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orm\Documents\github\2025-2_andre_rimes\gen_dataset\"/>
    </mc:Choice>
  </mc:AlternateContent>
  <xr:revisionPtr revIDLastSave="0" documentId="13_ncr:1_{1F99F34E-5659-4999-8E6A-A9B3BF270447}" xr6:coauthVersionLast="47" xr6:coauthVersionMax="47" xr10:uidLastSave="{00000000-0000-0000-0000-000000000000}"/>
  <bookViews>
    <workbookView xWindow="-120" yWindow="-120" windowWidth="38640" windowHeight="15720" firstSheet="5" activeTab="5" xr2:uid="{8E10BD23-366B-40CE-B2AD-A424DFB88603}"/>
  </bookViews>
  <sheets>
    <sheet name="Com TS variável MC2010" sheetId="1" r:id="rId1"/>
    <sheet name="Sem TS MC2010" sheetId="3" r:id="rId2"/>
    <sheet name="Com TS variável MC2020" sheetId="6" r:id="rId3"/>
    <sheet name="Sem TS MC2020" sheetId="5" r:id="rId4"/>
    <sheet name="Modelos normativos" sheetId="4" r:id="rId5"/>
    <sheet name="Modelos empíricos" sheetId="15" r:id="rId6"/>
    <sheet name="Modelos Propostos" sheetId="16" r:id="rId7"/>
    <sheet name="Dataset_1" sheetId="7" r:id="rId8"/>
    <sheet name="Dataset_2" sheetId="8" r:id="rId9"/>
    <sheet name="Modelos" sheetId="9" r:id="rId10"/>
    <sheet name="Dataset experimental" sheetId="11" r:id="rId11"/>
    <sheet name="Estatística Dataset Experimenta" sheetId="14" r:id="rId12"/>
    <sheet name="Avaliação do resultado ML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353" i="17" l="1"/>
  <c r="CI355" i="17" s="1"/>
  <c r="CI347" i="17"/>
  <c r="CI351" i="17"/>
  <c r="CH3" i="17"/>
  <c r="CH4" i="17"/>
  <c r="CH5" i="17"/>
  <c r="CH6" i="17"/>
  <c r="CH7" i="17"/>
  <c r="CH8" i="17"/>
  <c r="CH9" i="17"/>
  <c r="CH10" i="17"/>
  <c r="CH11" i="17"/>
  <c r="CH12" i="17"/>
  <c r="CH13" i="17"/>
  <c r="CH14" i="17"/>
  <c r="CH15" i="17"/>
  <c r="CH16" i="17"/>
  <c r="CH17" i="17"/>
  <c r="CH18" i="17"/>
  <c r="CH19" i="17"/>
  <c r="CH20" i="17"/>
  <c r="CH21" i="17"/>
  <c r="CH22" i="17"/>
  <c r="CH23" i="17"/>
  <c r="CH24" i="17"/>
  <c r="CH25" i="17"/>
  <c r="CH26" i="17"/>
  <c r="CH27" i="17"/>
  <c r="CH28" i="17"/>
  <c r="CH29" i="17"/>
  <c r="CH30" i="17"/>
  <c r="CH31" i="17"/>
  <c r="CH32" i="17"/>
  <c r="CH33" i="17"/>
  <c r="CH34" i="17"/>
  <c r="CH35" i="17"/>
  <c r="CH36" i="17"/>
  <c r="CH37" i="17"/>
  <c r="CH38" i="17"/>
  <c r="CH39" i="17"/>
  <c r="CH40" i="17"/>
  <c r="CH41" i="17"/>
  <c r="CH42" i="17"/>
  <c r="CH43" i="17"/>
  <c r="CH44" i="17"/>
  <c r="CH45" i="17"/>
  <c r="CH46" i="17"/>
  <c r="CH47" i="17"/>
  <c r="CH48" i="17"/>
  <c r="CH49" i="17"/>
  <c r="CH50" i="17"/>
  <c r="CH51" i="17"/>
  <c r="CH52" i="17"/>
  <c r="CH53" i="17"/>
  <c r="CH54" i="17"/>
  <c r="CH55" i="17"/>
  <c r="CH56" i="17"/>
  <c r="CH57" i="17"/>
  <c r="CH58" i="17"/>
  <c r="CH59" i="17"/>
  <c r="CH60" i="17"/>
  <c r="CH61" i="17"/>
  <c r="CH62" i="17"/>
  <c r="CH63" i="17"/>
  <c r="CH64" i="17"/>
  <c r="CH65" i="17"/>
  <c r="CH66" i="17"/>
  <c r="CH67" i="17"/>
  <c r="CH68" i="17"/>
  <c r="CH69" i="17"/>
  <c r="CH70" i="17"/>
  <c r="CH71" i="17"/>
  <c r="CH72" i="17"/>
  <c r="CH73" i="17"/>
  <c r="CH74" i="17"/>
  <c r="CH75" i="17"/>
  <c r="CH76" i="17"/>
  <c r="CH77" i="17"/>
  <c r="CH78" i="17"/>
  <c r="CH79" i="17"/>
  <c r="CH80" i="17"/>
  <c r="CH81" i="17"/>
  <c r="CH82" i="17"/>
  <c r="CH83" i="17"/>
  <c r="CH84" i="17"/>
  <c r="CH85" i="17"/>
  <c r="CH86" i="17"/>
  <c r="CH87" i="17"/>
  <c r="CH88" i="17"/>
  <c r="CH89" i="17"/>
  <c r="CH90" i="17"/>
  <c r="CH91" i="17"/>
  <c r="CH92" i="17"/>
  <c r="CH93" i="17"/>
  <c r="CH94" i="17"/>
  <c r="CH95" i="17"/>
  <c r="CH96" i="17"/>
  <c r="CH97" i="17"/>
  <c r="CH98" i="17"/>
  <c r="CH99" i="17"/>
  <c r="CH100" i="17"/>
  <c r="CH101" i="17"/>
  <c r="CH102" i="17"/>
  <c r="CH103" i="17"/>
  <c r="CH104" i="17"/>
  <c r="CH105" i="17"/>
  <c r="CH106" i="17"/>
  <c r="CH107" i="17"/>
  <c r="CH108" i="17"/>
  <c r="CH109" i="17"/>
  <c r="CH110" i="17"/>
  <c r="CH111" i="17"/>
  <c r="CH112" i="17"/>
  <c r="CH113" i="17"/>
  <c r="CH114" i="17"/>
  <c r="CH115" i="17"/>
  <c r="CH116" i="17"/>
  <c r="CH117" i="17"/>
  <c r="CH118" i="17"/>
  <c r="CH119" i="17"/>
  <c r="CH120" i="17"/>
  <c r="CH121" i="17"/>
  <c r="CH122" i="17"/>
  <c r="CH123" i="17"/>
  <c r="CH124" i="17"/>
  <c r="CH125" i="17"/>
  <c r="CH126" i="17"/>
  <c r="CH127" i="17"/>
  <c r="CH128" i="17"/>
  <c r="CH129" i="17"/>
  <c r="CH130" i="17"/>
  <c r="CH131" i="17"/>
  <c r="CH132" i="17"/>
  <c r="CH133" i="17"/>
  <c r="CH134" i="17"/>
  <c r="CH135" i="17"/>
  <c r="CH136" i="17"/>
  <c r="CH137" i="17"/>
  <c r="CH138" i="17"/>
  <c r="CH139" i="17"/>
  <c r="CH140" i="17"/>
  <c r="CH141" i="17"/>
  <c r="CH142" i="17"/>
  <c r="CH143" i="17"/>
  <c r="CH144" i="17"/>
  <c r="CH145" i="17"/>
  <c r="CH146" i="17"/>
  <c r="CH147" i="17"/>
  <c r="CH148" i="17"/>
  <c r="CH149" i="17"/>
  <c r="CH150" i="17"/>
  <c r="CH151" i="17"/>
  <c r="CH152" i="17"/>
  <c r="CH153" i="17"/>
  <c r="CH154" i="17"/>
  <c r="CH155" i="17"/>
  <c r="CH156" i="17"/>
  <c r="CH157" i="17"/>
  <c r="CH158" i="17"/>
  <c r="CH159" i="17"/>
  <c r="CH160" i="17"/>
  <c r="CH161" i="17"/>
  <c r="CH162" i="17"/>
  <c r="CH163" i="17"/>
  <c r="CH164" i="17"/>
  <c r="CH165" i="17"/>
  <c r="CH166" i="17"/>
  <c r="CH167" i="17"/>
  <c r="CH168" i="17"/>
  <c r="CH169" i="17"/>
  <c r="CH170" i="17"/>
  <c r="CH171" i="17"/>
  <c r="CH172" i="17"/>
  <c r="CH173" i="17"/>
  <c r="CH174" i="17"/>
  <c r="CH175" i="17"/>
  <c r="CH176" i="17"/>
  <c r="CH177" i="17"/>
  <c r="CH178" i="17"/>
  <c r="CH179" i="17"/>
  <c r="CH180" i="17"/>
  <c r="CH181" i="17"/>
  <c r="CH182" i="17"/>
  <c r="CH183" i="17"/>
  <c r="CH184" i="17"/>
  <c r="CH185" i="17"/>
  <c r="CH186" i="17"/>
  <c r="CH187" i="17"/>
  <c r="CH188" i="17"/>
  <c r="CH189" i="17"/>
  <c r="CH190" i="17"/>
  <c r="CH191" i="17"/>
  <c r="CH192" i="17"/>
  <c r="CH193" i="17"/>
  <c r="CH194" i="17"/>
  <c r="CH195" i="17"/>
  <c r="CH196" i="17"/>
  <c r="CH197" i="17"/>
  <c r="CH198" i="17"/>
  <c r="CH199" i="17"/>
  <c r="CH200" i="17"/>
  <c r="CH201" i="17"/>
  <c r="CH202" i="17"/>
  <c r="CH203" i="17"/>
  <c r="CH204" i="17"/>
  <c r="CH205" i="17"/>
  <c r="CH206" i="17"/>
  <c r="CH207" i="17"/>
  <c r="CH208" i="17"/>
  <c r="CH209" i="17"/>
  <c r="CH210" i="17"/>
  <c r="CH211" i="17"/>
  <c r="CH212" i="17"/>
  <c r="CH213" i="17"/>
  <c r="CH214" i="17"/>
  <c r="CH215" i="17"/>
  <c r="CH216" i="17"/>
  <c r="CH217" i="17"/>
  <c r="CH218" i="17"/>
  <c r="CH219" i="17"/>
  <c r="CH220" i="17"/>
  <c r="CH221" i="17"/>
  <c r="CH222" i="17"/>
  <c r="CH223" i="17"/>
  <c r="CH224" i="17"/>
  <c r="CH225" i="17"/>
  <c r="CH226" i="17"/>
  <c r="CH227" i="17"/>
  <c r="CH228" i="17"/>
  <c r="CH229" i="17"/>
  <c r="CH230" i="17"/>
  <c r="CH231" i="17"/>
  <c r="CH232" i="17"/>
  <c r="CH233" i="17"/>
  <c r="CH234" i="17"/>
  <c r="CH235" i="17"/>
  <c r="CH236" i="17"/>
  <c r="CH237" i="17"/>
  <c r="CH238" i="17"/>
  <c r="CH239" i="17"/>
  <c r="CH240" i="17"/>
  <c r="CH241" i="17"/>
  <c r="CH242" i="17"/>
  <c r="CH243" i="17"/>
  <c r="CH244" i="17"/>
  <c r="CH245" i="17"/>
  <c r="CH246" i="17"/>
  <c r="CH247" i="17"/>
  <c r="CH248" i="17"/>
  <c r="CH249" i="17"/>
  <c r="CH250" i="17"/>
  <c r="CH251" i="17"/>
  <c r="CH252" i="17"/>
  <c r="CH253" i="17"/>
  <c r="CH254" i="17"/>
  <c r="CH255" i="17"/>
  <c r="CH256" i="17"/>
  <c r="CH257" i="17"/>
  <c r="CH258" i="17"/>
  <c r="CH259" i="17"/>
  <c r="CH260" i="17"/>
  <c r="CH261" i="17"/>
  <c r="CH262" i="17"/>
  <c r="CH263" i="17"/>
  <c r="CH264" i="17"/>
  <c r="CH265" i="17"/>
  <c r="CH266" i="17"/>
  <c r="CH267" i="17"/>
  <c r="CH268" i="17"/>
  <c r="CH269" i="17"/>
  <c r="CH270" i="17"/>
  <c r="CH271" i="17"/>
  <c r="CH272" i="17"/>
  <c r="CH273" i="17"/>
  <c r="CH274" i="17"/>
  <c r="CH275" i="17"/>
  <c r="CH276" i="17"/>
  <c r="CH277" i="17"/>
  <c r="CH278" i="17"/>
  <c r="CH279" i="17"/>
  <c r="CH280" i="17"/>
  <c r="CH281" i="17"/>
  <c r="CH282" i="17"/>
  <c r="CH283" i="17"/>
  <c r="CH284" i="17"/>
  <c r="CH285" i="17"/>
  <c r="CH286" i="17"/>
  <c r="CH287" i="17"/>
  <c r="CH288" i="17"/>
  <c r="CH289" i="17"/>
  <c r="CH290" i="17"/>
  <c r="CH291" i="17"/>
  <c r="CH292" i="17"/>
  <c r="CH293" i="17"/>
  <c r="CH294" i="17"/>
  <c r="CH295" i="17"/>
  <c r="CH296" i="17"/>
  <c r="CH297" i="17"/>
  <c r="CH298" i="17"/>
  <c r="CH299" i="17"/>
  <c r="CH300" i="17"/>
  <c r="CH301" i="17"/>
  <c r="CH302" i="17"/>
  <c r="CH303" i="17"/>
  <c r="CH304" i="17"/>
  <c r="CH305" i="17"/>
  <c r="CH306" i="17"/>
  <c r="CH307" i="17"/>
  <c r="CH308" i="17"/>
  <c r="CH309" i="17"/>
  <c r="CH310" i="17"/>
  <c r="CH311" i="17"/>
  <c r="CH312" i="17"/>
  <c r="CH313" i="17"/>
  <c r="CH314" i="17"/>
  <c r="CH315" i="17"/>
  <c r="CH316" i="17"/>
  <c r="CH317" i="17"/>
  <c r="CH318" i="17"/>
  <c r="CH319" i="17"/>
  <c r="CH320" i="17"/>
  <c r="CH321" i="17"/>
  <c r="CH322" i="17"/>
  <c r="CH323" i="17"/>
  <c r="CH324" i="17"/>
  <c r="CH325" i="17"/>
  <c r="CH326" i="17"/>
  <c r="CH327" i="17"/>
  <c r="CH328" i="17"/>
  <c r="CH329" i="17"/>
  <c r="CH330" i="17"/>
  <c r="CH331" i="17"/>
  <c r="CH332" i="17"/>
  <c r="CH333" i="17"/>
  <c r="CH334" i="17"/>
  <c r="CH335" i="17"/>
  <c r="CH336" i="17"/>
  <c r="CH337" i="17"/>
  <c r="CH338" i="17"/>
  <c r="CH339" i="17"/>
  <c r="CH340" i="17"/>
  <c r="CH341" i="17"/>
  <c r="CH342" i="17"/>
  <c r="CH2" i="17"/>
  <c r="Q3" i="17"/>
  <c r="Q4" i="17"/>
  <c r="Q5" i="17"/>
  <c r="Q6" i="17"/>
  <c r="Q7" i="17"/>
  <c r="Q8" i="17"/>
  <c r="Q9" i="17"/>
  <c r="Q10" i="17"/>
  <c r="Q11" i="17"/>
  <c r="Q12" i="17"/>
  <c r="Q13" i="17"/>
  <c r="Q14" i="17"/>
  <c r="Q15" i="17"/>
  <c r="Q16" i="17"/>
  <c r="Q17" i="17"/>
  <c r="Q18" i="17"/>
  <c r="Q19" i="17"/>
  <c r="Q20" i="17"/>
  <c r="Q21" i="17"/>
  <c r="Q22" i="17"/>
  <c r="Q23" i="17"/>
  <c r="Q24" i="17"/>
  <c r="Q25" i="17"/>
  <c r="Q26" i="17"/>
  <c r="Q27" i="17"/>
  <c r="Q28" i="17"/>
  <c r="Q29" i="17"/>
  <c r="Q30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55" i="17"/>
  <c r="Q56" i="17"/>
  <c r="Q57" i="17"/>
  <c r="Q58" i="17"/>
  <c r="Q59" i="17"/>
  <c r="Q60" i="17"/>
  <c r="Q61" i="17"/>
  <c r="Q62" i="17"/>
  <c r="Q63" i="17"/>
  <c r="Q64" i="17"/>
  <c r="Q65" i="17"/>
  <c r="Q66" i="17"/>
  <c r="Q67" i="17"/>
  <c r="Q68" i="17"/>
  <c r="Q69" i="17"/>
  <c r="Q70" i="17"/>
  <c r="Q71" i="17"/>
  <c r="Q72" i="17"/>
  <c r="Q73" i="17"/>
  <c r="Q74" i="17"/>
  <c r="Q75" i="17"/>
  <c r="Q76" i="17"/>
  <c r="Q77" i="17"/>
  <c r="Q78" i="17"/>
  <c r="Q79" i="17"/>
  <c r="Q80" i="17"/>
  <c r="Q81" i="17"/>
  <c r="Q82" i="17"/>
  <c r="Q83" i="17"/>
  <c r="Q84" i="17"/>
  <c r="Q85" i="17"/>
  <c r="Q86" i="17"/>
  <c r="Q87" i="17"/>
  <c r="Q88" i="17"/>
  <c r="Q89" i="17"/>
  <c r="Q90" i="17"/>
  <c r="Q91" i="17"/>
  <c r="Q92" i="17"/>
  <c r="Q93" i="17"/>
  <c r="Q94" i="17"/>
  <c r="Q95" i="17"/>
  <c r="Q96" i="17"/>
  <c r="Q97" i="17"/>
  <c r="Q98" i="17"/>
  <c r="Q99" i="17"/>
  <c r="Q100" i="17"/>
  <c r="Q101" i="17"/>
  <c r="Q102" i="17"/>
  <c r="Q103" i="17"/>
  <c r="Q104" i="17"/>
  <c r="Q105" i="17"/>
  <c r="Q106" i="17"/>
  <c r="Q107" i="17"/>
  <c r="Q108" i="17"/>
  <c r="Q109" i="17"/>
  <c r="Q110" i="17"/>
  <c r="Q111" i="17"/>
  <c r="Q112" i="17"/>
  <c r="Q113" i="17"/>
  <c r="Q114" i="17"/>
  <c r="Q115" i="17"/>
  <c r="Q116" i="17"/>
  <c r="Q117" i="17"/>
  <c r="Q118" i="17"/>
  <c r="Q119" i="17"/>
  <c r="Q120" i="17"/>
  <c r="Q121" i="17"/>
  <c r="Q122" i="17"/>
  <c r="Q123" i="17"/>
  <c r="Q124" i="17"/>
  <c r="Q125" i="17"/>
  <c r="Q126" i="17"/>
  <c r="Q127" i="17"/>
  <c r="Q128" i="17"/>
  <c r="Q129" i="17"/>
  <c r="Q130" i="17"/>
  <c r="Q131" i="17"/>
  <c r="Q132" i="17"/>
  <c r="Q133" i="17"/>
  <c r="Q134" i="17"/>
  <c r="Q135" i="17"/>
  <c r="Q136" i="17"/>
  <c r="Q137" i="17"/>
  <c r="Q138" i="17"/>
  <c r="Q139" i="17"/>
  <c r="Q140" i="17"/>
  <c r="Q141" i="17"/>
  <c r="Q142" i="17"/>
  <c r="Q143" i="17"/>
  <c r="Q144" i="17"/>
  <c r="Q145" i="17"/>
  <c r="Q146" i="17"/>
  <c r="Q147" i="17"/>
  <c r="Q148" i="17"/>
  <c r="Q149" i="17"/>
  <c r="Q150" i="17"/>
  <c r="Q151" i="17"/>
  <c r="Q152" i="17"/>
  <c r="Q153" i="17"/>
  <c r="Q154" i="17"/>
  <c r="Q155" i="17"/>
  <c r="Q156" i="17"/>
  <c r="Q157" i="17"/>
  <c r="Q158" i="17"/>
  <c r="Q159" i="17"/>
  <c r="Q160" i="17"/>
  <c r="Q161" i="17"/>
  <c r="Q162" i="17"/>
  <c r="Q163" i="17"/>
  <c r="Q164" i="17"/>
  <c r="Q165" i="17"/>
  <c r="Q166" i="17"/>
  <c r="Q167" i="17"/>
  <c r="Q168" i="17"/>
  <c r="Q169" i="17"/>
  <c r="Q170" i="17"/>
  <c r="Q171" i="17"/>
  <c r="Q172" i="17"/>
  <c r="Q173" i="17"/>
  <c r="Q174" i="17"/>
  <c r="Q175" i="17"/>
  <c r="Q176" i="17"/>
  <c r="Q177" i="17"/>
  <c r="Q178" i="17"/>
  <c r="Q179" i="17"/>
  <c r="Q180" i="17"/>
  <c r="Q181" i="17"/>
  <c r="Q182" i="17"/>
  <c r="Q183" i="17"/>
  <c r="Q184" i="17"/>
  <c r="Q185" i="17"/>
  <c r="Q186" i="17"/>
  <c r="Q187" i="17"/>
  <c r="Q188" i="17"/>
  <c r="Q189" i="17"/>
  <c r="Q190" i="17"/>
  <c r="Q191" i="17"/>
  <c r="Q192" i="17"/>
  <c r="Q193" i="17"/>
  <c r="Q194" i="17"/>
  <c r="Q195" i="17"/>
  <c r="Q196" i="17"/>
  <c r="Q197" i="17"/>
  <c r="Q198" i="17"/>
  <c r="Q199" i="17"/>
  <c r="Q200" i="17"/>
  <c r="Q201" i="17"/>
  <c r="Q202" i="17"/>
  <c r="Q203" i="17"/>
  <c r="Q204" i="17"/>
  <c r="Q205" i="17"/>
  <c r="Q206" i="17"/>
  <c r="Q207" i="17"/>
  <c r="Q208" i="17"/>
  <c r="Q209" i="17"/>
  <c r="Q210" i="17"/>
  <c r="Q211" i="17"/>
  <c r="Q212" i="17"/>
  <c r="Q213" i="17"/>
  <c r="Q214" i="17"/>
  <c r="Q215" i="17"/>
  <c r="Q216" i="17"/>
  <c r="Q217" i="17"/>
  <c r="Q218" i="17"/>
  <c r="Q219" i="17"/>
  <c r="Q220" i="17"/>
  <c r="Q221" i="17"/>
  <c r="Q222" i="17"/>
  <c r="Q223" i="17"/>
  <c r="Q224" i="17"/>
  <c r="Q225" i="17"/>
  <c r="Q226" i="17"/>
  <c r="Q227" i="17"/>
  <c r="Q228" i="17"/>
  <c r="Q229" i="17"/>
  <c r="Q230" i="17"/>
  <c r="Q231" i="17"/>
  <c r="Q232" i="17"/>
  <c r="Q233" i="17"/>
  <c r="Q234" i="17"/>
  <c r="Q235" i="17"/>
  <c r="Q236" i="17"/>
  <c r="Q237" i="17"/>
  <c r="Q238" i="17"/>
  <c r="Q239" i="17"/>
  <c r="Q240" i="17"/>
  <c r="Q241" i="17"/>
  <c r="Q242" i="17"/>
  <c r="Q243" i="17"/>
  <c r="Q244" i="17"/>
  <c r="Q245" i="17"/>
  <c r="Q246" i="17"/>
  <c r="Q247" i="17"/>
  <c r="Q248" i="17"/>
  <c r="Q249" i="17"/>
  <c r="Q250" i="17"/>
  <c r="Q251" i="17"/>
  <c r="Q252" i="17"/>
  <c r="Q253" i="17"/>
  <c r="Q254" i="17"/>
  <c r="Q255" i="17"/>
  <c r="Q256" i="17"/>
  <c r="Q257" i="17"/>
  <c r="Q258" i="17"/>
  <c r="Q259" i="17"/>
  <c r="Q260" i="17"/>
  <c r="Q261" i="17"/>
  <c r="Q262" i="17"/>
  <c r="Q263" i="17"/>
  <c r="Q264" i="17"/>
  <c r="Q265" i="17"/>
  <c r="Q266" i="17"/>
  <c r="Q267" i="17"/>
  <c r="Q268" i="17"/>
  <c r="Q269" i="17"/>
  <c r="Q270" i="17"/>
  <c r="Q271" i="17"/>
  <c r="Q272" i="17"/>
  <c r="Q273" i="17"/>
  <c r="Q274" i="17"/>
  <c r="Q275" i="17"/>
  <c r="Q276" i="17"/>
  <c r="Q277" i="17"/>
  <c r="Q278" i="17"/>
  <c r="Q279" i="17"/>
  <c r="Q280" i="17"/>
  <c r="Q281" i="17"/>
  <c r="Q282" i="17"/>
  <c r="Q283" i="17"/>
  <c r="Q284" i="17"/>
  <c r="Q285" i="17"/>
  <c r="Q286" i="17"/>
  <c r="Q287" i="17"/>
  <c r="Q288" i="17"/>
  <c r="Q289" i="17"/>
  <c r="Q290" i="17"/>
  <c r="Q291" i="17"/>
  <c r="Q292" i="17"/>
  <c r="Q293" i="17"/>
  <c r="Q294" i="17"/>
  <c r="Q295" i="17"/>
  <c r="Q296" i="17"/>
  <c r="Q297" i="17"/>
  <c r="Q298" i="17"/>
  <c r="Q299" i="17"/>
  <c r="Q300" i="17"/>
  <c r="Q301" i="17"/>
  <c r="Q302" i="17"/>
  <c r="Q303" i="17"/>
  <c r="Q304" i="17"/>
  <c r="Q305" i="17"/>
  <c r="Q306" i="17"/>
  <c r="Q307" i="17"/>
  <c r="Q308" i="17"/>
  <c r="Q309" i="17"/>
  <c r="Q310" i="17"/>
  <c r="Q311" i="17"/>
  <c r="Q312" i="17"/>
  <c r="Q313" i="17"/>
  <c r="Q314" i="17"/>
  <c r="Q315" i="17"/>
  <c r="Q316" i="17"/>
  <c r="Q317" i="17"/>
  <c r="Q318" i="17"/>
  <c r="Q319" i="17"/>
  <c r="Q320" i="17"/>
  <c r="Q321" i="17"/>
  <c r="Q322" i="17"/>
  <c r="Q323" i="17"/>
  <c r="Q324" i="17"/>
  <c r="Q325" i="17"/>
  <c r="Q326" i="17"/>
  <c r="Q327" i="17"/>
  <c r="Q328" i="17"/>
  <c r="Q329" i="17"/>
  <c r="Q330" i="17"/>
  <c r="Q331" i="17"/>
  <c r="Q332" i="17"/>
  <c r="Q333" i="17"/>
  <c r="Q334" i="17"/>
  <c r="Q335" i="17"/>
  <c r="Q336" i="17"/>
  <c r="Q337" i="17"/>
  <c r="Q338" i="17"/>
  <c r="Q339" i="17"/>
  <c r="Q340" i="17"/>
  <c r="Q341" i="17"/>
  <c r="Q342" i="17"/>
  <c r="Q2" i="17"/>
  <c r="P3" i="17" l="1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P185" i="17"/>
  <c r="P186" i="17"/>
  <c r="P187" i="17"/>
  <c r="P188" i="17"/>
  <c r="P189" i="17"/>
  <c r="P190" i="17"/>
  <c r="P191" i="17"/>
  <c r="P192" i="17"/>
  <c r="P193" i="17"/>
  <c r="P194" i="17"/>
  <c r="P195" i="17"/>
  <c r="P196" i="17"/>
  <c r="P197" i="17"/>
  <c r="P198" i="17"/>
  <c r="P199" i="17"/>
  <c r="P200" i="17"/>
  <c r="P201" i="17"/>
  <c r="P202" i="17"/>
  <c r="P203" i="17"/>
  <c r="P204" i="17"/>
  <c r="P205" i="17"/>
  <c r="P206" i="17"/>
  <c r="P207" i="17"/>
  <c r="P208" i="17"/>
  <c r="P209" i="17"/>
  <c r="P210" i="17"/>
  <c r="P211" i="17"/>
  <c r="P212" i="17"/>
  <c r="P213" i="17"/>
  <c r="P214" i="17"/>
  <c r="P215" i="17"/>
  <c r="P216" i="17"/>
  <c r="P217" i="17"/>
  <c r="P218" i="17"/>
  <c r="P219" i="17"/>
  <c r="P220" i="17"/>
  <c r="P221" i="17"/>
  <c r="P222" i="17"/>
  <c r="P223" i="17"/>
  <c r="P224" i="17"/>
  <c r="P225" i="17"/>
  <c r="P226" i="17"/>
  <c r="P227" i="17"/>
  <c r="P228" i="17"/>
  <c r="P229" i="17"/>
  <c r="P230" i="17"/>
  <c r="P231" i="17"/>
  <c r="P232" i="17"/>
  <c r="P233" i="17"/>
  <c r="P234" i="17"/>
  <c r="P235" i="17"/>
  <c r="P236" i="17"/>
  <c r="P237" i="17"/>
  <c r="P238" i="17"/>
  <c r="P239" i="17"/>
  <c r="P240" i="17"/>
  <c r="P241" i="17"/>
  <c r="P242" i="17"/>
  <c r="P243" i="17"/>
  <c r="P244" i="17"/>
  <c r="P245" i="17"/>
  <c r="P246" i="17"/>
  <c r="P247" i="17"/>
  <c r="P248" i="17"/>
  <c r="P249" i="17"/>
  <c r="P250" i="17"/>
  <c r="P251" i="17"/>
  <c r="P252" i="17"/>
  <c r="P253" i="17"/>
  <c r="P254" i="17"/>
  <c r="P255" i="17"/>
  <c r="P256" i="17"/>
  <c r="P257" i="17"/>
  <c r="P258" i="17"/>
  <c r="P259" i="17"/>
  <c r="P260" i="17"/>
  <c r="P261" i="17"/>
  <c r="P262" i="17"/>
  <c r="P263" i="17"/>
  <c r="P264" i="17"/>
  <c r="P265" i="17"/>
  <c r="P266" i="17"/>
  <c r="P267" i="17"/>
  <c r="P268" i="17"/>
  <c r="P269" i="17"/>
  <c r="P270" i="17"/>
  <c r="P271" i="17"/>
  <c r="P272" i="17"/>
  <c r="P273" i="17"/>
  <c r="P274" i="17"/>
  <c r="P275" i="17"/>
  <c r="P276" i="17"/>
  <c r="P277" i="17"/>
  <c r="P278" i="17"/>
  <c r="P279" i="17"/>
  <c r="P280" i="17"/>
  <c r="P281" i="17"/>
  <c r="P282" i="17"/>
  <c r="P283" i="17"/>
  <c r="P284" i="17"/>
  <c r="P285" i="17"/>
  <c r="P286" i="17"/>
  <c r="P287" i="17"/>
  <c r="P288" i="17"/>
  <c r="P289" i="17"/>
  <c r="P290" i="17"/>
  <c r="P291" i="17"/>
  <c r="P292" i="17"/>
  <c r="P293" i="17"/>
  <c r="P294" i="17"/>
  <c r="P295" i="17"/>
  <c r="P296" i="17"/>
  <c r="P297" i="17"/>
  <c r="P298" i="17"/>
  <c r="P299" i="17"/>
  <c r="P300" i="17"/>
  <c r="P301" i="17"/>
  <c r="P302" i="17"/>
  <c r="P303" i="17"/>
  <c r="P304" i="17"/>
  <c r="P305" i="17"/>
  <c r="P306" i="17"/>
  <c r="P307" i="17"/>
  <c r="P308" i="17"/>
  <c r="P309" i="17"/>
  <c r="P310" i="17"/>
  <c r="P311" i="17"/>
  <c r="P312" i="17"/>
  <c r="P313" i="17"/>
  <c r="P314" i="17"/>
  <c r="P315" i="17"/>
  <c r="P316" i="17"/>
  <c r="P317" i="17"/>
  <c r="P318" i="17"/>
  <c r="P319" i="17"/>
  <c r="P320" i="17"/>
  <c r="P321" i="17"/>
  <c r="P322" i="17"/>
  <c r="P323" i="17"/>
  <c r="P324" i="17"/>
  <c r="P325" i="17"/>
  <c r="P326" i="17"/>
  <c r="P327" i="17"/>
  <c r="P328" i="17"/>
  <c r="P329" i="17"/>
  <c r="P330" i="17"/>
  <c r="P331" i="17"/>
  <c r="P332" i="17"/>
  <c r="P333" i="17"/>
  <c r="P334" i="17"/>
  <c r="P335" i="17"/>
  <c r="P336" i="17"/>
  <c r="P337" i="17"/>
  <c r="P338" i="17"/>
  <c r="P339" i="17"/>
  <c r="P340" i="17"/>
  <c r="P341" i="17"/>
  <c r="P342" i="17"/>
  <c r="P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4" i="17"/>
  <c r="M195" i="17"/>
  <c r="M196" i="17"/>
  <c r="M197" i="17"/>
  <c r="M198" i="17"/>
  <c r="M199" i="17"/>
  <c r="M200" i="17"/>
  <c r="M201" i="17"/>
  <c r="M202" i="17"/>
  <c r="M203" i="17"/>
  <c r="M204" i="17"/>
  <c r="M205" i="17"/>
  <c r="M206" i="17"/>
  <c r="M207" i="17"/>
  <c r="M208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M301" i="17"/>
  <c r="M302" i="17"/>
  <c r="M303" i="17"/>
  <c r="M304" i="17"/>
  <c r="M305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2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7" i="17"/>
  <c r="N198" i="17"/>
  <c r="N199" i="17"/>
  <c r="N200" i="17"/>
  <c r="N201" i="17"/>
  <c r="N202" i="17"/>
  <c r="N203" i="17"/>
  <c r="N204" i="17"/>
  <c r="N205" i="17"/>
  <c r="N206" i="17"/>
  <c r="N207" i="17"/>
  <c r="N208" i="17"/>
  <c r="N209" i="17"/>
  <c r="N210" i="17"/>
  <c r="N211" i="17"/>
  <c r="N212" i="17"/>
  <c r="N213" i="17"/>
  <c r="N214" i="17"/>
  <c r="N215" i="17"/>
  <c r="N216" i="17"/>
  <c r="N217" i="17"/>
  <c r="N218" i="17"/>
  <c r="N219" i="17"/>
  <c r="N220" i="17"/>
  <c r="N221" i="17"/>
  <c r="N222" i="17"/>
  <c r="N223" i="17"/>
  <c r="N224" i="17"/>
  <c r="N225" i="17"/>
  <c r="N226" i="17"/>
  <c r="N227" i="17"/>
  <c r="N228" i="17"/>
  <c r="N229" i="17"/>
  <c r="N230" i="17"/>
  <c r="N231" i="17"/>
  <c r="N232" i="17"/>
  <c r="N233" i="17"/>
  <c r="N234" i="17"/>
  <c r="N235" i="17"/>
  <c r="N236" i="17"/>
  <c r="N237" i="17"/>
  <c r="N238" i="17"/>
  <c r="N239" i="17"/>
  <c r="N240" i="17"/>
  <c r="N241" i="17"/>
  <c r="N242" i="17"/>
  <c r="N243" i="17"/>
  <c r="N244" i="17"/>
  <c r="N245" i="17"/>
  <c r="N246" i="17"/>
  <c r="N247" i="17"/>
  <c r="N248" i="17"/>
  <c r="N249" i="17"/>
  <c r="N250" i="17"/>
  <c r="N251" i="17"/>
  <c r="N252" i="17"/>
  <c r="N253" i="17"/>
  <c r="N254" i="17"/>
  <c r="N255" i="17"/>
  <c r="N256" i="17"/>
  <c r="N257" i="17"/>
  <c r="N258" i="17"/>
  <c r="N259" i="17"/>
  <c r="N260" i="17"/>
  <c r="N261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2" i="17"/>
  <c r="T3" i="17"/>
  <c r="S3" i="17" s="1"/>
  <c r="BI3" i="17" s="1"/>
  <c r="BJ3" i="17" s="1"/>
  <c r="T4" i="17"/>
  <c r="S4" i="17" s="1"/>
  <c r="BI4" i="17" s="1"/>
  <c r="BJ4" i="17" s="1"/>
  <c r="T5" i="17"/>
  <c r="S5" i="17" s="1"/>
  <c r="BI5" i="17" s="1"/>
  <c r="BJ5" i="17" s="1"/>
  <c r="T6" i="17"/>
  <c r="S6" i="17" s="1"/>
  <c r="BI6" i="17" s="1"/>
  <c r="BJ6" i="17" s="1"/>
  <c r="T7" i="17"/>
  <c r="S7" i="17" s="1"/>
  <c r="BI7" i="17" s="1"/>
  <c r="BJ7" i="17" s="1"/>
  <c r="T8" i="17"/>
  <c r="S8" i="17" s="1"/>
  <c r="BI8" i="17" s="1"/>
  <c r="BJ8" i="17" s="1"/>
  <c r="T9" i="17"/>
  <c r="S9" i="17" s="1"/>
  <c r="BI9" i="17" s="1"/>
  <c r="BJ9" i="17" s="1"/>
  <c r="T10" i="17"/>
  <c r="S10" i="17" s="1"/>
  <c r="BI10" i="17" s="1"/>
  <c r="BJ10" i="17" s="1"/>
  <c r="T11" i="17"/>
  <c r="S11" i="17" s="1"/>
  <c r="BI11" i="17" s="1"/>
  <c r="BJ11" i="17" s="1"/>
  <c r="T12" i="17"/>
  <c r="S12" i="17" s="1"/>
  <c r="BI12" i="17" s="1"/>
  <c r="BJ12" i="17" s="1"/>
  <c r="T13" i="17"/>
  <c r="S13" i="17" s="1"/>
  <c r="BI13" i="17" s="1"/>
  <c r="BJ13" i="17" s="1"/>
  <c r="T14" i="17"/>
  <c r="S14" i="17" s="1"/>
  <c r="BI14" i="17" s="1"/>
  <c r="BJ14" i="17" s="1"/>
  <c r="T15" i="17"/>
  <c r="S15" i="17" s="1"/>
  <c r="BI15" i="17" s="1"/>
  <c r="BJ15" i="17" s="1"/>
  <c r="T16" i="17"/>
  <c r="S16" i="17" s="1"/>
  <c r="BI16" i="17" s="1"/>
  <c r="BJ16" i="17" s="1"/>
  <c r="T17" i="17"/>
  <c r="S17" i="17" s="1"/>
  <c r="BI17" i="17" s="1"/>
  <c r="BJ17" i="17" s="1"/>
  <c r="T18" i="17"/>
  <c r="S18" i="17" s="1"/>
  <c r="BI18" i="17" s="1"/>
  <c r="BJ18" i="17" s="1"/>
  <c r="T19" i="17"/>
  <c r="S19" i="17" s="1"/>
  <c r="BI19" i="17" s="1"/>
  <c r="BJ19" i="17" s="1"/>
  <c r="T20" i="17"/>
  <c r="S20" i="17" s="1"/>
  <c r="BI20" i="17" s="1"/>
  <c r="BJ20" i="17" s="1"/>
  <c r="T21" i="17"/>
  <c r="S21" i="17" s="1"/>
  <c r="BI21" i="17" s="1"/>
  <c r="BJ21" i="17" s="1"/>
  <c r="T22" i="17"/>
  <c r="S22" i="17" s="1"/>
  <c r="BI22" i="17" s="1"/>
  <c r="BJ22" i="17" s="1"/>
  <c r="T23" i="17"/>
  <c r="S23" i="17" s="1"/>
  <c r="BI23" i="17" s="1"/>
  <c r="BJ23" i="17" s="1"/>
  <c r="T24" i="17"/>
  <c r="S24" i="17" s="1"/>
  <c r="BI24" i="17" s="1"/>
  <c r="BJ24" i="17" s="1"/>
  <c r="T25" i="17"/>
  <c r="S25" i="17" s="1"/>
  <c r="BI25" i="17" s="1"/>
  <c r="BJ25" i="17" s="1"/>
  <c r="T26" i="17"/>
  <c r="S26" i="17" s="1"/>
  <c r="BI26" i="17" s="1"/>
  <c r="BJ26" i="17" s="1"/>
  <c r="T27" i="17"/>
  <c r="S27" i="17" s="1"/>
  <c r="BI27" i="17" s="1"/>
  <c r="BJ27" i="17" s="1"/>
  <c r="T28" i="17"/>
  <c r="S28" i="17" s="1"/>
  <c r="BI28" i="17" s="1"/>
  <c r="BJ28" i="17" s="1"/>
  <c r="T29" i="17"/>
  <c r="S29" i="17" s="1"/>
  <c r="BI29" i="17" s="1"/>
  <c r="BJ29" i="17" s="1"/>
  <c r="T30" i="17"/>
  <c r="S30" i="17" s="1"/>
  <c r="BI30" i="17" s="1"/>
  <c r="BJ30" i="17" s="1"/>
  <c r="T31" i="17"/>
  <c r="S31" i="17" s="1"/>
  <c r="BI31" i="17" s="1"/>
  <c r="BJ31" i="17" s="1"/>
  <c r="T32" i="17"/>
  <c r="S32" i="17" s="1"/>
  <c r="BI32" i="17" s="1"/>
  <c r="BJ32" i="17" s="1"/>
  <c r="T33" i="17"/>
  <c r="S33" i="17" s="1"/>
  <c r="BI33" i="17" s="1"/>
  <c r="BJ33" i="17" s="1"/>
  <c r="T34" i="17"/>
  <c r="S34" i="17" s="1"/>
  <c r="BI34" i="17" s="1"/>
  <c r="BJ34" i="17" s="1"/>
  <c r="T35" i="17"/>
  <c r="S35" i="17" s="1"/>
  <c r="BI35" i="17" s="1"/>
  <c r="BJ35" i="17" s="1"/>
  <c r="T36" i="17"/>
  <c r="S36" i="17" s="1"/>
  <c r="BI36" i="17" s="1"/>
  <c r="BJ36" i="17" s="1"/>
  <c r="T37" i="17"/>
  <c r="S37" i="17" s="1"/>
  <c r="BI37" i="17" s="1"/>
  <c r="BJ37" i="17" s="1"/>
  <c r="T38" i="17"/>
  <c r="S38" i="17" s="1"/>
  <c r="BI38" i="17" s="1"/>
  <c r="BJ38" i="17" s="1"/>
  <c r="T39" i="17"/>
  <c r="S39" i="17" s="1"/>
  <c r="BI39" i="17" s="1"/>
  <c r="BJ39" i="17" s="1"/>
  <c r="T40" i="17"/>
  <c r="S40" i="17" s="1"/>
  <c r="BI40" i="17" s="1"/>
  <c r="BJ40" i="17" s="1"/>
  <c r="T41" i="17"/>
  <c r="S41" i="17" s="1"/>
  <c r="BI41" i="17" s="1"/>
  <c r="BJ41" i="17" s="1"/>
  <c r="T42" i="17"/>
  <c r="S42" i="17" s="1"/>
  <c r="BI42" i="17" s="1"/>
  <c r="BJ42" i="17" s="1"/>
  <c r="T43" i="17"/>
  <c r="S43" i="17" s="1"/>
  <c r="BI43" i="17" s="1"/>
  <c r="BJ43" i="17" s="1"/>
  <c r="T44" i="17"/>
  <c r="S44" i="17" s="1"/>
  <c r="BI44" i="17" s="1"/>
  <c r="BJ44" i="17" s="1"/>
  <c r="T45" i="17"/>
  <c r="S45" i="17" s="1"/>
  <c r="BI45" i="17" s="1"/>
  <c r="BJ45" i="17" s="1"/>
  <c r="T46" i="17"/>
  <c r="S46" i="17" s="1"/>
  <c r="BI46" i="17" s="1"/>
  <c r="BJ46" i="17" s="1"/>
  <c r="T47" i="17"/>
  <c r="S47" i="17" s="1"/>
  <c r="BI47" i="17" s="1"/>
  <c r="BJ47" i="17" s="1"/>
  <c r="T48" i="17"/>
  <c r="S48" i="17" s="1"/>
  <c r="BI48" i="17" s="1"/>
  <c r="BJ48" i="17" s="1"/>
  <c r="T49" i="17"/>
  <c r="S49" i="17" s="1"/>
  <c r="BI49" i="17" s="1"/>
  <c r="BJ49" i="17" s="1"/>
  <c r="T50" i="17"/>
  <c r="S50" i="17" s="1"/>
  <c r="BI50" i="17" s="1"/>
  <c r="BJ50" i="17" s="1"/>
  <c r="T51" i="17"/>
  <c r="S51" i="17" s="1"/>
  <c r="BI51" i="17" s="1"/>
  <c r="BJ51" i="17" s="1"/>
  <c r="T52" i="17"/>
  <c r="S52" i="17" s="1"/>
  <c r="BI52" i="17" s="1"/>
  <c r="BJ52" i="17" s="1"/>
  <c r="T53" i="17"/>
  <c r="S53" i="17" s="1"/>
  <c r="BI53" i="17" s="1"/>
  <c r="BJ53" i="17" s="1"/>
  <c r="T54" i="17"/>
  <c r="S54" i="17" s="1"/>
  <c r="BI54" i="17" s="1"/>
  <c r="BJ54" i="17" s="1"/>
  <c r="T55" i="17"/>
  <c r="S55" i="17" s="1"/>
  <c r="BI55" i="17" s="1"/>
  <c r="BJ55" i="17" s="1"/>
  <c r="T56" i="17"/>
  <c r="S56" i="17" s="1"/>
  <c r="BI56" i="17" s="1"/>
  <c r="BJ56" i="17" s="1"/>
  <c r="T57" i="17"/>
  <c r="S57" i="17" s="1"/>
  <c r="BI57" i="17" s="1"/>
  <c r="BJ57" i="17" s="1"/>
  <c r="T58" i="17"/>
  <c r="S58" i="17" s="1"/>
  <c r="BI58" i="17" s="1"/>
  <c r="BJ58" i="17" s="1"/>
  <c r="T59" i="17"/>
  <c r="S59" i="17" s="1"/>
  <c r="BI59" i="17" s="1"/>
  <c r="BJ59" i="17" s="1"/>
  <c r="T60" i="17"/>
  <c r="S60" i="17" s="1"/>
  <c r="BI60" i="17" s="1"/>
  <c r="BJ60" i="17" s="1"/>
  <c r="T61" i="17"/>
  <c r="S61" i="17" s="1"/>
  <c r="BI61" i="17" s="1"/>
  <c r="BJ61" i="17" s="1"/>
  <c r="T62" i="17"/>
  <c r="S62" i="17" s="1"/>
  <c r="BI62" i="17" s="1"/>
  <c r="BJ62" i="17" s="1"/>
  <c r="T63" i="17"/>
  <c r="S63" i="17" s="1"/>
  <c r="BI63" i="17" s="1"/>
  <c r="BJ63" i="17" s="1"/>
  <c r="T64" i="17"/>
  <c r="S64" i="17" s="1"/>
  <c r="BI64" i="17" s="1"/>
  <c r="BJ64" i="17" s="1"/>
  <c r="T65" i="17"/>
  <c r="S65" i="17" s="1"/>
  <c r="BI65" i="17" s="1"/>
  <c r="BJ65" i="17" s="1"/>
  <c r="T66" i="17"/>
  <c r="S66" i="17" s="1"/>
  <c r="BI66" i="17" s="1"/>
  <c r="BJ66" i="17" s="1"/>
  <c r="T67" i="17"/>
  <c r="S67" i="17" s="1"/>
  <c r="BI67" i="17" s="1"/>
  <c r="BJ67" i="17" s="1"/>
  <c r="T68" i="17"/>
  <c r="S68" i="17" s="1"/>
  <c r="BI68" i="17" s="1"/>
  <c r="BJ68" i="17" s="1"/>
  <c r="T69" i="17"/>
  <c r="S69" i="17" s="1"/>
  <c r="BI69" i="17" s="1"/>
  <c r="BJ69" i="17" s="1"/>
  <c r="T70" i="17"/>
  <c r="S70" i="17" s="1"/>
  <c r="BI70" i="17" s="1"/>
  <c r="BJ70" i="17" s="1"/>
  <c r="T71" i="17"/>
  <c r="S71" i="17" s="1"/>
  <c r="BI71" i="17" s="1"/>
  <c r="BJ71" i="17" s="1"/>
  <c r="T72" i="17"/>
  <c r="S72" i="17" s="1"/>
  <c r="BI72" i="17" s="1"/>
  <c r="BJ72" i="17" s="1"/>
  <c r="T73" i="17"/>
  <c r="S73" i="17" s="1"/>
  <c r="BI73" i="17" s="1"/>
  <c r="BJ73" i="17" s="1"/>
  <c r="T74" i="17"/>
  <c r="S74" i="17" s="1"/>
  <c r="BI74" i="17" s="1"/>
  <c r="BJ74" i="17" s="1"/>
  <c r="T75" i="17"/>
  <c r="S75" i="17" s="1"/>
  <c r="BI75" i="17" s="1"/>
  <c r="BJ75" i="17" s="1"/>
  <c r="T76" i="17"/>
  <c r="S76" i="17" s="1"/>
  <c r="BI76" i="17" s="1"/>
  <c r="BJ76" i="17" s="1"/>
  <c r="T77" i="17"/>
  <c r="S77" i="17" s="1"/>
  <c r="BI77" i="17" s="1"/>
  <c r="BJ77" i="17" s="1"/>
  <c r="T78" i="17"/>
  <c r="S78" i="17" s="1"/>
  <c r="BI78" i="17" s="1"/>
  <c r="BJ78" i="17" s="1"/>
  <c r="T79" i="17"/>
  <c r="S79" i="17" s="1"/>
  <c r="BI79" i="17" s="1"/>
  <c r="BJ79" i="17" s="1"/>
  <c r="T80" i="17"/>
  <c r="S80" i="17" s="1"/>
  <c r="BI80" i="17" s="1"/>
  <c r="BJ80" i="17" s="1"/>
  <c r="T81" i="17"/>
  <c r="S81" i="17" s="1"/>
  <c r="BI81" i="17" s="1"/>
  <c r="BJ81" i="17" s="1"/>
  <c r="T82" i="17"/>
  <c r="S82" i="17" s="1"/>
  <c r="BI82" i="17" s="1"/>
  <c r="BJ82" i="17" s="1"/>
  <c r="T83" i="17"/>
  <c r="S83" i="17" s="1"/>
  <c r="BI83" i="17" s="1"/>
  <c r="BJ83" i="17" s="1"/>
  <c r="T84" i="17"/>
  <c r="S84" i="17" s="1"/>
  <c r="BI84" i="17" s="1"/>
  <c r="BJ84" i="17" s="1"/>
  <c r="T85" i="17"/>
  <c r="S85" i="17" s="1"/>
  <c r="BI85" i="17" s="1"/>
  <c r="BJ85" i="17" s="1"/>
  <c r="T86" i="17"/>
  <c r="S86" i="17" s="1"/>
  <c r="BI86" i="17" s="1"/>
  <c r="BJ86" i="17" s="1"/>
  <c r="T87" i="17"/>
  <c r="S87" i="17" s="1"/>
  <c r="BI87" i="17" s="1"/>
  <c r="BJ87" i="17" s="1"/>
  <c r="T88" i="17"/>
  <c r="S88" i="17" s="1"/>
  <c r="BI88" i="17" s="1"/>
  <c r="BJ88" i="17" s="1"/>
  <c r="T89" i="17"/>
  <c r="S89" i="17" s="1"/>
  <c r="BI89" i="17" s="1"/>
  <c r="BJ89" i="17" s="1"/>
  <c r="T90" i="17"/>
  <c r="S90" i="17" s="1"/>
  <c r="BI90" i="17" s="1"/>
  <c r="BJ90" i="17" s="1"/>
  <c r="T91" i="17"/>
  <c r="S91" i="17" s="1"/>
  <c r="BI91" i="17" s="1"/>
  <c r="BJ91" i="17" s="1"/>
  <c r="T92" i="17"/>
  <c r="S92" i="17" s="1"/>
  <c r="BI92" i="17" s="1"/>
  <c r="BJ92" i="17" s="1"/>
  <c r="T93" i="17"/>
  <c r="S93" i="17" s="1"/>
  <c r="BI93" i="17" s="1"/>
  <c r="BJ93" i="17" s="1"/>
  <c r="T94" i="17"/>
  <c r="S94" i="17" s="1"/>
  <c r="BI94" i="17" s="1"/>
  <c r="BJ94" i="17" s="1"/>
  <c r="T95" i="17"/>
  <c r="S95" i="17" s="1"/>
  <c r="BI95" i="17" s="1"/>
  <c r="BJ95" i="17" s="1"/>
  <c r="T96" i="17"/>
  <c r="S96" i="17" s="1"/>
  <c r="BI96" i="17" s="1"/>
  <c r="BJ96" i="17" s="1"/>
  <c r="T97" i="17"/>
  <c r="S97" i="17" s="1"/>
  <c r="BI97" i="17" s="1"/>
  <c r="BJ97" i="17" s="1"/>
  <c r="T98" i="17"/>
  <c r="S98" i="17" s="1"/>
  <c r="BI98" i="17" s="1"/>
  <c r="BJ98" i="17" s="1"/>
  <c r="T99" i="17"/>
  <c r="S99" i="17" s="1"/>
  <c r="BI99" i="17" s="1"/>
  <c r="BJ99" i="17" s="1"/>
  <c r="T100" i="17"/>
  <c r="S100" i="17" s="1"/>
  <c r="BI100" i="17" s="1"/>
  <c r="BJ100" i="17" s="1"/>
  <c r="T101" i="17"/>
  <c r="S101" i="17" s="1"/>
  <c r="BI101" i="17" s="1"/>
  <c r="BJ101" i="17" s="1"/>
  <c r="T102" i="17"/>
  <c r="S102" i="17" s="1"/>
  <c r="BI102" i="17" s="1"/>
  <c r="BJ102" i="17" s="1"/>
  <c r="T103" i="17"/>
  <c r="S103" i="17" s="1"/>
  <c r="BI103" i="17" s="1"/>
  <c r="BJ103" i="17" s="1"/>
  <c r="T104" i="17"/>
  <c r="S104" i="17" s="1"/>
  <c r="BI104" i="17" s="1"/>
  <c r="BJ104" i="17" s="1"/>
  <c r="T105" i="17"/>
  <c r="S105" i="17" s="1"/>
  <c r="BI105" i="17" s="1"/>
  <c r="BJ105" i="17" s="1"/>
  <c r="T106" i="17"/>
  <c r="S106" i="17" s="1"/>
  <c r="BI106" i="17" s="1"/>
  <c r="BJ106" i="17" s="1"/>
  <c r="T107" i="17"/>
  <c r="S107" i="17" s="1"/>
  <c r="BI107" i="17" s="1"/>
  <c r="BJ107" i="17" s="1"/>
  <c r="T108" i="17"/>
  <c r="S108" i="17" s="1"/>
  <c r="BI108" i="17" s="1"/>
  <c r="BJ108" i="17" s="1"/>
  <c r="T109" i="17"/>
  <c r="S109" i="17" s="1"/>
  <c r="BI109" i="17" s="1"/>
  <c r="BJ109" i="17" s="1"/>
  <c r="T110" i="17"/>
  <c r="S110" i="17" s="1"/>
  <c r="BI110" i="17" s="1"/>
  <c r="BJ110" i="17" s="1"/>
  <c r="T111" i="17"/>
  <c r="S111" i="17" s="1"/>
  <c r="BI111" i="17" s="1"/>
  <c r="BJ111" i="17" s="1"/>
  <c r="T112" i="17"/>
  <c r="S112" i="17" s="1"/>
  <c r="BI112" i="17" s="1"/>
  <c r="BJ112" i="17" s="1"/>
  <c r="T113" i="17"/>
  <c r="S113" i="17" s="1"/>
  <c r="BI113" i="17" s="1"/>
  <c r="BJ113" i="17" s="1"/>
  <c r="T114" i="17"/>
  <c r="S114" i="17" s="1"/>
  <c r="BI114" i="17" s="1"/>
  <c r="BJ114" i="17" s="1"/>
  <c r="T115" i="17"/>
  <c r="S115" i="17" s="1"/>
  <c r="BI115" i="17" s="1"/>
  <c r="BJ115" i="17" s="1"/>
  <c r="T116" i="17"/>
  <c r="S116" i="17" s="1"/>
  <c r="BI116" i="17" s="1"/>
  <c r="BJ116" i="17" s="1"/>
  <c r="T117" i="17"/>
  <c r="S117" i="17" s="1"/>
  <c r="BI117" i="17" s="1"/>
  <c r="BJ117" i="17" s="1"/>
  <c r="T118" i="17"/>
  <c r="S118" i="17" s="1"/>
  <c r="BI118" i="17" s="1"/>
  <c r="BJ118" i="17" s="1"/>
  <c r="T119" i="17"/>
  <c r="S119" i="17" s="1"/>
  <c r="BI119" i="17" s="1"/>
  <c r="BJ119" i="17" s="1"/>
  <c r="T120" i="17"/>
  <c r="S120" i="17" s="1"/>
  <c r="BI120" i="17" s="1"/>
  <c r="BJ120" i="17" s="1"/>
  <c r="T121" i="17"/>
  <c r="S121" i="17" s="1"/>
  <c r="BI121" i="17" s="1"/>
  <c r="BJ121" i="17" s="1"/>
  <c r="T122" i="17"/>
  <c r="S122" i="17" s="1"/>
  <c r="BI122" i="17" s="1"/>
  <c r="BJ122" i="17" s="1"/>
  <c r="T123" i="17"/>
  <c r="S123" i="17" s="1"/>
  <c r="BI123" i="17" s="1"/>
  <c r="BJ123" i="17" s="1"/>
  <c r="T124" i="17"/>
  <c r="S124" i="17" s="1"/>
  <c r="BI124" i="17" s="1"/>
  <c r="BJ124" i="17" s="1"/>
  <c r="T125" i="17"/>
  <c r="S125" i="17" s="1"/>
  <c r="BI125" i="17" s="1"/>
  <c r="BJ125" i="17" s="1"/>
  <c r="T126" i="17"/>
  <c r="S126" i="17" s="1"/>
  <c r="BI126" i="17" s="1"/>
  <c r="BJ126" i="17" s="1"/>
  <c r="T127" i="17"/>
  <c r="S127" i="17" s="1"/>
  <c r="BI127" i="17" s="1"/>
  <c r="BJ127" i="17" s="1"/>
  <c r="T128" i="17"/>
  <c r="S128" i="17" s="1"/>
  <c r="BI128" i="17" s="1"/>
  <c r="BJ128" i="17" s="1"/>
  <c r="T129" i="17"/>
  <c r="S129" i="17" s="1"/>
  <c r="BI129" i="17" s="1"/>
  <c r="BJ129" i="17" s="1"/>
  <c r="T130" i="17"/>
  <c r="S130" i="17" s="1"/>
  <c r="BI130" i="17" s="1"/>
  <c r="BJ130" i="17" s="1"/>
  <c r="T131" i="17"/>
  <c r="S131" i="17" s="1"/>
  <c r="BI131" i="17" s="1"/>
  <c r="BJ131" i="17" s="1"/>
  <c r="T132" i="17"/>
  <c r="S132" i="17" s="1"/>
  <c r="BI132" i="17" s="1"/>
  <c r="BJ132" i="17" s="1"/>
  <c r="T133" i="17"/>
  <c r="S133" i="17" s="1"/>
  <c r="BI133" i="17" s="1"/>
  <c r="BJ133" i="17" s="1"/>
  <c r="T134" i="17"/>
  <c r="S134" i="17" s="1"/>
  <c r="BI134" i="17" s="1"/>
  <c r="BJ134" i="17" s="1"/>
  <c r="T135" i="17"/>
  <c r="S135" i="17" s="1"/>
  <c r="BI135" i="17" s="1"/>
  <c r="BJ135" i="17" s="1"/>
  <c r="T136" i="17"/>
  <c r="S136" i="17" s="1"/>
  <c r="BI136" i="17" s="1"/>
  <c r="BJ136" i="17" s="1"/>
  <c r="T137" i="17"/>
  <c r="S137" i="17" s="1"/>
  <c r="BI137" i="17" s="1"/>
  <c r="BJ137" i="17" s="1"/>
  <c r="T138" i="17"/>
  <c r="S138" i="17" s="1"/>
  <c r="BI138" i="17" s="1"/>
  <c r="BJ138" i="17" s="1"/>
  <c r="T139" i="17"/>
  <c r="S139" i="17" s="1"/>
  <c r="BI139" i="17" s="1"/>
  <c r="BJ139" i="17" s="1"/>
  <c r="T140" i="17"/>
  <c r="S140" i="17" s="1"/>
  <c r="BI140" i="17" s="1"/>
  <c r="BJ140" i="17" s="1"/>
  <c r="T141" i="17"/>
  <c r="S141" i="17" s="1"/>
  <c r="BI141" i="17" s="1"/>
  <c r="BJ141" i="17" s="1"/>
  <c r="T142" i="17"/>
  <c r="S142" i="17" s="1"/>
  <c r="BI142" i="17" s="1"/>
  <c r="BJ142" i="17" s="1"/>
  <c r="T143" i="17"/>
  <c r="S143" i="17" s="1"/>
  <c r="BI143" i="17" s="1"/>
  <c r="BJ143" i="17" s="1"/>
  <c r="T144" i="17"/>
  <c r="S144" i="17" s="1"/>
  <c r="BI144" i="17" s="1"/>
  <c r="BJ144" i="17" s="1"/>
  <c r="T145" i="17"/>
  <c r="S145" i="17" s="1"/>
  <c r="BI145" i="17" s="1"/>
  <c r="BJ145" i="17" s="1"/>
  <c r="T146" i="17"/>
  <c r="S146" i="17" s="1"/>
  <c r="BI146" i="17" s="1"/>
  <c r="BJ146" i="17" s="1"/>
  <c r="T147" i="17"/>
  <c r="S147" i="17" s="1"/>
  <c r="BI147" i="17" s="1"/>
  <c r="BJ147" i="17" s="1"/>
  <c r="T148" i="17"/>
  <c r="S148" i="17" s="1"/>
  <c r="BI148" i="17" s="1"/>
  <c r="BJ148" i="17" s="1"/>
  <c r="T149" i="17"/>
  <c r="S149" i="17" s="1"/>
  <c r="BI149" i="17" s="1"/>
  <c r="BJ149" i="17" s="1"/>
  <c r="T150" i="17"/>
  <c r="S150" i="17" s="1"/>
  <c r="BI150" i="17" s="1"/>
  <c r="BJ150" i="17" s="1"/>
  <c r="T151" i="17"/>
  <c r="S151" i="17" s="1"/>
  <c r="BI151" i="17" s="1"/>
  <c r="BJ151" i="17" s="1"/>
  <c r="T152" i="17"/>
  <c r="S152" i="17" s="1"/>
  <c r="BI152" i="17" s="1"/>
  <c r="BJ152" i="17" s="1"/>
  <c r="T153" i="17"/>
  <c r="S153" i="17" s="1"/>
  <c r="BI153" i="17" s="1"/>
  <c r="BJ153" i="17" s="1"/>
  <c r="T154" i="17"/>
  <c r="S154" i="17" s="1"/>
  <c r="BI154" i="17" s="1"/>
  <c r="BJ154" i="17" s="1"/>
  <c r="T155" i="17"/>
  <c r="S155" i="17" s="1"/>
  <c r="BI155" i="17" s="1"/>
  <c r="BJ155" i="17" s="1"/>
  <c r="T156" i="17"/>
  <c r="S156" i="17" s="1"/>
  <c r="BI156" i="17" s="1"/>
  <c r="BJ156" i="17" s="1"/>
  <c r="T157" i="17"/>
  <c r="S157" i="17" s="1"/>
  <c r="BI157" i="17" s="1"/>
  <c r="BJ157" i="17" s="1"/>
  <c r="T158" i="17"/>
  <c r="S158" i="17" s="1"/>
  <c r="BI158" i="17" s="1"/>
  <c r="BJ158" i="17" s="1"/>
  <c r="T159" i="17"/>
  <c r="S159" i="17" s="1"/>
  <c r="BI159" i="17" s="1"/>
  <c r="BJ159" i="17" s="1"/>
  <c r="T160" i="17"/>
  <c r="S160" i="17" s="1"/>
  <c r="BI160" i="17" s="1"/>
  <c r="BJ160" i="17" s="1"/>
  <c r="T161" i="17"/>
  <c r="S161" i="17" s="1"/>
  <c r="BI161" i="17" s="1"/>
  <c r="BJ161" i="17" s="1"/>
  <c r="T162" i="17"/>
  <c r="S162" i="17" s="1"/>
  <c r="BI162" i="17" s="1"/>
  <c r="BJ162" i="17" s="1"/>
  <c r="T163" i="17"/>
  <c r="S163" i="17" s="1"/>
  <c r="BI163" i="17" s="1"/>
  <c r="BJ163" i="17" s="1"/>
  <c r="T164" i="17"/>
  <c r="S164" i="17" s="1"/>
  <c r="BI164" i="17" s="1"/>
  <c r="BJ164" i="17" s="1"/>
  <c r="T165" i="17"/>
  <c r="S165" i="17" s="1"/>
  <c r="BI165" i="17" s="1"/>
  <c r="BJ165" i="17" s="1"/>
  <c r="T166" i="17"/>
  <c r="S166" i="17" s="1"/>
  <c r="BI166" i="17" s="1"/>
  <c r="BJ166" i="17" s="1"/>
  <c r="T167" i="17"/>
  <c r="S167" i="17" s="1"/>
  <c r="BI167" i="17" s="1"/>
  <c r="BJ167" i="17" s="1"/>
  <c r="T168" i="17"/>
  <c r="S168" i="17" s="1"/>
  <c r="BI168" i="17" s="1"/>
  <c r="BJ168" i="17" s="1"/>
  <c r="T169" i="17"/>
  <c r="S169" i="17" s="1"/>
  <c r="BI169" i="17" s="1"/>
  <c r="BJ169" i="17" s="1"/>
  <c r="T170" i="17"/>
  <c r="S170" i="17" s="1"/>
  <c r="BI170" i="17" s="1"/>
  <c r="BJ170" i="17" s="1"/>
  <c r="T171" i="17"/>
  <c r="S171" i="17" s="1"/>
  <c r="BI171" i="17" s="1"/>
  <c r="BJ171" i="17" s="1"/>
  <c r="T172" i="17"/>
  <c r="S172" i="17" s="1"/>
  <c r="BI172" i="17" s="1"/>
  <c r="BJ172" i="17" s="1"/>
  <c r="T173" i="17"/>
  <c r="S173" i="17" s="1"/>
  <c r="BI173" i="17" s="1"/>
  <c r="BJ173" i="17" s="1"/>
  <c r="T174" i="17"/>
  <c r="S174" i="17" s="1"/>
  <c r="BI174" i="17" s="1"/>
  <c r="BJ174" i="17" s="1"/>
  <c r="T175" i="17"/>
  <c r="S175" i="17" s="1"/>
  <c r="BI175" i="17" s="1"/>
  <c r="BJ175" i="17" s="1"/>
  <c r="T176" i="17"/>
  <c r="S176" i="17" s="1"/>
  <c r="BI176" i="17" s="1"/>
  <c r="BJ176" i="17" s="1"/>
  <c r="T177" i="17"/>
  <c r="S177" i="17" s="1"/>
  <c r="BI177" i="17" s="1"/>
  <c r="BJ177" i="17" s="1"/>
  <c r="T178" i="17"/>
  <c r="S178" i="17" s="1"/>
  <c r="BI178" i="17" s="1"/>
  <c r="BJ178" i="17" s="1"/>
  <c r="T179" i="17"/>
  <c r="S179" i="17" s="1"/>
  <c r="BI179" i="17" s="1"/>
  <c r="BJ179" i="17" s="1"/>
  <c r="T180" i="17"/>
  <c r="S180" i="17" s="1"/>
  <c r="BI180" i="17" s="1"/>
  <c r="BJ180" i="17" s="1"/>
  <c r="T181" i="17"/>
  <c r="S181" i="17" s="1"/>
  <c r="BI181" i="17" s="1"/>
  <c r="BJ181" i="17" s="1"/>
  <c r="T182" i="17"/>
  <c r="S182" i="17" s="1"/>
  <c r="BI182" i="17" s="1"/>
  <c r="BJ182" i="17" s="1"/>
  <c r="T183" i="17"/>
  <c r="S183" i="17" s="1"/>
  <c r="BI183" i="17" s="1"/>
  <c r="BJ183" i="17" s="1"/>
  <c r="T184" i="17"/>
  <c r="S184" i="17" s="1"/>
  <c r="BI184" i="17" s="1"/>
  <c r="BJ184" i="17" s="1"/>
  <c r="T185" i="17"/>
  <c r="S185" i="17" s="1"/>
  <c r="BI185" i="17" s="1"/>
  <c r="BJ185" i="17" s="1"/>
  <c r="T186" i="17"/>
  <c r="S186" i="17" s="1"/>
  <c r="BI186" i="17" s="1"/>
  <c r="BJ186" i="17" s="1"/>
  <c r="T187" i="17"/>
  <c r="S187" i="17" s="1"/>
  <c r="BI187" i="17" s="1"/>
  <c r="BJ187" i="17" s="1"/>
  <c r="T188" i="17"/>
  <c r="S188" i="17" s="1"/>
  <c r="BI188" i="17" s="1"/>
  <c r="BJ188" i="17" s="1"/>
  <c r="T189" i="17"/>
  <c r="S189" i="17" s="1"/>
  <c r="BI189" i="17" s="1"/>
  <c r="BJ189" i="17" s="1"/>
  <c r="T190" i="17"/>
  <c r="S190" i="17" s="1"/>
  <c r="BI190" i="17" s="1"/>
  <c r="BJ190" i="17" s="1"/>
  <c r="T191" i="17"/>
  <c r="S191" i="17" s="1"/>
  <c r="BI191" i="17" s="1"/>
  <c r="BJ191" i="17" s="1"/>
  <c r="T192" i="17"/>
  <c r="S192" i="17" s="1"/>
  <c r="BI192" i="17" s="1"/>
  <c r="BJ192" i="17" s="1"/>
  <c r="T193" i="17"/>
  <c r="S193" i="17" s="1"/>
  <c r="BI193" i="17" s="1"/>
  <c r="BJ193" i="17" s="1"/>
  <c r="T194" i="17"/>
  <c r="S194" i="17" s="1"/>
  <c r="BI194" i="17" s="1"/>
  <c r="BJ194" i="17" s="1"/>
  <c r="T195" i="17"/>
  <c r="S195" i="17" s="1"/>
  <c r="BI195" i="17" s="1"/>
  <c r="BJ195" i="17" s="1"/>
  <c r="T196" i="17"/>
  <c r="S196" i="17" s="1"/>
  <c r="BI196" i="17" s="1"/>
  <c r="BJ196" i="17" s="1"/>
  <c r="T197" i="17"/>
  <c r="S197" i="17" s="1"/>
  <c r="BI197" i="17" s="1"/>
  <c r="BJ197" i="17" s="1"/>
  <c r="T198" i="17"/>
  <c r="S198" i="17" s="1"/>
  <c r="BI198" i="17" s="1"/>
  <c r="BJ198" i="17" s="1"/>
  <c r="T199" i="17"/>
  <c r="S199" i="17" s="1"/>
  <c r="BI199" i="17" s="1"/>
  <c r="BJ199" i="17" s="1"/>
  <c r="T200" i="17"/>
  <c r="S200" i="17" s="1"/>
  <c r="BI200" i="17" s="1"/>
  <c r="BJ200" i="17" s="1"/>
  <c r="T201" i="17"/>
  <c r="S201" i="17" s="1"/>
  <c r="BI201" i="17" s="1"/>
  <c r="BJ201" i="17" s="1"/>
  <c r="T202" i="17"/>
  <c r="S202" i="17" s="1"/>
  <c r="BI202" i="17" s="1"/>
  <c r="BJ202" i="17" s="1"/>
  <c r="T203" i="17"/>
  <c r="S203" i="17" s="1"/>
  <c r="BI203" i="17" s="1"/>
  <c r="BJ203" i="17" s="1"/>
  <c r="T204" i="17"/>
  <c r="S204" i="17" s="1"/>
  <c r="BI204" i="17" s="1"/>
  <c r="BJ204" i="17" s="1"/>
  <c r="T205" i="17"/>
  <c r="S205" i="17" s="1"/>
  <c r="BI205" i="17" s="1"/>
  <c r="BJ205" i="17" s="1"/>
  <c r="T206" i="17"/>
  <c r="S206" i="17" s="1"/>
  <c r="BI206" i="17" s="1"/>
  <c r="BJ206" i="17" s="1"/>
  <c r="T207" i="17"/>
  <c r="S207" i="17" s="1"/>
  <c r="BI207" i="17" s="1"/>
  <c r="BJ207" i="17" s="1"/>
  <c r="T208" i="17"/>
  <c r="S208" i="17" s="1"/>
  <c r="BI208" i="17" s="1"/>
  <c r="BJ208" i="17" s="1"/>
  <c r="T209" i="17"/>
  <c r="S209" i="17" s="1"/>
  <c r="BI209" i="17" s="1"/>
  <c r="BJ209" i="17" s="1"/>
  <c r="T210" i="17"/>
  <c r="S210" i="17" s="1"/>
  <c r="BI210" i="17" s="1"/>
  <c r="BJ210" i="17" s="1"/>
  <c r="T211" i="17"/>
  <c r="S211" i="17" s="1"/>
  <c r="BI211" i="17" s="1"/>
  <c r="BJ211" i="17" s="1"/>
  <c r="T212" i="17"/>
  <c r="S212" i="17" s="1"/>
  <c r="BI212" i="17" s="1"/>
  <c r="BJ212" i="17" s="1"/>
  <c r="T213" i="17"/>
  <c r="S213" i="17" s="1"/>
  <c r="BI213" i="17" s="1"/>
  <c r="BJ213" i="17" s="1"/>
  <c r="T214" i="17"/>
  <c r="S214" i="17" s="1"/>
  <c r="BI214" i="17" s="1"/>
  <c r="BJ214" i="17" s="1"/>
  <c r="T215" i="17"/>
  <c r="S215" i="17" s="1"/>
  <c r="BI215" i="17" s="1"/>
  <c r="BJ215" i="17" s="1"/>
  <c r="T216" i="17"/>
  <c r="S216" i="17" s="1"/>
  <c r="BI216" i="17" s="1"/>
  <c r="BJ216" i="17" s="1"/>
  <c r="T217" i="17"/>
  <c r="S217" i="17" s="1"/>
  <c r="BI217" i="17" s="1"/>
  <c r="BJ217" i="17" s="1"/>
  <c r="T218" i="17"/>
  <c r="S218" i="17" s="1"/>
  <c r="BI218" i="17" s="1"/>
  <c r="BJ218" i="17" s="1"/>
  <c r="T219" i="17"/>
  <c r="S219" i="17" s="1"/>
  <c r="BI219" i="17" s="1"/>
  <c r="BJ219" i="17" s="1"/>
  <c r="T220" i="17"/>
  <c r="S220" i="17" s="1"/>
  <c r="BI220" i="17" s="1"/>
  <c r="BJ220" i="17" s="1"/>
  <c r="T221" i="17"/>
  <c r="S221" i="17" s="1"/>
  <c r="BI221" i="17" s="1"/>
  <c r="BJ221" i="17" s="1"/>
  <c r="T222" i="17"/>
  <c r="S222" i="17" s="1"/>
  <c r="BI222" i="17" s="1"/>
  <c r="BJ222" i="17" s="1"/>
  <c r="T223" i="17"/>
  <c r="S223" i="17" s="1"/>
  <c r="BI223" i="17" s="1"/>
  <c r="BJ223" i="17" s="1"/>
  <c r="T224" i="17"/>
  <c r="S224" i="17" s="1"/>
  <c r="BI224" i="17" s="1"/>
  <c r="BJ224" i="17" s="1"/>
  <c r="T225" i="17"/>
  <c r="S225" i="17" s="1"/>
  <c r="BI225" i="17" s="1"/>
  <c r="BJ225" i="17" s="1"/>
  <c r="T226" i="17"/>
  <c r="S226" i="17" s="1"/>
  <c r="BI226" i="17" s="1"/>
  <c r="BJ226" i="17" s="1"/>
  <c r="T227" i="17"/>
  <c r="S227" i="17" s="1"/>
  <c r="BI227" i="17" s="1"/>
  <c r="BJ227" i="17" s="1"/>
  <c r="T228" i="17"/>
  <c r="S228" i="17" s="1"/>
  <c r="BI228" i="17" s="1"/>
  <c r="BJ228" i="17" s="1"/>
  <c r="T229" i="17"/>
  <c r="S229" i="17" s="1"/>
  <c r="BI229" i="17" s="1"/>
  <c r="BJ229" i="17" s="1"/>
  <c r="T230" i="17"/>
  <c r="S230" i="17" s="1"/>
  <c r="BI230" i="17" s="1"/>
  <c r="BJ230" i="17" s="1"/>
  <c r="T231" i="17"/>
  <c r="S231" i="17" s="1"/>
  <c r="BI231" i="17" s="1"/>
  <c r="BJ231" i="17" s="1"/>
  <c r="T232" i="17"/>
  <c r="S232" i="17" s="1"/>
  <c r="BI232" i="17" s="1"/>
  <c r="BJ232" i="17" s="1"/>
  <c r="T233" i="17"/>
  <c r="S233" i="17" s="1"/>
  <c r="BI233" i="17" s="1"/>
  <c r="BJ233" i="17" s="1"/>
  <c r="T234" i="17"/>
  <c r="S234" i="17" s="1"/>
  <c r="BI234" i="17" s="1"/>
  <c r="BJ234" i="17" s="1"/>
  <c r="T235" i="17"/>
  <c r="S235" i="17" s="1"/>
  <c r="BI235" i="17" s="1"/>
  <c r="BJ235" i="17" s="1"/>
  <c r="T236" i="17"/>
  <c r="S236" i="17" s="1"/>
  <c r="BI236" i="17" s="1"/>
  <c r="BJ236" i="17" s="1"/>
  <c r="T237" i="17"/>
  <c r="S237" i="17" s="1"/>
  <c r="BI237" i="17" s="1"/>
  <c r="BJ237" i="17" s="1"/>
  <c r="T238" i="17"/>
  <c r="S238" i="17" s="1"/>
  <c r="BI238" i="17" s="1"/>
  <c r="BJ238" i="17" s="1"/>
  <c r="T239" i="17"/>
  <c r="S239" i="17" s="1"/>
  <c r="BI239" i="17" s="1"/>
  <c r="BJ239" i="17" s="1"/>
  <c r="T240" i="17"/>
  <c r="S240" i="17" s="1"/>
  <c r="BI240" i="17" s="1"/>
  <c r="BJ240" i="17" s="1"/>
  <c r="T241" i="17"/>
  <c r="S241" i="17" s="1"/>
  <c r="BI241" i="17" s="1"/>
  <c r="BJ241" i="17" s="1"/>
  <c r="T242" i="17"/>
  <c r="S242" i="17" s="1"/>
  <c r="BI242" i="17" s="1"/>
  <c r="BJ242" i="17" s="1"/>
  <c r="T243" i="17"/>
  <c r="S243" i="17" s="1"/>
  <c r="BI243" i="17" s="1"/>
  <c r="BJ243" i="17" s="1"/>
  <c r="T244" i="17"/>
  <c r="S244" i="17" s="1"/>
  <c r="BI244" i="17" s="1"/>
  <c r="BJ244" i="17" s="1"/>
  <c r="T245" i="17"/>
  <c r="S245" i="17" s="1"/>
  <c r="BI245" i="17" s="1"/>
  <c r="BJ245" i="17" s="1"/>
  <c r="T246" i="17"/>
  <c r="S246" i="17" s="1"/>
  <c r="BI246" i="17" s="1"/>
  <c r="BJ246" i="17" s="1"/>
  <c r="T247" i="17"/>
  <c r="S247" i="17" s="1"/>
  <c r="BI247" i="17" s="1"/>
  <c r="BJ247" i="17" s="1"/>
  <c r="T248" i="17"/>
  <c r="S248" i="17" s="1"/>
  <c r="BI248" i="17" s="1"/>
  <c r="BJ248" i="17" s="1"/>
  <c r="T249" i="17"/>
  <c r="S249" i="17" s="1"/>
  <c r="BI249" i="17" s="1"/>
  <c r="BJ249" i="17" s="1"/>
  <c r="T250" i="17"/>
  <c r="S250" i="17" s="1"/>
  <c r="BI250" i="17" s="1"/>
  <c r="BJ250" i="17" s="1"/>
  <c r="T251" i="17"/>
  <c r="S251" i="17" s="1"/>
  <c r="BI251" i="17" s="1"/>
  <c r="BJ251" i="17" s="1"/>
  <c r="T252" i="17"/>
  <c r="S252" i="17" s="1"/>
  <c r="BI252" i="17" s="1"/>
  <c r="BJ252" i="17" s="1"/>
  <c r="T253" i="17"/>
  <c r="S253" i="17" s="1"/>
  <c r="BI253" i="17" s="1"/>
  <c r="BJ253" i="17" s="1"/>
  <c r="T254" i="17"/>
  <c r="S254" i="17" s="1"/>
  <c r="BI254" i="17" s="1"/>
  <c r="BJ254" i="17" s="1"/>
  <c r="T255" i="17"/>
  <c r="S255" i="17" s="1"/>
  <c r="BI255" i="17" s="1"/>
  <c r="BJ255" i="17" s="1"/>
  <c r="T256" i="17"/>
  <c r="S256" i="17" s="1"/>
  <c r="BI256" i="17" s="1"/>
  <c r="BJ256" i="17" s="1"/>
  <c r="T257" i="17"/>
  <c r="S257" i="17" s="1"/>
  <c r="BI257" i="17" s="1"/>
  <c r="BJ257" i="17" s="1"/>
  <c r="T258" i="17"/>
  <c r="S258" i="17" s="1"/>
  <c r="BI258" i="17" s="1"/>
  <c r="BJ258" i="17" s="1"/>
  <c r="T259" i="17"/>
  <c r="S259" i="17" s="1"/>
  <c r="BI259" i="17" s="1"/>
  <c r="BJ259" i="17" s="1"/>
  <c r="T260" i="17"/>
  <c r="S260" i="17" s="1"/>
  <c r="BI260" i="17" s="1"/>
  <c r="BJ260" i="17" s="1"/>
  <c r="T261" i="17"/>
  <c r="S261" i="17" s="1"/>
  <c r="BI261" i="17" s="1"/>
  <c r="BJ261" i="17" s="1"/>
  <c r="T262" i="17"/>
  <c r="S262" i="17" s="1"/>
  <c r="BI262" i="17" s="1"/>
  <c r="BJ262" i="17" s="1"/>
  <c r="T263" i="17"/>
  <c r="S263" i="17" s="1"/>
  <c r="BI263" i="17" s="1"/>
  <c r="BJ263" i="17" s="1"/>
  <c r="T264" i="17"/>
  <c r="S264" i="17" s="1"/>
  <c r="BI264" i="17" s="1"/>
  <c r="BJ264" i="17" s="1"/>
  <c r="T265" i="17"/>
  <c r="S265" i="17" s="1"/>
  <c r="BI265" i="17" s="1"/>
  <c r="BJ265" i="17" s="1"/>
  <c r="T266" i="17"/>
  <c r="S266" i="17" s="1"/>
  <c r="BI266" i="17" s="1"/>
  <c r="BJ266" i="17" s="1"/>
  <c r="T267" i="17"/>
  <c r="S267" i="17" s="1"/>
  <c r="BI267" i="17" s="1"/>
  <c r="BJ267" i="17" s="1"/>
  <c r="T268" i="17"/>
  <c r="S268" i="17" s="1"/>
  <c r="BI268" i="17" s="1"/>
  <c r="BJ268" i="17" s="1"/>
  <c r="T269" i="17"/>
  <c r="S269" i="17" s="1"/>
  <c r="BI269" i="17" s="1"/>
  <c r="BJ269" i="17" s="1"/>
  <c r="T270" i="17"/>
  <c r="S270" i="17" s="1"/>
  <c r="BI270" i="17" s="1"/>
  <c r="BJ270" i="17" s="1"/>
  <c r="T271" i="17"/>
  <c r="S271" i="17" s="1"/>
  <c r="BI271" i="17" s="1"/>
  <c r="BJ271" i="17" s="1"/>
  <c r="T272" i="17"/>
  <c r="S272" i="17" s="1"/>
  <c r="BI272" i="17" s="1"/>
  <c r="BJ272" i="17" s="1"/>
  <c r="T273" i="17"/>
  <c r="S273" i="17" s="1"/>
  <c r="BI273" i="17" s="1"/>
  <c r="BJ273" i="17" s="1"/>
  <c r="T274" i="17"/>
  <c r="S274" i="17" s="1"/>
  <c r="BI274" i="17" s="1"/>
  <c r="BJ274" i="17" s="1"/>
  <c r="T275" i="17"/>
  <c r="S275" i="17" s="1"/>
  <c r="BI275" i="17" s="1"/>
  <c r="BJ275" i="17" s="1"/>
  <c r="T276" i="17"/>
  <c r="S276" i="17" s="1"/>
  <c r="BI276" i="17" s="1"/>
  <c r="BJ276" i="17" s="1"/>
  <c r="T277" i="17"/>
  <c r="S277" i="17" s="1"/>
  <c r="BI277" i="17" s="1"/>
  <c r="BJ277" i="17" s="1"/>
  <c r="T278" i="17"/>
  <c r="S278" i="17" s="1"/>
  <c r="BI278" i="17" s="1"/>
  <c r="BJ278" i="17" s="1"/>
  <c r="T279" i="17"/>
  <c r="S279" i="17" s="1"/>
  <c r="BI279" i="17" s="1"/>
  <c r="BJ279" i="17" s="1"/>
  <c r="T280" i="17"/>
  <c r="S280" i="17" s="1"/>
  <c r="BI280" i="17" s="1"/>
  <c r="BJ280" i="17" s="1"/>
  <c r="T281" i="17"/>
  <c r="S281" i="17" s="1"/>
  <c r="BI281" i="17" s="1"/>
  <c r="BJ281" i="17" s="1"/>
  <c r="T282" i="17"/>
  <c r="S282" i="17" s="1"/>
  <c r="BI282" i="17" s="1"/>
  <c r="BJ282" i="17" s="1"/>
  <c r="T283" i="17"/>
  <c r="S283" i="17" s="1"/>
  <c r="BI283" i="17" s="1"/>
  <c r="BJ283" i="17" s="1"/>
  <c r="T284" i="17"/>
  <c r="S284" i="17" s="1"/>
  <c r="BI284" i="17" s="1"/>
  <c r="BJ284" i="17" s="1"/>
  <c r="T285" i="17"/>
  <c r="S285" i="17" s="1"/>
  <c r="BI285" i="17" s="1"/>
  <c r="BJ285" i="17" s="1"/>
  <c r="T286" i="17"/>
  <c r="S286" i="17" s="1"/>
  <c r="BI286" i="17" s="1"/>
  <c r="BJ286" i="17" s="1"/>
  <c r="T287" i="17"/>
  <c r="S287" i="17" s="1"/>
  <c r="BI287" i="17" s="1"/>
  <c r="BJ287" i="17" s="1"/>
  <c r="T288" i="17"/>
  <c r="S288" i="17" s="1"/>
  <c r="BI288" i="17" s="1"/>
  <c r="BJ288" i="17" s="1"/>
  <c r="T289" i="17"/>
  <c r="S289" i="17" s="1"/>
  <c r="BI289" i="17" s="1"/>
  <c r="BJ289" i="17" s="1"/>
  <c r="T290" i="17"/>
  <c r="S290" i="17" s="1"/>
  <c r="BI290" i="17" s="1"/>
  <c r="BJ290" i="17" s="1"/>
  <c r="T291" i="17"/>
  <c r="S291" i="17" s="1"/>
  <c r="BI291" i="17" s="1"/>
  <c r="BJ291" i="17" s="1"/>
  <c r="T292" i="17"/>
  <c r="S292" i="17" s="1"/>
  <c r="BI292" i="17" s="1"/>
  <c r="BJ292" i="17" s="1"/>
  <c r="T293" i="17"/>
  <c r="S293" i="17" s="1"/>
  <c r="BI293" i="17" s="1"/>
  <c r="BJ293" i="17" s="1"/>
  <c r="T294" i="17"/>
  <c r="S294" i="17" s="1"/>
  <c r="BI294" i="17" s="1"/>
  <c r="BJ294" i="17" s="1"/>
  <c r="T295" i="17"/>
  <c r="S295" i="17" s="1"/>
  <c r="BI295" i="17" s="1"/>
  <c r="BJ295" i="17" s="1"/>
  <c r="T296" i="17"/>
  <c r="S296" i="17" s="1"/>
  <c r="BI296" i="17" s="1"/>
  <c r="BJ296" i="17" s="1"/>
  <c r="T297" i="17"/>
  <c r="S297" i="17" s="1"/>
  <c r="BI297" i="17" s="1"/>
  <c r="BJ297" i="17" s="1"/>
  <c r="T298" i="17"/>
  <c r="S298" i="17" s="1"/>
  <c r="BI298" i="17" s="1"/>
  <c r="BJ298" i="17" s="1"/>
  <c r="T299" i="17"/>
  <c r="S299" i="17" s="1"/>
  <c r="BI299" i="17" s="1"/>
  <c r="BJ299" i="17" s="1"/>
  <c r="T300" i="17"/>
  <c r="S300" i="17" s="1"/>
  <c r="BI300" i="17" s="1"/>
  <c r="BJ300" i="17" s="1"/>
  <c r="T301" i="17"/>
  <c r="S301" i="17" s="1"/>
  <c r="BI301" i="17" s="1"/>
  <c r="BJ301" i="17" s="1"/>
  <c r="T302" i="17"/>
  <c r="S302" i="17" s="1"/>
  <c r="BI302" i="17" s="1"/>
  <c r="BJ302" i="17" s="1"/>
  <c r="T303" i="17"/>
  <c r="S303" i="17" s="1"/>
  <c r="BI303" i="17" s="1"/>
  <c r="BJ303" i="17" s="1"/>
  <c r="T304" i="17"/>
  <c r="S304" i="17" s="1"/>
  <c r="BI304" i="17" s="1"/>
  <c r="BJ304" i="17" s="1"/>
  <c r="T305" i="17"/>
  <c r="S305" i="17" s="1"/>
  <c r="BI305" i="17" s="1"/>
  <c r="BJ305" i="17" s="1"/>
  <c r="T306" i="17"/>
  <c r="S306" i="17" s="1"/>
  <c r="BI306" i="17" s="1"/>
  <c r="BJ306" i="17" s="1"/>
  <c r="T307" i="17"/>
  <c r="S307" i="17" s="1"/>
  <c r="BI307" i="17" s="1"/>
  <c r="BJ307" i="17" s="1"/>
  <c r="T308" i="17"/>
  <c r="S308" i="17" s="1"/>
  <c r="BI308" i="17" s="1"/>
  <c r="BJ308" i="17" s="1"/>
  <c r="T309" i="17"/>
  <c r="S309" i="17" s="1"/>
  <c r="BI309" i="17" s="1"/>
  <c r="BJ309" i="17" s="1"/>
  <c r="T310" i="17"/>
  <c r="S310" i="17" s="1"/>
  <c r="BI310" i="17" s="1"/>
  <c r="BJ310" i="17" s="1"/>
  <c r="T311" i="17"/>
  <c r="S311" i="17" s="1"/>
  <c r="BI311" i="17" s="1"/>
  <c r="BJ311" i="17" s="1"/>
  <c r="T312" i="17"/>
  <c r="S312" i="17" s="1"/>
  <c r="BI312" i="17" s="1"/>
  <c r="BJ312" i="17" s="1"/>
  <c r="T313" i="17"/>
  <c r="S313" i="17" s="1"/>
  <c r="BI313" i="17" s="1"/>
  <c r="BJ313" i="17" s="1"/>
  <c r="T314" i="17"/>
  <c r="S314" i="17" s="1"/>
  <c r="BI314" i="17" s="1"/>
  <c r="BJ314" i="17" s="1"/>
  <c r="T315" i="17"/>
  <c r="S315" i="17" s="1"/>
  <c r="BI315" i="17" s="1"/>
  <c r="BJ315" i="17" s="1"/>
  <c r="T316" i="17"/>
  <c r="S316" i="17" s="1"/>
  <c r="BI316" i="17" s="1"/>
  <c r="BJ316" i="17" s="1"/>
  <c r="T317" i="17"/>
  <c r="S317" i="17" s="1"/>
  <c r="BI317" i="17" s="1"/>
  <c r="BJ317" i="17" s="1"/>
  <c r="T318" i="17"/>
  <c r="S318" i="17" s="1"/>
  <c r="BI318" i="17" s="1"/>
  <c r="BJ318" i="17" s="1"/>
  <c r="T319" i="17"/>
  <c r="S319" i="17" s="1"/>
  <c r="BI319" i="17" s="1"/>
  <c r="BJ319" i="17" s="1"/>
  <c r="T320" i="17"/>
  <c r="S320" i="17" s="1"/>
  <c r="BI320" i="17" s="1"/>
  <c r="BJ320" i="17" s="1"/>
  <c r="T321" i="17"/>
  <c r="S321" i="17" s="1"/>
  <c r="BI321" i="17" s="1"/>
  <c r="BJ321" i="17" s="1"/>
  <c r="T322" i="17"/>
  <c r="S322" i="17" s="1"/>
  <c r="BI322" i="17" s="1"/>
  <c r="BJ322" i="17" s="1"/>
  <c r="T323" i="17"/>
  <c r="S323" i="17" s="1"/>
  <c r="BI323" i="17" s="1"/>
  <c r="BJ323" i="17" s="1"/>
  <c r="T324" i="17"/>
  <c r="S324" i="17" s="1"/>
  <c r="BI324" i="17" s="1"/>
  <c r="BJ324" i="17" s="1"/>
  <c r="T325" i="17"/>
  <c r="S325" i="17" s="1"/>
  <c r="BI325" i="17" s="1"/>
  <c r="BJ325" i="17" s="1"/>
  <c r="T326" i="17"/>
  <c r="S326" i="17" s="1"/>
  <c r="BI326" i="17" s="1"/>
  <c r="BJ326" i="17" s="1"/>
  <c r="T327" i="17"/>
  <c r="S327" i="17" s="1"/>
  <c r="BI327" i="17" s="1"/>
  <c r="BJ327" i="17" s="1"/>
  <c r="T328" i="17"/>
  <c r="S328" i="17" s="1"/>
  <c r="BI328" i="17" s="1"/>
  <c r="BJ328" i="17" s="1"/>
  <c r="T329" i="17"/>
  <c r="S329" i="17" s="1"/>
  <c r="BI329" i="17" s="1"/>
  <c r="BJ329" i="17" s="1"/>
  <c r="T330" i="17"/>
  <c r="S330" i="17" s="1"/>
  <c r="BI330" i="17" s="1"/>
  <c r="BJ330" i="17" s="1"/>
  <c r="T331" i="17"/>
  <c r="S331" i="17" s="1"/>
  <c r="BI331" i="17" s="1"/>
  <c r="BJ331" i="17" s="1"/>
  <c r="T332" i="17"/>
  <c r="S332" i="17" s="1"/>
  <c r="BI332" i="17" s="1"/>
  <c r="BJ332" i="17" s="1"/>
  <c r="T333" i="17"/>
  <c r="S333" i="17" s="1"/>
  <c r="BI333" i="17" s="1"/>
  <c r="BJ333" i="17" s="1"/>
  <c r="T334" i="17"/>
  <c r="S334" i="17" s="1"/>
  <c r="BI334" i="17" s="1"/>
  <c r="BJ334" i="17" s="1"/>
  <c r="T335" i="17"/>
  <c r="S335" i="17" s="1"/>
  <c r="BI335" i="17" s="1"/>
  <c r="BJ335" i="17" s="1"/>
  <c r="T336" i="17"/>
  <c r="S336" i="17" s="1"/>
  <c r="BI336" i="17" s="1"/>
  <c r="BJ336" i="17" s="1"/>
  <c r="T337" i="17"/>
  <c r="S337" i="17" s="1"/>
  <c r="BI337" i="17" s="1"/>
  <c r="BJ337" i="17" s="1"/>
  <c r="T338" i="17"/>
  <c r="S338" i="17" s="1"/>
  <c r="BI338" i="17" s="1"/>
  <c r="BJ338" i="17" s="1"/>
  <c r="T339" i="17"/>
  <c r="S339" i="17" s="1"/>
  <c r="BI339" i="17" s="1"/>
  <c r="BJ339" i="17" s="1"/>
  <c r="T340" i="17"/>
  <c r="S340" i="17" s="1"/>
  <c r="BI340" i="17" s="1"/>
  <c r="BJ340" i="17" s="1"/>
  <c r="T341" i="17"/>
  <c r="S341" i="17" s="1"/>
  <c r="BI341" i="17" s="1"/>
  <c r="BJ341" i="17" s="1"/>
  <c r="T342" i="17"/>
  <c r="S342" i="17" s="1"/>
  <c r="BI342" i="17" s="1"/>
  <c r="BJ342" i="17" s="1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Q274" i="6"/>
  <c r="Q275" i="6"/>
  <c r="Q276" i="6"/>
  <c r="Q277" i="6"/>
  <c r="Q278" i="6"/>
  <c r="Q279" i="6"/>
  <c r="Q280" i="6"/>
  <c r="Q281" i="6"/>
  <c r="Q282" i="6"/>
  <c r="Q283" i="6"/>
  <c r="Q284" i="6"/>
  <c r="Q285" i="6"/>
  <c r="Q286" i="6"/>
  <c r="Q287" i="6"/>
  <c r="Q288" i="6"/>
  <c r="Q289" i="6"/>
  <c r="Q290" i="6"/>
  <c r="Q291" i="6"/>
  <c r="Q292" i="6"/>
  <c r="Q293" i="6"/>
  <c r="Q294" i="6"/>
  <c r="Q295" i="6"/>
  <c r="Q296" i="6"/>
  <c r="Q297" i="6"/>
  <c r="Q298" i="6"/>
  <c r="Q299" i="6"/>
  <c r="Q300" i="6"/>
  <c r="Q301" i="6"/>
  <c r="Q302" i="6"/>
  <c r="Q303" i="6"/>
  <c r="Q304" i="6"/>
  <c r="Q305" i="6"/>
  <c r="Q306" i="6"/>
  <c r="Q307" i="6"/>
  <c r="Q308" i="6"/>
  <c r="Q309" i="6"/>
  <c r="Q310" i="6"/>
  <c r="Q311" i="6"/>
  <c r="Q312" i="6"/>
  <c r="Q313" i="6"/>
  <c r="Q314" i="6"/>
  <c r="Q315" i="6"/>
  <c r="Q316" i="6"/>
  <c r="Q317" i="6"/>
  <c r="Q318" i="6"/>
  <c r="Q319" i="6"/>
  <c r="Q320" i="6"/>
  <c r="Q321" i="6"/>
  <c r="Q322" i="6"/>
  <c r="Q323" i="6"/>
  <c r="Q324" i="6"/>
  <c r="Q325" i="6"/>
  <c r="Q326" i="6"/>
  <c r="Q327" i="6"/>
  <c r="Q328" i="6"/>
  <c r="Q329" i="6"/>
  <c r="Q330" i="6"/>
  <c r="Q331" i="6"/>
  <c r="Q332" i="6"/>
  <c r="Q333" i="6"/>
  <c r="Q334" i="6"/>
  <c r="Q335" i="6"/>
  <c r="Q336" i="6"/>
  <c r="Q337" i="6"/>
  <c r="Q338" i="6"/>
  <c r="Q339" i="6"/>
  <c r="Q340" i="6"/>
  <c r="Q341" i="6"/>
  <c r="Q342" i="6"/>
  <c r="Q343" i="6"/>
  <c r="Q344" i="6"/>
  <c r="Q345" i="6"/>
  <c r="Q346" i="6"/>
  <c r="Q347" i="6"/>
  <c r="Q348" i="6"/>
  <c r="Q349" i="6"/>
  <c r="Q350" i="6"/>
  <c r="Q351" i="6"/>
  <c r="Q11" i="6"/>
  <c r="T2" i="17"/>
  <c r="S2" i="17" s="1"/>
  <c r="BI2" i="17" s="1"/>
  <c r="BJ2" i="17" s="1"/>
  <c r="G3" i="17"/>
  <c r="F3" i="17" s="1"/>
  <c r="G4" i="17"/>
  <c r="F4" i="17" s="1"/>
  <c r="G5" i="17"/>
  <c r="F5" i="17" s="1"/>
  <c r="G6" i="17"/>
  <c r="F6" i="17" s="1"/>
  <c r="G7" i="17"/>
  <c r="F7" i="17" s="1"/>
  <c r="G8" i="17"/>
  <c r="F8" i="17" s="1"/>
  <c r="G9" i="17"/>
  <c r="F9" i="17" s="1"/>
  <c r="G10" i="17"/>
  <c r="F10" i="17" s="1"/>
  <c r="G11" i="17"/>
  <c r="F11" i="17" s="1"/>
  <c r="G12" i="17"/>
  <c r="F12" i="17" s="1"/>
  <c r="G13" i="17"/>
  <c r="F13" i="17" s="1"/>
  <c r="G14" i="17"/>
  <c r="F14" i="17" s="1"/>
  <c r="G15" i="17"/>
  <c r="F15" i="17" s="1"/>
  <c r="G16" i="17"/>
  <c r="F16" i="17" s="1"/>
  <c r="G17" i="17"/>
  <c r="F17" i="17" s="1"/>
  <c r="G18" i="17"/>
  <c r="F18" i="17" s="1"/>
  <c r="G19" i="17"/>
  <c r="F19" i="17" s="1"/>
  <c r="G20" i="17"/>
  <c r="F20" i="17" s="1"/>
  <c r="G21" i="17"/>
  <c r="F21" i="17" s="1"/>
  <c r="G22" i="17"/>
  <c r="F22" i="17" s="1"/>
  <c r="G23" i="17"/>
  <c r="F23" i="17" s="1"/>
  <c r="G24" i="17"/>
  <c r="F24" i="17" s="1"/>
  <c r="G25" i="17"/>
  <c r="F25" i="17" s="1"/>
  <c r="G26" i="17"/>
  <c r="F26" i="17" s="1"/>
  <c r="G27" i="17"/>
  <c r="F27" i="17" s="1"/>
  <c r="G28" i="17"/>
  <c r="F28" i="17" s="1"/>
  <c r="G29" i="17"/>
  <c r="F29" i="17" s="1"/>
  <c r="G30" i="17"/>
  <c r="F30" i="17" s="1"/>
  <c r="G31" i="17"/>
  <c r="F31" i="17" s="1"/>
  <c r="G32" i="17"/>
  <c r="F32" i="17" s="1"/>
  <c r="G33" i="17"/>
  <c r="F33" i="17" s="1"/>
  <c r="G34" i="17"/>
  <c r="F34" i="17" s="1"/>
  <c r="G35" i="17"/>
  <c r="F35" i="17" s="1"/>
  <c r="G36" i="17"/>
  <c r="F36" i="17" s="1"/>
  <c r="G37" i="17"/>
  <c r="F37" i="17" s="1"/>
  <c r="G38" i="17"/>
  <c r="F38" i="17" s="1"/>
  <c r="G39" i="17"/>
  <c r="F39" i="17" s="1"/>
  <c r="G40" i="17"/>
  <c r="F40" i="17" s="1"/>
  <c r="G41" i="17"/>
  <c r="F41" i="17" s="1"/>
  <c r="G42" i="17"/>
  <c r="F42" i="17" s="1"/>
  <c r="G43" i="17"/>
  <c r="F43" i="17" s="1"/>
  <c r="G44" i="17"/>
  <c r="F44" i="17" s="1"/>
  <c r="G45" i="17"/>
  <c r="F45" i="17" s="1"/>
  <c r="G46" i="17"/>
  <c r="F46" i="17" s="1"/>
  <c r="G47" i="17"/>
  <c r="F47" i="17" s="1"/>
  <c r="G48" i="17"/>
  <c r="F48" i="17" s="1"/>
  <c r="G49" i="17"/>
  <c r="F49" i="17" s="1"/>
  <c r="G50" i="17"/>
  <c r="F50" i="17" s="1"/>
  <c r="G51" i="17"/>
  <c r="F51" i="17" s="1"/>
  <c r="G52" i="17"/>
  <c r="F52" i="17" s="1"/>
  <c r="G53" i="17"/>
  <c r="F53" i="17" s="1"/>
  <c r="G54" i="17"/>
  <c r="F54" i="17" s="1"/>
  <c r="G55" i="17"/>
  <c r="F55" i="17" s="1"/>
  <c r="G56" i="17"/>
  <c r="F56" i="17" s="1"/>
  <c r="G57" i="17"/>
  <c r="F57" i="17" s="1"/>
  <c r="G58" i="17"/>
  <c r="F58" i="17" s="1"/>
  <c r="G59" i="17"/>
  <c r="F59" i="17" s="1"/>
  <c r="G60" i="17"/>
  <c r="F60" i="17" s="1"/>
  <c r="G61" i="17"/>
  <c r="F61" i="17" s="1"/>
  <c r="G62" i="17"/>
  <c r="F62" i="17" s="1"/>
  <c r="G63" i="17"/>
  <c r="F63" i="17" s="1"/>
  <c r="G64" i="17"/>
  <c r="F64" i="17" s="1"/>
  <c r="G65" i="17"/>
  <c r="F65" i="17" s="1"/>
  <c r="G66" i="17"/>
  <c r="F66" i="17" s="1"/>
  <c r="G67" i="17"/>
  <c r="F67" i="17" s="1"/>
  <c r="G68" i="17"/>
  <c r="F68" i="17" s="1"/>
  <c r="G69" i="17"/>
  <c r="F69" i="17" s="1"/>
  <c r="G70" i="17"/>
  <c r="F70" i="17" s="1"/>
  <c r="G71" i="17"/>
  <c r="F71" i="17" s="1"/>
  <c r="G72" i="17"/>
  <c r="F72" i="17" s="1"/>
  <c r="G73" i="17"/>
  <c r="F73" i="17" s="1"/>
  <c r="G74" i="17"/>
  <c r="F74" i="17" s="1"/>
  <c r="G75" i="17"/>
  <c r="F75" i="17" s="1"/>
  <c r="G76" i="17"/>
  <c r="F76" i="17" s="1"/>
  <c r="G77" i="17"/>
  <c r="F77" i="17" s="1"/>
  <c r="G78" i="17"/>
  <c r="F78" i="17" s="1"/>
  <c r="G79" i="17"/>
  <c r="F79" i="17" s="1"/>
  <c r="G80" i="17"/>
  <c r="F80" i="17" s="1"/>
  <c r="G81" i="17"/>
  <c r="F81" i="17" s="1"/>
  <c r="G82" i="17"/>
  <c r="F82" i="17" s="1"/>
  <c r="G83" i="17"/>
  <c r="F83" i="17" s="1"/>
  <c r="G84" i="17"/>
  <c r="F84" i="17" s="1"/>
  <c r="G85" i="17"/>
  <c r="F85" i="17" s="1"/>
  <c r="G86" i="17"/>
  <c r="F86" i="17" s="1"/>
  <c r="G87" i="17"/>
  <c r="F87" i="17" s="1"/>
  <c r="G88" i="17"/>
  <c r="F88" i="17" s="1"/>
  <c r="G89" i="17"/>
  <c r="F89" i="17" s="1"/>
  <c r="G90" i="17"/>
  <c r="F90" i="17" s="1"/>
  <c r="G91" i="17"/>
  <c r="F91" i="17" s="1"/>
  <c r="G92" i="17"/>
  <c r="F92" i="17" s="1"/>
  <c r="G93" i="17"/>
  <c r="F93" i="17" s="1"/>
  <c r="G94" i="17"/>
  <c r="F94" i="17" s="1"/>
  <c r="G95" i="17"/>
  <c r="F95" i="17" s="1"/>
  <c r="G96" i="17"/>
  <c r="F96" i="17" s="1"/>
  <c r="G97" i="17"/>
  <c r="F97" i="17" s="1"/>
  <c r="G98" i="17"/>
  <c r="F98" i="17" s="1"/>
  <c r="G99" i="17"/>
  <c r="F99" i="17" s="1"/>
  <c r="G100" i="17"/>
  <c r="F100" i="17" s="1"/>
  <c r="G101" i="17"/>
  <c r="F101" i="17" s="1"/>
  <c r="G102" i="17"/>
  <c r="F102" i="17" s="1"/>
  <c r="G103" i="17"/>
  <c r="F103" i="17" s="1"/>
  <c r="G104" i="17"/>
  <c r="F104" i="17" s="1"/>
  <c r="G105" i="17"/>
  <c r="F105" i="17" s="1"/>
  <c r="G106" i="17"/>
  <c r="F106" i="17" s="1"/>
  <c r="G107" i="17"/>
  <c r="F107" i="17" s="1"/>
  <c r="G108" i="17"/>
  <c r="F108" i="17" s="1"/>
  <c r="G109" i="17"/>
  <c r="F109" i="17" s="1"/>
  <c r="G110" i="17"/>
  <c r="F110" i="17" s="1"/>
  <c r="G111" i="17"/>
  <c r="F111" i="17" s="1"/>
  <c r="G112" i="17"/>
  <c r="F112" i="17" s="1"/>
  <c r="G113" i="17"/>
  <c r="F113" i="17" s="1"/>
  <c r="G114" i="17"/>
  <c r="F114" i="17" s="1"/>
  <c r="G115" i="17"/>
  <c r="F115" i="17" s="1"/>
  <c r="G116" i="17"/>
  <c r="F116" i="17" s="1"/>
  <c r="G117" i="17"/>
  <c r="F117" i="17" s="1"/>
  <c r="G118" i="17"/>
  <c r="F118" i="17" s="1"/>
  <c r="G119" i="17"/>
  <c r="F119" i="17" s="1"/>
  <c r="G120" i="17"/>
  <c r="F120" i="17" s="1"/>
  <c r="G121" i="17"/>
  <c r="F121" i="17" s="1"/>
  <c r="G122" i="17"/>
  <c r="F122" i="17" s="1"/>
  <c r="G123" i="17"/>
  <c r="F123" i="17" s="1"/>
  <c r="G124" i="17"/>
  <c r="F124" i="17" s="1"/>
  <c r="G125" i="17"/>
  <c r="F125" i="17" s="1"/>
  <c r="G126" i="17"/>
  <c r="F126" i="17" s="1"/>
  <c r="G127" i="17"/>
  <c r="F127" i="17" s="1"/>
  <c r="G128" i="17"/>
  <c r="F128" i="17" s="1"/>
  <c r="G129" i="17"/>
  <c r="F129" i="17" s="1"/>
  <c r="G130" i="17"/>
  <c r="F130" i="17" s="1"/>
  <c r="G131" i="17"/>
  <c r="F131" i="17" s="1"/>
  <c r="G132" i="17"/>
  <c r="F132" i="17" s="1"/>
  <c r="G133" i="17"/>
  <c r="F133" i="17" s="1"/>
  <c r="G134" i="17"/>
  <c r="F134" i="17" s="1"/>
  <c r="G135" i="17"/>
  <c r="F135" i="17" s="1"/>
  <c r="G136" i="17"/>
  <c r="F136" i="17" s="1"/>
  <c r="G137" i="17"/>
  <c r="F137" i="17" s="1"/>
  <c r="G138" i="17"/>
  <c r="F138" i="17" s="1"/>
  <c r="G139" i="17"/>
  <c r="F139" i="17" s="1"/>
  <c r="G140" i="17"/>
  <c r="F140" i="17" s="1"/>
  <c r="G141" i="17"/>
  <c r="F141" i="17" s="1"/>
  <c r="G142" i="17"/>
  <c r="F142" i="17" s="1"/>
  <c r="G143" i="17"/>
  <c r="F143" i="17" s="1"/>
  <c r="G144" i="17"/>
  <c r="F144" i="17" s="1"/>
  <c r="G145" i="17"/>
  <c r="F145" i="17" s="1"/>
  <c r="G146" i="17"/>
  <c r="F146" i="17" s="1"/>
  <c r="G147" i="17"/>
  <c r="F147" i="17" s="1"/>
  <c r="G148" i="17"/>
  <c r="F148" i="17" s="1"/>
  <c r="G149" i="17"/>
  <c r="F149" i="17" s="1"/>
  <c r="G150" i="17"/>
  <c r="F150" i="17" s="1"/>
  <c r="G151" i="17"/>
  <c r="F151" i="17" s="1"/>
  <c r="G152" i="17"/>
  <c r="F152" i="17" s="1"/>
  <c r="G153" i="17"/>
  <c r="F153" i="17" s="1"/>
  <c r="G154" i="17"/>
  <c r="F154" i="17" s="1"/>
  <c r="G155" i="17"/>
  <c r="F155" i="17" s="1"/>
  <c r="G156" i="17"/>
  <c r="F156" i="17" s="1"/>
  <c r="G157" i="17"/>
  <c r="F157" i="17" s="1"/>
  <c r="G158" i="17"/>
  <c r="F158" i="17" s="1"/>
  <c r="G159" i="17"/>
  <c r="F159" i="17" s="1"/>
  <c r="G160" i="17"/>
  <c r="F160" i="17" s="1"/>
  <c r="G161" i="17"/>
  <c r="F161" i="17" s="1"/>
  <c r="G162" i="17"/>
  <c r="F162" i="17" s="1"/>
  <c r="G163" i="17"/>
  <c r="F163" i="17" s="1"/>
  <c r="G164" i="17"/>
  <c r="F164" i="17" s="1"/>
  <c r="G165" i="17"/>
  <c r="F165" i="17" s="1"/>
  <c r="G166" i="17"/>
  <c r="F166" i="17" s="1"/>
  <c r="G167" i="17"/>
  <c r="F167" i="17" s="1"/>
  <c r="G168" i="17"/>
  <c r="F168" i="17" s="1"/>
  <c r="G169" i="17"/>
  <c r="F169" i="17" s="1"/>
  <c r="G170" i="17"/>
  <c r="F170" i="17" s="1"/>
  <c r="G171" i="17"/>
  <c r="F171" i="17" s="1"/>
  <c r="G172" i="17"/>
  <c r="F172" i="17" s="1"/>
  <c r="G173" i="17"/>
  <c r="F173" i="17" s="1"/>
  <c r="G174" i="17"/>
  <c r="F174" i="17" s="1"/>
  <c r="G175" i="17"/>
  <c r="F175" i="17" s="1"/>
  <c r="G176" i="17"/>
  <c r="F176" i="17" s="1"/>
  <c r="G177" i="17"/>
  <c r="F177" i="17" s="1"/>
  <c r="G178" i="17"/>
  <c r="F178" i="17" s="1"/>
  <c r="G179" i="17"/>
  <c r="F179" i="17" s="1"/>
  <c r="G180" i="17"/>
  <c r="F180" i="17" s="1"/>
  <c r="G181" i="17"/>
  <c r="F181" i="17" s="1"/>
  <c r="G182" i="17"/>
  <c r="F182" i="17" s="1"/>
  <c r="G183" i="17"/>
  <c r="F183" i="17" s="1"/>
  <c r="G184" i="17"/>
  <c r="F184" i="17" s="1"/>
  <c r="G185" i="17"/>
  <c r="F185" i="17" s="1"/>
  <c r="G186" i="17"/>
  <c r="F186" i="17" s="1"/>
  <c r="G187" i="17"/>
  <c r="F187" i="17" s="1"/>
  <c r="G188" i="17"/>
  <c r="F188" i="17" s="1"/>
  <c r="G189" i="17"/>
  <c r="F189" i="17" s="1"/>
  <c r="G190" i="17"/>
  <c r="F190" i="17" s="1"/>
  <c r="G191" i="17"/>
  <c r="F191" i="17" s="1"/>
  <c r="G192" i="17"/>
  <c r="F192" i="17" s="1"/>
  <c r="G193" i="17"/>
  <c r="F193" i="17" s="1"/>
  <c r="G194" i="17"/>
  <c r="F194" i="17" s="1"/>
  <c r="G195" i="17"/>
  <c r="F195" i="17" s="1"/>
  <c r="G196" i="17"/>
  <c r="F196" i="17" s="1"/>
  <c r="G197" i="17"/>
  <c r="F197" i="17" s="1"/>
  <c r="G198" i="17"/>
  <c r="F198" i="17" s="1"/>
  <c r="G199" i="17"/>
  <c r="F199" i="17" s="1"/>
  <c r="G200" i="17"/>
  <c r="F200" i="17" s="1"/>
  <c r="G201" i="17"/>
  <c r="F201" i="17" s="1"/>
  <c r="G202" i="17"/>
  <c r="F202" i="17" s="1"/>
  <c r="G203" i="17"/>
  <c r="F203" i="17" s="1"/>
  <c r="G204" i="17"/>
  <c r="F204" i="17" s="1"/>
  <c r="G205" i="17"/>
  <c r="F205" i="17" s="1"/>
  <c r="G206" i="17"/>
  <c r="F206" i="17" s="1"/>
  <c r="G207" i="17"/>
  <c r="F207" i="17" s="1"/>
  <c r="G208" i="17"/>
  <c r="F208" i="17" s="1"/>
  <c r="G209" i="17"/>
  <c r="F209" i="17" s="1"/>
  <c r="G210" i="17"/>
  <c r="F210" i="17" s="1"/>
  <c r="G211" i="17"/>
  <c r="F211" i="17" s="1"/>
  <c r="G212" i="17"/>
  <c r="F212" i="17" s="1"/>
  <c r="G213" i="17"/>
  <c r="F213" i="17" s="1"/>
  <c r="G214" i="17"/>
  <c r="F214" i="17" s="1"/>
  <c r="G215" i="17"/>
  <c r="F215" i="17" s="1"/>
  <c r="G216" i="17"/>
  <c r="F216" i="17" s="1"/>
  <c r="G217" i="17"/>
  <c r="F217" i="17" s="1"/>
  <c r="G218" i="17"/>
  <c r="F218" i="17" s="1"/>
  <c r="G219" i="17"/>
  <c r="F219" i="17" s="1"/>
  <c r="G220" i="17"/>
  <c r="F220" i="17" s="1"/>
  <c r="G221" i="17"/>
  <c r="F221" i="17" s="1"/>
  <c r="G222" i="17"/>
  <c r="F222" i="17" s="1"/>
  <c r="G223" i="17"/>
  <c r="F223" i="17" s="1"/>
  <c r="G224" i="17"/>
  <c r="F224" i="17" s="1"/>
  <c r="G225" i="17"/>
  <c r="F225" i="17" s="1"/>
  <c r="G226" i="17"/>
  <c r="F226" i="17" s="1"/>
  <c r="G227" i="17"/>
  <c r="F227" i="17" s="1"/>
  <c r="G228" i="17"/>
  <c r="F228" i="17" s="1"/>
  <c r="G229" i="17"/>
  <c r="F229" i="17" s="1"/>
  <c r="G230" i="17"/>
  <c r="F230" i="17" s="1"/>
  <c r="G231" i="17"/>
  <c r="F231" i="17" s="1"/>
  <c r="G232" i="17"/>
  <c r="F232" i="17" s="1"/>
  <c r="G233" i="17"/>
  <c r="F233" i="17" s="1"/>
  <c r="G234" i="17"/>
  <c r="F234" i="17" s="1"/>
  <c r="G235" i="17"/>
  <c r="F235" i="17" s="1"/>
  <c r="G236" i="17"/>
  <c r="F236" i="17" s="1"/>
  <c r="G237" i="17"/>
  <c r="F237" i="17" s="1"/>
  <c r="G238" i="17"/>
  <c r="F238" i="17" s="1"/>
  <c r="G239" i="17"/>
  <c r="F239" i="17" s="1"/>
  <c r="G240" i="17"/>
  <c r="F240" i="17" s="1"/>
  <c r="G241" i="17"/>
  <c r="F241" i="17" s="1"/>
  <c r="G242" i="17"/>
  <c r="F242" i="17" s="1"/>
  <c r="G243" i="17"/>
  <c r="F243" i="17" s="1"/>
  <c r="G244" i="17"/>
  <c r="F244" i="17" s="1"/>
  <c r="G245" i="17"/>
  <c r="F245" i="17" s="1"/>
  <c r="G246" i="17"/>
  <c r="F246" i="17" s="1"/>
  <c r="G247" i="17"/>
  <c r="F247" i="17" s="1"/>
  <c r="G248" i="17"/>
  <c r="F248" i="17" s="1"/>
  <c r="G249" i="17"/>
  <c r="F249" i="17" s="1"/>
  <c r="G250" i="17"/>
  <c r="F250" i="17" s="1"/>
  <c r="G251" i="17"/>
  <c r="F251" i="17" s="1"/>
  <c r="G252" i="17"/>
  <c r="F252" i="17" s="1"/>
  <c r="G253" i="17"/>
  <c r="F253" i="17" s="1"/>
  <c r="G254" i="17"/>
  <c r="F254" i="17" s="1"/>
  <c r="G255" i="17"/>
  <c r="F255" i="17" s="1"/>
  <c r="G256" i="17"/>
  <c r="F256" i="17" s="1"/>
  <c r="G257" i="17"/>
  <c r="F257" i="17" s="1"/>
  <c r="G258" i="17"/>
  <c r="F258" i="17" s="1"/>
  <c r="G259" i="17"/>
  <c r="F259" i="17" s="1"/>
  <c r="G260" i="17"/>
  <c r="F260" i="17" s="1"/>
  <c r="G261" i="17"/>
  <c r="F261" i="17" s="1"/>
  <c r="G262" i="17"/>
  <c r="F262" i="17" s="1"/>
  <c r="G263" i="17"/>
  <c r="F263" i="17" s="1"/>
  <c r="G264" i="17"/>
  <c r="F264" i="17" s="1"/>
  <c r="G265" i="17"/>
  <c r="F265" i="17" s="1"/>
  <c r="G266" i="17"/>
  <c r="F266" i="17" s="1"/>
  <c r="G267" i="17"/>
  <c r="F267" i="17" s="1"/>
  <c r="G268" i="17"/>
  <c r="F268" i="17" s="1"/>
  <c r="G269" i="17"/>
  <c r="F269" i="17" s="1"/>
  <c r="G270" i="17"/>
  <c r="F270" i="17" s="1"/>
  <c r="G271" i="17"/>
  <c r="F271" i="17" s="1"/>
  <c r="G272" i="17"/>
  <c r="F272" i="17" s="1"/>
  <c r="G273" i="17"/>
  <c r="F273" i="17" s="1"/>
  <c r="G274" i="17"/>
  <c r="F274" i="17" s="1"/>
  <c r="G275" i="17"/>
  <c r="F275" i="17" s="1"/>
  <c r="G276" i="17"/>
  <c r="F276" i="17" s="1"/>
  <c r="G277" i="17"/>
  <c r="F277" i="17" s="1"/>
  <c r="G278" i="17"/>
  <c r="F278" i="17" s="1"/>
  <c r="G279" i="17"/>
  <c r="F279" i="17" s="1"/>
  <c r="G280" i="17"/>
  <c r="F280" i="17" s="1"/>
  <c r="G281" i="17"/>
  <c r="F281" i="17" s="1"/>
  <c r="G282" i="17"/>
  <c r="F282" i="17" s="1"/>
  <c r="G283" i="17"/>
  <c r="F283" i="17" s="1"/>
  <c r="G284" i="17"/>
  <c r="F284" i="17" s="1"/>
  <c r="G285" i="17"/>
  <c r="F285" i="17" s="1"/>
  <c r="G286" i="17"/>
  <c r="F286" i="17" s="1"/>
  <c r="G287" i="17"/>
  <c r="F287" i="17" s="1"/>
  <c r="G288" i="17"/>
  <c r="F288" i="17" s="1"/>
  <c r="G289" i="17"/>
  <c r="F289" i="17" s="1"/>
  <c r="G290" i="17"/>
  <c r="F290" i="17" s="1"/>
  <c r="G291" i="17"/>
  <c r="F291" i="17" s="1"/>
  <c r="G292" i="17"/>
  <c r="F292" i="17" s="1"/>
  <c r="G293" i="17"/>
  <c r="F293" i="17" s="1"/>
  <c r="G294" i="17"/>
  <c r="F294" i="17" s="1"/>
  <c r="G295" i="17"/>
  <c r="F295" i="17" s="1"/>
  <c r="G296" i="17"/>
  <c r="F296" i="17" s="1"/>
  <c r="G297" i="17"/>
  <c r="F297" i="17" s="1"/>
  <c r="G298" i="17"/>
  <c r="F298" i="17" s="1"/>
  <c r="G299" i="17"/>
  <c r="F299" i="17" s="1"/>
  <c r="G300" i="17"/>
  <c r="F300" i="17" s="1"/>
  <c r="G301" i="17"/>
  <c r="F301" i="17" s="1"/>
  <c r="G302" i="17"/>
  <c r="F302" i="17" s="1"/>
  <c r="G303" i="17"/>
  <c r="F303" i="17" s="1"/>
  <c r="G304" i="17"/>
  <c r="F304" i="17" s="1"/>
  <c r="G305" i="17"/>
  <c r="F305" i="17" s="1"/>
  <c r="G306" i="17"/>
  <c r="F306" i="17" s="1"/>
  <c r="G307" i="17"/>
  <c r="F307" i="17" s="1"/>
  <c r="G308" i="17"/>
  <c r="F308" i="17" s="1"/>
  <c r="G309" i="17"/>
  <c r="F309" i="17" s="1"/>
  <c r="G310" i="17"/>
  <c r="F310" i="17" s="1"/>
  <c r="G311" i="17"/>
  <c r="F311" i="17" s="1"/>
  <c r="G312" i="17"/>
  <c r="F312" i="17" s="1"/>
  <c r="G313" i="17"/>
  <c r="F313" i="17" s="1"/>
  <c r="G314" i="17"/>
  <c r="F314" i="17" s="1"/>
  <c r="G315" i="17"/>
  <c r="F315" i="17" s="1"/>
  <c r="G316" i="17"/>
  <c r="F316" i="17" s="1"/>
  <c r="G317" i="17"/>
  <c r="F317" i="17" s="1"/>
  <c r="G318" i="17"/>
  <c r="F318" i="17" s="1"/>
  <c r="G319" i="17"/>
  <c r="F319" i="17" s="1"/>
  <c r="G320" i="17"/>
  <c r="F320" i="17" s="1"/>
  <c r="G321" i="17"/>
  <c r="F321" i="17" s="1"/>
  <c r="G322" i="17"/>
  <c r="F322" i="17" s="1"/>
  <c r="G323" i="17"/>
  <c r="F323" i="17" s="1"/>
  <c r="G324" i="17"/>
  <c r="F324" i="17" s="1"/>
  <c r="G325" i="17"/>
  <c r="F325" i="17" s="1"/>
  <c r="G326" i="17"/>
  <c r="F326" i="17" s="1"/>
  <c r="G327" i="17"/>
  <c r="F327" i="17" s="1"/>
  <c r="G328" i="17"/>
  <c r="F328" i="17" s="1"/>
  <c r="G329" i="17"/>
  <c r="F329" i="17" s="1"/>
  <c r="G330" i="17"/>
  <c r="F330" i="17" s="1"/>
  <c r="G331" i="17"/>
  <c r="F331" i="17" s="1"/>
  <c r="G332" i="17"/>
  <c r="F332" i="17" s="1"/>
  <c r="G333" i="17"/>
  <c r="F333" i="17" s="1"/>
  <c r="G334" i="17"/>
  <c r="F334" i="17" s="1"/>
  <c r="G335" i="17"/>
  <c r="F335" i="17" s="1"/>
  <c r="G336" i="17"/>
  <c r="F336" i="17" s="1"/>
  <c r="G337" i="17"/>
  <c r="F337" i="17" s="1"/>
  <c r="G338" i="17"/>
  <c r="F338" i="17" s="1"/>
  <c r="G339" i="17"/>
  <c r="F339" i="17" s="1"/>
  <c r="G340" i="17"/>
  <c r="F340" i="17" s="1"/>
  <c r="G341" i="17"/>
  <c r="F341" i="17" s="1"/>
  <c r="G342" i="17"/>
  <c r="F342" i="17" s="1"/>
  <c r="G2" i="17"/>
  <c r="F2" i="17" s="1"/>
  <c r="L339" i="17" l="1"/>
  <c r="L331" i="17"/>
  <c r="CI331" i="17" s="1"/>
  <c r="L323" i="17"/>
  <c r="L315" i="17"/>
  <c r="CI315" i="17" s="1"/>
  <c r="L307" i="17"/>
  <c r="CI307" i="17" s="1"/>
  <c r="L299" i="17"/>
  <c r="CI299" i="17" s="1"/>
  <c r="L291" i="17"/>
  <c r="CI291" i="17" s="1"/>
  <c r="L283" i="17"/>
  <c r="L275" i="17"/>
  <c r="L267" i="17"/>
  <c r="CI267" i="17" s="1"/>
  <c r="L259" i="17"/>
  <c r="L251" i="17"/>
  <c r="CI251" i="17" s="1"/>
  <c r="L243" i="17"/>
  <c r="CI243" i="17" s="1"/>
  <c r="L235" i="17"/>
  <c r="CI235" i="17" s="1"/>
  <c r="L227" i="17"/>
  <c r="CI227" i="17" s="1"/>
  <c r="L219" i="17"/>
  <c r="BU219" i="17" s="1"/>
  <c r="BV219" i="17" s="1"/>
  <c r="L211" i="17"/>
  <c r="L203" i="17"/>
  <c r="CI203" i="17" s="1"/>
  <c r="L195" i="17"/>
  <c r="L187" i="17"/>
  <c r="CI187" i="17" s="1"/>
  <c r="L179" i="17"/>
  <c r="CI179" i="17" s="1"/>
  <c r="L171" i="17"/>
  <c r="L163" i="17"/>
  <c r="CI163" i="17" s="1"/>
  <c r="L155" i="17"/>
  <c r="BU155" i="17" s="1"/>
  <c r="BV155" i="17" s="1"/>
  <c r="L147" i="17"/>
  <c r="L139" i="17"/>
  <c r="CI139" i="17" s="1"/>
  <c r="L131" i="17"/>
  <c r="L123" i="17"/>
  <c r="CI123" i="17" s="1"/>
  <c r="L115" i="17"/>
  <c r="CI115" i="17" s="1"/>
  <c r="L107" i="17"/>
  <c r="L99" i="17"/>
  <c r="CI99" i="17" s="1"/>
  <c r="L91" i="17"/>
  <c r="L83" i="17"/>
  <c r="L75" i="17"/>
  <c r="CI75" i="17" s="1"/>
  <c r="L67" i="17"/>
  <c r="L59" i="17"/>
  <c r="CI59" i="17" s="1"/>
  <c r="L51" i="17"/>
  <c r="CI51" i="17" s="1"/>
  <c r="L43" i="17"/>
  <c r="CI43" i="17" s="1"/>
  <c r="L35" i="17"/>
  <c r="CI35" i="17" s="1"/>
  <c r="L27" i="17"/>
  <c r="L19" i="17"/>
  <c r="CI19" i="17" s="1"/>
  <c r="L11" i="17"/>
  <c r="CI11" i="17" s="1"/>
  <c r="L3" i="17"/>
  <c r="L338" i="17"/>
  <c r="CI338" i="17" s="1"/>
  <c r="L330" i="17"/>
  <c r="CI330" i="17" s="1"/>
  <c r="L322" i="17"/>
  <c r="CI322" i="17" s="1"/>
  <c r="L314" i="17"/>
  <c r="CI314" i="17" s="1"/>
  <c r="L306" i="17"/>
  <c r="L298" i="17"/>
  <c r="CI298" i="17" s="1"/>
  <c r="L290" i="17"/>
  <c r="CI290" i="17" s="1"/>
  <c r="L282" i="17"/>
  <c r="CI282" i="17" s="1"/>
  <c r="L274" i="17"/>
  <c r="CI274" i="17" s="1"/>
  <c r="L266" i="17"/>
  <c r="CI266" i="17" s="1"/>
  <c r="L258" i="17"/>
  <c r="CI258" i="17" s="1"/>
  <c r="L250" i="17"/>
  <c r="CI250" i="17" s="1"/>
  <c r="L242" i="17"/>
  <c r="L234" i="17"/>
  <c r="CI234" i="17" s="1"/>
  <c r="L226" i="17"/>
  <c r="CI226" i="17" s="1"/>
  <c r="L218" i="17"/>
  <c r="CI218" i="17" s="1"/>
  <c r="L210" i="17"/>
  <c r="CI210" i="17" s="1"/>
  <c r="L202" i="17"/>
  <c r="CI202" i="17" s="1"/>
  <c r="L194" i="17"/>
  <c r="CI194" i="17" s="1"/>
  <c r="L186" i="17"/>
  <c r="CI186" i="17" s="1"/>
  <c r="L178" i="17"/>
  <c r="L170" i="17"/>
  <c r="CI170" i="17" s="1"/>
  <c r="L162" i="17"/>
  <c r="CI162" i="17" s="1"/>
  <c r="L154" i="17"/>
  <c r="CI154" i="17" s="1"/>
  <c r="L146" i="17"/>
  <c r="CI146" i="17" s="1"/>
  <c r="L138" i="17"/>
  <c r="CI138" i="17" s="1"/>
  <c r="L130" i="17"/>
  <c r="CI130" i="17" s="1"/>
  <c r="L122" i="17"/>
  <c r="CI122" i="17" s="1"/>
  <c r="L114" i="17"/>
  <c r="R114" i="17" s="1"/>
  <c r="L106" i="17"/>
  <c r="CI106" i="17" s="1"/>
  <c r="L98" i="17"/>
  <c r="CI98" i="17" s="1"/>
  <c r="L90" i="17"/>
  <c r="CI90" i="17" s="1"/>
  <c r="L82" i="17"/>
  <c r="CI82" i="17" s="1"/>
  <c r="L74" i="17"/>
  <c r="CI74" i="17" s="1"/>
  <c r="L66" i="17"/>
  <c r="CI66" i="17" s="1"/>
  <c r="L58" i="17"/>
  <c r="CI58" i="17" s="1"/>
  <c r="L50" i="17"/>
  <c r="L42" i="17"/>
  <c r="CI42" i="17" s="1"/>
  <c r="L34" i="17"/>
  <c r="CI34" i="17" s="1"/>
  <c r="L26" i="17"/>
  <c r="CI26" i="17" s="1"/>
  <c r="L18" i="17"/>
  <c r="CI18" i="17" s="1"/>
  <c r="L10" i="17"/>
  <c r="CI10" i="17" s="1"/>
  <c r="BU148" i="17"/>
  <c r="BV148" i="17" s="1"/>
  <c r="L337" i="17"/>
  <c r="CI337" i="17" s="1"/>
  <c r="BU329" i="17"/>
  <c r="BV329" i="17" s="1"/>
  <c r="L329" i="17"/>
  <c r="CI329" i="17" s="1"/>
  <c r="L321" i="17"/>
  <c r="CI321" i="17" s="1"/>
  <c r="L313" i="17"/>
  <c r="CI313" i="17" s="1"/>
  <c r="L305" i="17"/>
  <c r="CI305" i="17" s="1"/>
  <c r="L297" i="17"/>
  <c r="CI297" i="17" s="1"/>
  <c r="L289" i="17"/>
  <c r="CI289" i="17" s="1"/>
  <c r="L281" i="17"/>
  <c r="CI281" i="17" s="1"/>
  <c r="L273" i="17"/>
  <c r="CI273" i="17" s="1"/>
  <c r="BU265" i="17"/>
  <c r="BV265" i="17" s="1"/>
  <c r="L265" i="17"/>
  <c r="CI265" i="17" s="1"/>
  <c r="L257" i="17"/>
  <c r="CI257" i="17" s="1"/>
  <c r="BU249" i="17"/>
  <c r="BV249" i="17" s="1"/>
  <c r="L249" i="17"/>
  <c r="CI249" i="17" s="1"/>
  <c r="L241" i="17"/>
  <c r="CI241" i="17" s="1"/>
  <c r="BU233" i="17"/>
  <c r="BV233" i="17" s="1"/>
  <c r="L233" i="17"/>
  <c r="CI233" i="17" s="1"/>
  <c r="L225" i="17"/>
  <c r="CI225" i="17" s="1"/>
  <c r="L217" i="17"/>
  <c r="CI217" i="17" s="1"/>
  <c r="L209" i="17"/>
  <c r="CI209" i="17" s="1"/>
  <c r="L201" i="17"/>
  <c r="CI201" i="17" s="1"/>
  <c r="L193" i="17"/>
  <c r="L185" i="17"/>
  <c r="CI185" i="17" s="1"/>
  <c r="L177" i="17"/>
  <c r="CI177" i="17" s="1"/>
  <c r="L169" i="17"/>
  <c r="CI169" i="17" s="1"/>
  <c r="L161" i="17"/>
  <c r="CI161" i="17" s="1"/>
  <c r="L153" i="17"/>
  <c r="CI153" i="17" s="1"/>
  <c r="L145" i="17"/>
  <c r="CI145" i="17" s="1"/>
  <c r="L137" i="17"/>
  <c r="CI137" i="17" s="1"/>
  <c r="L129" i="17"/>
  <c r="CI129" i="17" s="1"/>
  <c r="L121" i="17"/>
  <c r="CI121" i="17" s="1"/>
  <c r="L113" i="17"/>
  <c r="CI113" i="17" s="1"/>
  <c r="L105" i="17"/>
  <c r="CI105" i="17" s="1"/>
  <c r="L97" i="17"/>
  <c r="CI97" i="17" s="1"/>
  <c r="L89" i="17"/>
  <c r="CI89" i="17" s="1"/>
  <c r="L81" i="17"/>
  <c r="CI81" i="17" s="1"/>
  <c r="L73" i="17"/>
  <c r="CI73" i="17" s="1"/>
  <c r="L65" i="17"/>
  <c r="CI65" i="17" s="1"/>
  <c r="L57" i="17"/>
  <c r="CI57" i="17" s="1"/>
  <c r="L49" i="17"/>
  <c r="CI49" i="17" s="1"/>
  <c r="BU41" i="17"/>
  <c r="BV41" i="17" s="1"/>
  <c r="L41" i="17"/>
  <c r="CI41" i="17" s="1"/>
  <c r="L33" i="17"/>
  <c r="CI33" i="17" s="1"/>
  <c r="L25" i="17"/>
  <c r="CI25" i="17" s="1"/>
  <c r="L17" i="17"/>
  <c r="CI17" i="17" s="1"/>
  <c r="L9" i="17"/>
  <c r="CI9" i="17" s="1"/>
  <c r="L336" i="17"/>
  <c r="CI336" i="17" s="1"/>
  <c r="L328" i="17"/>
  <c r="L320" i="17"/>
  <c r="CI320" i="17" s="1"/>
  <c r="L312" i="17"/>
  <c r="CI312" i="17" s="1"/>
  <c r="L304" i="17"/>
  <c r="CI304" i="17" s="1"/>
  <c r="L296" i="17"/>
  <c r="CI296" i="17" s="1"/>
  <c r="L288" i="17"/>
  <c r="CI288" i="17" s="1"/>
  <c r="L280" i="17"/>
  <c r="L272" i="17"/>
  <c r="L264" i="17"/>
  <c r="L256" i="17"/>
  <c r="CI256" i="17" s="1"/>
  <c r="L248" i="17"/>
  <c r="CI248" i="17" s="1"/>
  <c r="L240" i="17"/>
  <c r="CI240" i="17" s="1"/>
  <c r="L232" i="17"/>
  <c r="CI232" i="17" s="1"/>
  <c r="L224" i="17"/>
  <c r="CI224" i="17" s="1"/>
  <c r="L216" i="17"/>
  <c r="CI216" i="17" s="1"/>
  <c r="L208" i="17"/>
  <c r="CI208" i="17" s="1"/>
  <c r="L200" i="17"/>
  <c r="L192" i="17"/>
  <c r="CI192" i="17" s="1"/>
  <c r="L184" i="17"/>
  <c r="CI184" i="17" s="1"/>
  <c r="L176" i="17"/>
  <c r="L168" i="17"/>
  <c r="CI168" i="17" s="1"/>
  <c r="L160" i="17"/>
  <c r="CI160" i="17" s="1"/>
  <c r="L152" i="17"/>
  <c r="CI152" i="17" s="1"/>
  <c r="L144" i="17"/>
  <c r="CI144" i="17" s="1"/>
  <c r="L136" i="17"/>
  <c r="L128" i="17"/>
  <c r="CI128" i="17" s="1"/>
  <c r="L120" i="17"/>
  <c r="CI120" i="17" s="1"/>
  <c r="L112" i="17"/>
  <c r="CI112" i="17" s="1"/>
  <c r="L104" i="17"/>
  <c r="CI104" i="17" s="1"/>
  <c r="L96" i="17"/>
  <c r="CI96" i="17" s="1"/>
  <c r="L88" i="17"/>
  <c r="CI88" i="17" s="1"/>
  <c r="L80" i="17"/>
  <c r="CI80" i="17" s="1"/>
  <c r="L72" i="17"/>
  <c r="L64" i="17"/>
  <c r="CI64" i="17" s="1"/>
  <c r="L56" i="17"/>
  <c r="CI56" i="17" s="1"/>
  <c r="L48" i="17"/>
  <c r="L40" i="17"/>
  <c r="CI40" i="17" s="1"/>
  <c r="L32" i="17"/>
  <c r="CI32" i="17" s="1"/>
  <c r="L24" i="17"/>
  <c r="CI24" i="17" s="1"/>
  <c r="L16" i="17"/>
  <c r="L8" i="17"/>
  <c r="L2" i="17"/>
  <c r="CI2" i="17" s="1"/>
  <c r="L335" i="17"/>
  <c r="L327" i="17"/>
  <c r="CI327" i="17" s="1"/>
  <c r="L319" i="17"/>
  <c r="L311" i="17"/>
  <c r="CI311" i="17" s="1"/>
  <c r="L303" i="17"/>
  <c r="L295" i="17"/>
  <c r="CI295" i="17" s="1"/>
  <c r="L287" i="17"/>
  <c r="L279" i="17"/>
  <c r="CI279" i="17" s="1"/>
  <c r="L271" i="17"/>
  <c r="L263" i="17"/>
  <c r="CI263" i="17" s="1"/>
  <c r="L255" i="17"/>
  <c r="L247" i="17"/>
  <c r="CI247" i="17" s="1"/>
  <c r="L239" i="17"/>
  <c r="L231" i="17"/>
  <c r="CI231" i="17" s="1"/>
  <c r="L223" i="17"/>
  <c r="L215" i="17"/>
  <c r="CI215" i="17" s="1"/>
  <c r="L207" i="17"/>
  <c r="L199" i="17"/>
  <c r="CI199" i="17" s="1"/>
  <c r="L191" i="17"/>
  <c r="L183" i="17"/>
  <c r="CI183" i="17" s="1"/>
  <c r="L175" i="17"/>
  <c r="L167" i="17"/>
  <c r="CI167" i="17" s="1"/>
  <c r="L159" i="17"/>
  <c r="L151" i="17"/>
  <c r="CI151" i="17" s="1"/>
  <c r="L143" i="17"/>
  <c r="L135" i="17"/>
  <c r="CI135" i="17" s="1"/>
  <c r="L127" i="17"/>
  <c r="L119" i="17"/>
  <c r="CI119" i="17" s="1"/>
  <c r="L111" i="17"/>
  <c r="L103" i="17"/>
  <c r="CI103" i="17" s="1"/>
  <c r="L95" i="17"/>
  <c r="L87" i="17"/>
  <c r="CI87" i="17" s="1"/>
  <c r="L79" i="17"/>
  <c r="L71" i="17"/>
  <c r="CI71" i="17" s="1"/>
  <c r="L63" i="17"/>
  <c r="CI63" i="17" s="1"/>
  <c r="L55" i="17"/>
  <c r="CI55" i="17" s="1"/>
  <c r="L47" i="17"/>
  <c r="L39" i="17"/>
  <c r="CI39" i="17" s="1"/>
  <c r="L31" i="17"/>
  <c r="L23" i="17"/>
  <c r="L15" i="17"/>
  <c r="L7" i="17"/>
  <c r="CI7" i="17" s="1"/>
  <c r="L342" i="17"/>
  <c r="L334" i="17"/>
  <c r="L326" i="17"/>
  <c r="L318" i="17"/>
  <c r="L310" i="17"/>
  <c r="L302" i="17"/>
  <c r="L294" i="17"/>
  <c r="L286" i="17"/>
  <c r="L278" i="17"/>
  <c r="CI278" i="17" s="1"/>
  <c r="L270" i="17"/>
  <c r="L262" i="17"/>
  <c r="L254" i="17"/>
  <c r="L246" i="17"/>
  <c r="L238" i="17"/>
  <c r="L230" i="17"/>
  <c r="CI230" i="17" s="1"/>
  <c r="L222" i="17"/>
  <c r="L214" i="17"/>
  <c r="CI214" i="17" s="1"/>
  <c r="L206" i="17"/>
  <c r="CI206" i="17" s="1"/>
  <c r="L198" i="17"/>
  <c r="L190" i="17"/>
  <c r="L182" i="17"/>
  <c r="L174" i="17"/>
  <c r="L166" i="17"/>
  <c r="CI166" i="17" s="1"/>
  <c r="L158" i="17"/>
  <c r="L150" i="17"/>
  <c r="CI150" i="17" s="1"/>
  <c r="L142" i="17"/>
  <c r="CI142" i="17" s="1"/>
  <c r="L134" i="17"/>
  <c r="L126" i="17"/>
  <c r="L118" i="17"/>
  <c r="L110" i="17"/>
  <c r="L102" i="17"/>
  <c r="CI102" i="17" s="1"/>
  <c r="L94" i="17"/>
  <c r="L86" i="17"/>
  <c r="CI86" i="17" s="1"/>
  <c r="L78" i="17"/>
  <c r="CI78" i="17" s="1"/>
  <c r="L70" i="17"/>
  <c r="L62" i="17"/>
  <c r="L54" i="17"/>
  <c r="L46" i="17"/>
  <c r="L38" i="17"/>
  <c r="L30" i="17"/>
  <c r="L22" i="17"/>
  <c r="L14" i="17"/>
  <c r="L6" i="17"/>
  <c r="BU331" i="17"/>
  <c r="BV331" i="17" s="1"/>
  <c r="BU307" i="17"/>
  <c r="BV307" i="17" s="1"/>
  <c r="BU299" i="17"/>
  <c r="BV299" i="17" s="1"/>
  <c r="BU291" i="17"/>
  <c r="BV291" i="17" s="1"/>
  <c r="BU267" i="17"/>
  <c r="BV267" i="17" s="1"/>
  <c r="BU235" i="17"/>
  <c r="BV235" i="17" s="1"/>
  <c r="BU227" i="17"/>
  <c r="BV227" i="17" s="1"/>
  <c r="BU163" i="17"/>
  <c r="BV163" i="17" s="1"/>
  <c r="BU99" i="17"/>
  <c r="BV99" i="17" s="1"/>
  <c r="L341" i="17"/>
  <c r="L333" i="17"/>
  <c r="CI333" i="17" s="1"/>
  <c r="L325" i="17"/>
  <c r="CI325" i="17" s="1"/>
  <c r="L317" i="17"/>
  <c r="CI317" i="17" s="1"/>
  <c r="L309" i="17"/>
  <c r="CI309" i="17" s="1"/>
  <c r="L301" i="17"/>
  <c r="L293" i="17"/>
  <c r="L285" i="17"/>
  <c r="CI285" i="17" s="1"/>
  <c r="L277" i="17"/>
  <c r="L269" i="17"/>
  <c r="CI269" i="17" s="1"/>
  <c r="L261" i="17"/>
  <c r="CI261" i="17" s="1"/>
  <c r="L253" i="17"/>
  <c r="CI253" i="17" s="1"/>
  <c r="L245" i="17"/>
  <c r="CI245" i="17" s="1"/>
  <c r="L237" i="17"/>
  <c r="L229" i="17"/>
  <c r="L221" i="17"/>
  <c r="CI221" i="17" s="1"/>
  <c r="L213" i="17"/>
  <c r="L205" i="17"/>
  <c r="CI205" i="17" s="1"/>
  <c r="L197" i="17"/>
  <c r="CI197" i="17" s="1"/>
  <c r="L189" i="17"/>
  <c r="L181" i="17"/>
  <c r="CI181" i="17" s="1"/>
  <c r="L173" i="17"/>
  <c r="CI173" i="17" s="1"/>
  <c r="L165" i="17"/>
  <c r="L157" i="17"/>
  <c r="CI157" i="17" s="1"/>
  <c r="L149" i="17"/>
  <c r="L141" i="17"/>
  <c r="CI141" i="17" s="1"/>
  <c r="L133" i="17"/>
  <c r="CI133" i="17" s="1"/>
  <c r="L125" i="17"/>
  <c r="L117" i="17"/>
  <c r="CI117" i="17" s="1"/>
  <c r="L109" i="17"/>
  <c r="L101" i="17"/>
  <c r="L93" i="17"/>
  <c r="CI93" i="17" s="1"/>
  <c r="L85" i="17"/>
  <c r="L77" i="17"/>
  <c r="CI77" i="17" s="1"/>
  <c r="L69" i="17"/>
  <c r="CI69" i="17" s="1"/>
  <c r="L61" i="17"/>
  <c r="L53" i="17"/>
  <c r="CI53" i="17" s="1"/>
  <c r="L45" i="17"/>
  <c r="CI45" i="17" s="1"/>
  <c r="L37" i="17"/>
  <c r="L29" i="17"/>
  <c r="CI29" i="17" s="1"/>
  <c r="L21" i="17"/>
  <c r="L13" i="17"/>
  <c r="CI13" i="17" s="1"/>
  <c r="L5" i="17"/>
  <c r="CI5" i="17" s="1"/>
  <c r="BU288" i="17"/>
  <c r="BU280" i="17"/>
  <c r="BU208" i="17"/>
  <c r="BU144" i="17"/>
  <c r="BU56" i="17"/>
  <c r="BU32" i="17"/>
  <c r="BV32" i="17" s="1"/>
  <c r="BU16" i="17"/>
  <c r="L340" i="17"/>
  <c r="L332" i="17"/>
  <c r="CI332" i="17" s="1"/>
  <c r="L324" i="17"/>
  <c r="CI324" i="17" s="1"/>
  <c r="L316" i="17"/>
  <c r="L308" i="17"/>
  <c r="CI308" i="17" s="1"/>
  <c r="L300" i="17"/>
  <c r="CI300" i="17" s="1"/>
  <c r="L292" i="17"/>
  <c r="R292" i="17" s="1"/>
  <c r="L284" i="17"/>
  <c r="CI284" i="17" s="1"/>
  <c r="L276" i="17"/>
  <c r="CI276" i="17" s="1"/>
  <c r="L268" i="17"/>
  <c r="CI268" i="17" s="1"/>
  <c r="L260" i="17"/>
  <c r="L252" i="17"/>
  <c r="L244" i="17"/>
  <c r="CI244" i="17" s="1"/>
  <c r="L236" i="17"/>
  <c r="CI236" i="17" s="1"/>
  <c r="L228" i="17"/>
  <c r="L220" i="17"/>
  <c r="L212" i="17"/>
  <c r="L204" i="17"/>
  <c r="CI204" i="17" s="1"/>
  <c r="L196" i="17"/>
  <c r="BU196" i="17" s="1"/>
  <c r="BV196" i="17" s="1"/>
  <c r="L188" i="17"/>
  <c r="CI188" i="17" s="1"/>
  <c r="L180" i="17"/>
  <c r="L172" i="17"/>
  <c r="CI172" i="17" s="1"/>
  <c r="L164" i="17"/>
  <c r="L156" i="17"/>
  <c r="L148" i="17"/>
  <c r="CI148" i="17" s="1"/>
  <c r="L140" i="17"/>
  <c r="L132" i="17"/>
  <c r="CI132" i="17" s="1"/>
  <c r="L124" i="17"/>
  <c r="CI124" i="17" s="1"/>
  <c r="L116" i="17"/>
  <c r="L108" i="17"/>
  <c r="CI108" i="17" s="1"/>
  <c r="L100" i="17"/>
  <c r="L92" i="17"/>
  <c r="L84" i="17"/>
  <c r="L76" i="17"/>
  <c r="L68" i="17"/>
  <c r="CI68" i="17" s="1"/>
  <c r="L60" i="17"/>
  <c r="CI60" i="17" s="1"/>
  <c r="L52" i="17"/>
  <c r="L44" i="17"/>
  <c r="CI44" i="17" s="1"/>
  <c r="L36" i="17"/>
  <c r="L28" i="17"/>
  <c r="L20" i="17"/>
  <c r="CI20" i="17" s="1"/>
  <c r="L12" i="17"/>
  <c r="L4" i="17"/>
  <c r="CI4" i="17" s="1"/>
  <c r="BU325" i="17"/>
  <c r="BV325" i="17" s="1"/>
  <c r="BU261" i="17"/>
  <c r="BV261" i="17" s="1"/>
  <c r="BU181" i="17"/>
  <c r="BV181" i="17" s="1"/>
  <c r="BU117" i="17"/>
  <c r="BU256" i="17"/>
  <c r="R128" i="17"/>
  <c r="BU64" i="17"/>
  <c r="BV64" i="17" s="1"/>
  <c r="BU44" i="17"/>
  <c r="BU138" i="17"/>
  <c r="BV138" i="17" s="1"/>
  <c r="BU66" i="17"/>
  <c r="BV66" i="17" s="1"/>
  <c r="BU216" i="17"/>
  <c r="BV216" i="17" s="1"/>
  <c r="BU88" i="17"/>
  <c r="BU272" i="17"/>
  <c r="BU317" i="17"/>
  <c r="BV317" i="17" s="1"/>
  <c r="BU255" i="17"/>
  <c r="BV255" i="17" s="1"/>
  <c r="BU110" i="17"/>
  <c r="BV110" i="17" s="1"/>
  <c r="BU128" i="17"/>
  <c r="BV128" i="17" s="1"/>
  <c r="R64" i="17"/>
  <c r="BU40" i="17"/>
  <c r="BV40" i="17" s="1"/>
  <c r="BU305" i="17"/>
  <c r="BV305" i="17" s="1"/>
  <c r="BU257" i="17"/>
  <c r="BV257" i="17" s="1"/>
  <c r="BU241" i="17"/>
  <c r="BV241" i="17" s="1"/>
  <c r="BU225" i="17"/>
  <c r="BV225" i="17" s="1"/>
  <c r="BU217" i="17"/>
  <c r="BV217" i="17" s="1"/>
  <c r="BU153" i="17"/>
  <c r="BV153" i="17" s="1"/>
  <c r="BU129" i="17"/>
  <c r="BV129" i="17" s="1"/>
  <c r="BU121" i="17"/>
  <c r="BV121" i="17" s="1"/>
  <c r="BU97" i="17"/>
  <c r="BV97" i="17" s="1"/>
  <c r="BU65" i="17"/>
  <c r="BV65" i="17" s="1"/>
  <c r="BU57" i="17"/>
  <c r="BV57" i="17" s="1"/>
  <c r="BU25" i="17"/>
  <c r="BV25" i="17" s="1"/>
  <c r="BU289" i="17"/>
  <c r="BV289" i="17" s="1"/>
  <c r="BU337" i="17"/>
  <c r="BV337" i="17" s="1"/>
  <c r="BU220" i="17"/>
  <c r="BV220" i="17" s="1"/>
  <c r="BU340" i="17"/>
  <c r="BV340" i="17" s="1"/>
  <c r="BU316" i="17"/>
  <c r="BU284" i="17"/>
  <c r="BU244" i="17"/>
  <c r="BV244" i="17" s="1"/>
  <c r="BU180" i="17"/>
  <c r="BV180" i="17" s="1"/>
  <c r="BU140" i="17"/>
  <c r="BV140" i="17" s="1"/>
  <c r="BU116" i="17"/>
  <c r="BV116" i="17" s="1"/>
  <c r="BU92" i="17"/>
  <c r="BU84" i="17"/>
  <c r="BU52" i="17"/>
  <c r="BV52" i="17" s="1"/>
  <c r="BU12" i="17"/>
  <c r="BV12" i="17" s="1"/>
  <c r="BU327" i="17"/>
  <c r="BV327" i="17" s="1"/>
  <c r="BU311" i="17"/>
  <c r="BV311" i="17" s="1"/>
  <c r="BU279" i="17"/>
  <c r="BV279" i="17" s="1"/>
  <c r="BU247" i="17"/>
  <c r="BV247" i="17" s="1"/>
  <c r="BU231" i="17"/>
  <c r="BV231" i="17" s="1"/>
  <c r="BU215" i="17"/>
  <c r="BV215" i="17" s="1"/>
  <c r="BU199" i="17"/>
  <c r="BV199" i="17" s="1"/>
  <c r="BU167" i="17"/>
  <c r="BU151" i="17"/>
  <c r="BV151" i="17" s="1"/>
  <c r="BU135" i="17"/>
  <c r="BV135" i="17" s="1"/>
  <c r="BU71" i="17"/>
  <c r="BV71" i="17" s="1"/>
  <c r="BU55" i="17"/>
  <c r="BV55" i="17" s="1"/>
  <c r="BU286" i="17"/>
  <c r="BV286" i="17" s="1"/>
  <c r="BU222" i="17"/>
  <c r="BV222" i="17" s="1"/>
  <c r="BU313" i="17"/>
  <c r="BV313" i="17" s="1"/>
  <c r="BU281" i="17"/>
  <c r="BV281" i="17" s="1"/>
  <c r="BU89" i="17"/>
  <c r="BV89" i="17" s="1"/>
  <c r="BU273" i="17"/>
  <c r="BV273" i="17" s="1"/>
  <c r="BU81" i="17"/>
  <c r="BV81" i="17" s="1"/>
  <c r="BU268" i="17"/>
  <c r="BV268" i="17" s="1"/>
  <c r="BU236" i="17"/>
  <c r="BV236" i="17" s="1"/>
  <c r="BU158" i="17"/>
  <c r="BV158" i="17" s="1"/>
  <c r="BU105" i="17"/>
  <c r="BV105" i="17" s="1"/>
  <c r="BU201" i="17"/>
  <c r="BV201" i="17" s="1"/>
  <c r="BU137" i="17"/>
  <c r="BV137" i="17" s="1"/>
  <c r="BU285" i="17"/>
  <c r="BV285" i="17" s="1"/>
  <c r="BU253" i="17"/>
  <c r="BV253" i="17" s="1"/>
  <c r="BU173" i="17"/>
  <c r="BV173" i="17" s="1"/>
  <c r="BU45" i="17"/>
  <c r="BV45" i="17" s="1"/>
  <c r="BU169" i="17"/>
  <c r="BV169" i="17" s="1"/>
  <c r="BU43" i="17"/>
  <c r="BV43" i="17" s="1"/>
  <c r="BU35" i="17"/>
  <c r="BV35" i="17" s="1"/>
  <c r="BU19" i="17"/>
  <c r="BV19" i="17" s="1"/>
  <c r="BU336" i="17"/>
  <c r="BV336" i="17" s="1"/>
  <c r="BU312" i="17"/>
  <c r="BV312" i="17" s="1"/>
  <c r="BU304" i="17"/>
  <c r="BV304" i="17" s="1"/>
  <c r="BU248" i="17"/>
  <c r="BV248" i="17" s="1"/>
  <c r="BU192" i="17"/>
  <c r="BV192" i="17" s="1"/>
  <c r="BU152" i="17"/>
  <c r="BU80" i="17"/>
  <c r="BV80" i="17" s="1"/>
  <c r="BU24" i="17"/>
  <c r="BV24" i="17" s="1"/>
  <c r="R24" i="17"/>
  <c r="BU9" i="17"/>
  <c r="BV9" i="17" s="1"/>
  <c r="BU191" i="17"/>
  <c r="BV191" i="17" s="1"/>
  <c r="BU127" i="17"/>
  <c r="BV127" i="17" s="1"/>
  <c r="BU3" i="17"/>
  <c r="BV3" i="17" s="1"/>
  <c r="BU295" i="17"/>
  <c r="BV295" i="17" s="1"/>
  <c r="BU263" i="17"/>
  <c r="BV263" i="17" s="1"/>
  <c r="BU183" i="17"/>
  <c r="BU119" i="17"/>
  <c r="BV119" i="17" s="1"/>
  <c r="BU103" i="17"/>
  <c r="BV103" i="17" s="1"/>
  <c r="BU87" i="17"/>
  <c r="BV87" i="17" s="1"/>
  <c r="BU39" i="17"/>
  <c r="BV39" i="17" s="1"/>
  <c r="BU7" i="17"/>
  <c r="BV7" i="17" s="1"/>
  <c r="BU73" i="17"/>
  <c r="BV73" i="17" s="1"/>
  <c r="BU243" i="17"/>
  <c r="BV243" i="17" s="1"/>
  <c r="BU213" i="17"/>
  <c r="BV213" i="17" s="1"/>
  <c r="BU53" i="17"/>
  <c r="BV53" i="17" s="1"/>
  <c r="BU209" i="17"/>
  <c r="BV209" i="17" s="1"/>
  <c r="BU177" i="17"/>
  <c r="BV177" i="17" s="1"/>
  <c r="BU161" i="17"/>
  <c r="BV161" i="17" s="1"/>
  <c r="BU145" i="17"/>
  <c r="BV145" i="17" s="1"/>
  <c r="BU113" i="17"/>
  <c r="BV113" i="17" s="1"/>
  <c r="BU49" i="17"/>
  <c r="BV49" i="17" s="1"/>
  <c r="BU33" i="17"/>
  <c r="BV33" i="17" s="1"/>
  <c r="BU17" i="17"/>
  <c r="BV17" i="17" s="1"/>
  <c r="BU308" i="17"/>
  <c r="BV308" i="17" s="1"/>
  <c r="BU300" i="17"/>
  <c r="BV300" i="17" s="1"/>
  <c r="BU276" i="17"/>
  <c r="BV276" i="17" s="1"/>
  <c r="BU204" i="17"/>
  <c r="BV204" i="17" s="1"/>
  <c r="BU188" i="17"/>
  <c r="BU132" i="17"/>
  <c r="BV132" i="17" s="1"/>
  <c r="R132" i="17"/>
  <c r="BU124" i="17"/>
  <c r="BV124" i="17" s="1"/>
  <c r="BU108" i="17"/>
  <c r="BV108" i="17" s="1"/>
  <c r="BU68" i="17"/>
  <c r="BV68" i="17" s="1"/>
  <c r="R68" i="17"/>
  <c r="BU4" i="17"/>
  <c r="BV4" i="17" s="1"/>
  <c r="BU109" i="17"/>
  <c r="BV109" i="17" s="1"/>
  <c r="BU63" i="17"/>
  <c r="BV63" i="17" s="1"/>
  <c r="BU314" i="17"/>
  <c r="BV314" i="17" s="1"/>
  <c r="BU226" i="17"/>
  <c r="BV226" i="17" s="1"/>
  <c r="R146" i="17"/>
  <c r="BU82" i="17"/>
  <c r="BV82" i="17" s="1"/>
  <c r="BU230" i="17"/>
  <c r="BV230" i="17" s="1"/>
  <c r="BU102" i="17"/>
  <c r="BV102" i="17" s="1"/>
  <c r="BU197" i="17"/>
  <c r="BV197" i="17" s="1"/>
  <c r="BU133" i="17"/>
  <c r="BU69" i="17"/>
  <c r="BV69" i="17" s="1"/>
  <c r="R69" i="17"/>
  <c r="BU5" i="17"/>
  <c r="BV5" i="17" s="1"/>
  <c r="BU275" i="17"/>
  <c r="BV275" i="17" s="1"/>
  <c r="BU259" i="17"/>
  <c r="BV259" i="17" s="1"/>
  <c r="BU131" i="17"/>
  <c r="BV131" i="17" s="1"/>
  <c r="BU206" i="17"/>
  <c r="BV206" i="17" s="1"/>
  <c r="BU184" i="17"/>
  <c r="BV184" i="17" s="1"/>
  <c r="BU142" i="17"/>
  <c r="BV142" i="17" s="1"/>
  <c r="BU120" i="17"/>
  <c r="BV120" i="17" s="1"/>
  <c r="R120" i="17"/>
  <c r="BU78" i="17"/>
  <c r="BV78" i="17" s="1"/>
  <c r="BU166" i="17"/>
  <c r="BV166" i="17" s="1"/>
  <c r="BU333" i="17"/>
  <c r="BV333" i="17" s="1"/>
  <c r="BU269" i="17"/>
  <c r="BV269" i="17" s="1"/>
  <c r="BU205" i="17"/>
  <c r="BV205" i="17" s="1"/>
  <c r="BU141" i="17"/>
  <c r="BV141" i="17" s="1"/>
  <c r="BU77" i="17"/>
  <c r="BV77" i="17" s="1"/>
  <c r="BU13" i="17"/>
  <c r="BV13" i="17" s="1"/>
  <c r="R144" i="17"/>
  <c r="BU240" i="17"/>
  <c r="BV240" i="17" s="1"/>
  <c r="BU112" i="17"/>
  <c r="BV112" i="17" s="1"/>
  <c r="BU278" i="17"/>
  <c r="BV278" i="17" s="1"/>
  <c r="BU224" i="17"/>
  <c r="BV224" i="17" s="1"/>
  <c r="BU214" i="17"/>
  <c r="BV214" i="17" s="1"/>
  <c r="BU160" i="17"/>
  <c r="BV160" i="17" s="1"/>
  <c r="BU150" i="17"/>
  <c r="BV150" i="17" s="1"/>
  <c r="BU96" i="17"/>
  <c r="BU86" i="17"/>
  <c r="BV86" i="17" s="1"/>
  <c r="BU323" i="17"/>
  <c r="BV323" i="17" s="1"/>
  <c r="BU195" i="17"/>
  <c r="BV195" i="17" s="1"/>
  <c r="BU67" i="17"/>
  <c r="BV67" i="17" s="1"/>
  <c r="BU296" i="17"/>
  <c r="BV296" i="17" s="1"/>
  <c r="BU232" i="17"/>
  <c r="BV232" i="17" s="1"/>
  <c r="BU168" i="17"/>
  <c r="BV168" i="17" s="1"/>
  <c r="BU104" i="17"/>
  <c r="BV104" i="17" s="1"/>
  <c r="BU221" i="17"/>
  <c r="BV221" i="17" s="1"/>
  <c r="BU157" i="17"/>
  <c r="BV157" i="17" s="1"/>
  <c r="BU93" i="17"/>
  <c r="BV93" i="17" s="1"/>
  <c r="BU29" i="17"/>
  <c r="BV29" i="17" s="1"/>
  <c r="BU315" i="17"/>
  <c r="BV315" i="17" s="1"/>
  <c r="BU251" i="17"/>
  <c r="BV251" i="17" s="1"/>
  <c r="BU203" i="17"/>
  <c r="BV203" i="17" s="1"/>
  <c r="BU187" i="17"/>
  <c r="BV187" i="17" s="1"/>
  <c r="BU179" i="17"/>
  <c r="BV179" i="17" s="1"/>
  <c r="BU139" i="17"/>
  <c r="BV139" i="17" s="1"/>
  <c r="BU123" i="17"/>
  <c r="BV123" i="17" s="1"/>
  <c r="BU115" i="17"/>
  <c r="BV115" i="17" s="1"/>
  <c r="BU75" i="17"/>
  <c r="BV75" i="17" s="1"/>
  <c r="BU59" i="17"/>
  <c r="BV59" i="17" s="1"/>
  <c r="BU51" i="17"/>
  <c r="BV51" i="17" s="1"/>
  <c r="BU11" i="17"/>
  <c r="BV11" i="17" s="1"/>
  <c r="R32" i="17"/>
  <c r="BU266" i="17"/>
  <c r="BV266" i="17" s="1"/>
  <c r="BU210" i="17"/>
  <c r="BV210" i="17" s="1"/>
  <c r="BU202" i="17"/>
  <c r="BV202" i="17" s="1"/>
  <c r="BU194" i="17"/>
  <c r="BV194" i="17" s="1"/>
  <c r="BU186" i="17"/>
  <c r="BV186" i="17" s="1"/>
  <c r="BU146" i="17"/>
  <c r="BV146" i="17" s="1"/>
  <c r="BU130" i="17"/>
  <c r="BV130" i="17" s="1"/>
  <c r="BU106" i="17"/>
  <c r="BV106" i="17" s="1"/>
  <c r="BU98" i="17"/>
  <c r="BV98" i="17" s="1"/>
  <c r="BU74" i="17"/>
  <c r="BV74" i="17" s="1"/>
  <c r="R66" i="17"/>
  <c r="BU34" i="17"/>
  <c r="BV34" i="17" s="1"/>
  <c r="BU18" i="17"/>
  <c r="BV18" i="17" s="1"/>
  <c r="BU10" i="17"/>
  <c r="BV10" i="17" s="1"/>
  <c r="R162" i="17"/>
  <c r="BU162" i="17"/>
  <c r="BV162" i="17" s="1"/>
  <c r="BU330" i="17"/>
  <c r="BV330" i="17" s="1"/>
  <c r="BU290" i="17"/>
  <c r="BU274" i="17"/>
  <c r="BV274" i="17" s="1"/>
  <c r="BU258" i="17"/>
  <c r="BV258" i="17" s="1"/>
  <c r="BV133" i="17"/>
  <c r="BV117" i="17"/>
  <c r="BU2" i="17"/>
  <c r="BV2" i="17" s="1"/>
  <c r="BV288" i="17"/>
  <c r="BV280" i="17"/>
  <c r="BV272" i="17"/>
  <c r="BV256" i="17"/>
  <c r="BV208" i="17"/>
  <c r="BV152" i="17"/>
  <c r="BV144" i="17"/>
  <c r="BV96" i="17"/>
  <c r="BV88" i="17"/>
  <c r="BV56" i="17"/>
  <c r="BV16" i="17"/>
  <c r="BV290" i="17"/>
  <c r="BV183" i="17"/>
  <c r="BV167" i="17"/>
  <c r="BV316" i="17"/>
  <c r="BV284" i="17"/>
  <c r="BV188" i="17"/>
  <c r="BV92" i="17"/>
  <c r="BV84" i="17"/>
  <c r="BV44" i="17"/>
  <c r="BJ345" i="17"/>
  <c r="BJ344" i="17"/>
  <c r="P355" i="6"/>
  <c r="P354" i="6"/>
  <c r="AW11" i="17"/>
  <c r="AX11" i="17" s="1"/>
  <c r="AW19" i="17"/>
  <c r="AX19" i="17" s="1"/>
  <c r="AW27" i="17"/>
  <c r="AX27" i="17" s="1"/>
  <c r="AW35" i="17"/>
  <c r="AX35" i="17" s="1"/>
  <c r="AW43" i="17"/>
  <c r="AX43" i="17" s="1"/>
  <c r="AW51" i="17"/>
  <c r="AX51" i="17" s="1"/>
  <c r="AW59" i="17"/>
  <c r="AX59" i="17" s="1"/>
  <c r="AW67" i="17"/>
  <c r="AX67" i="17" s="1"/>
  <c r="AW75" i="17"/>
  <c r="AX75" i="17" s="1"/>
  <c r="AW83" i="17"/>
  <c r="AX83" i="17" s="1"/>
  <c r="AW91" i="17"/>
  <c r="AX91" i="17" s="1"/>
  <c r="AW99" i="17"/>
  <c r="AX99" i="17" s="1"/>
  <c r="AW107" i="17"/>
  <c r="AX107" i="17" s="1"/>
  <c r="AW115" i="17"/>
  <c r="AX115" i="17" s="1"/>
  <c r="AW123" i="17"/>
  <c r="AX123" i="17" s="1"/>
  <c r="AW131" i="17"/>
  <c r="AX131" i="17" s="1"/>
  <c r="AW139" i="17"/>
  <c r="AX139" i="17" s="1"/>
  <c r="AW147" i="17"/>
  <c r="AX147" i="17" s="1"/>
  <c r="AW155" i="17"/>
  <c r="AX155" i="17" s="1"/>
  <c r="AW163" i="17"/>
  <c r="AX163" i="17" s="1"/>
  <c r="AW171" i="17"/>
  <c r="AX171" i="17" s="1"/>
  <c r="AW179" i="17"/>
  <c r="AX179" i="17" s="1"/>
  <c r="AW187" i="17"/>
  <c r="AX187" i="17" s="1"/>
  <c r="AW195" i="17"/>
  <c r="AX195" i="17" s="1"/>
  <c r="AW203" i="17"/>
  <c r="AX203" i="17" s="1"/>
  <c r="AW211" i="17"/>
  <c r="AX211" i="17" s="1"/>
  <c r="AW219" i="17"/>
  <c r="AX219" i="17" s="1"/>
  <c r="AW227" i="17"/>
  <c r="AX227" i="17" s="1"/>
  <c r="AW235" i="17"/>
  <c r="AX235" i="17" s="1"/>
  <c r="AW243" i="17"/>
  <c r="AX243" i="17" s="1"/>
  <c r="AW251" i="17"/>
  <c r="AX251" i="17" s="1"/>
  <c r="AW259" i="17"/>
  <c r="AX259" i="17" s="1"/>
  <c r="AW267" i="17"/>
  <c r="AX267" i="17" s="1"/>
  <c r="AW275" i="17"/>
  <c r="AX275" i="17" s="1"/>
  <c r="AW283" i="17"/>
  <c r="AX283" i="17" s="1"/>
  <c r="AW291" i="17"/>
  <c r="AX291" i="17" s="1"/>
  <c r="AW299" i="17"/>
  <c r="AX299" i="17" s="1"/>
  <c r="AW307" i="17"/>
  <c r="AX307" i="17" s="1"/>
  <c r="AW315" i="17"/>
  <c r="AX315" i="17" s="1"/>
  <c r="AW323" i="17"/>
  <c r="AX323" i="17" s="1"/>
  <c r="AW331" i="17"/>
  <c r="AX331" i="17" s="1"/>
  <c r="AW339" i="17"/>
  <c r="AX339" i="17" s="1"/>
  <c r="AW3" i="17"/>
  <c r="AX3" i="17" s="1"/>
  <c r="AW4" i="17"/>
  <c r="AX4" i="17" s="1"/>
  <c r="AW5" i="17"/>
  <c r="AX5" i="17" s="1"/>
  <c r="AW6" i="17"/>
  <c r="AX6" i="17" s="1"/>
  <c r="AW7" i="17"/>
  <c r="AX7" i="17" s="1"/>
  <c r="AW8" i="17"/>
  <c r="AX8" i="17" s="1"/>
  <c r="AW9" i="17"/>
  <c r="AX9" i="17" s="1"/>
  <c r="AW10" i="17"/>
  <c r="AX10" i="17" s="1"/>
  <c r="AW12" i="17"/>
  <c r="AX12" i="17" s="1"/>
  <c r="AW13" i="17"/>
  <c r="AX13" i="17" s="1"/>
  <c r="AW14" i="17"/>
  <c r="AX14" i="17" s="1"/>
  <c r="AW15" i="17"/>
  <c r="AX15" i="17" s="1"/>
  <c r="AW16" i="17"/>
  <c r="AX16" i="17" s="1"/>
  <c r="AW17" i="17"/>
  <c r="AX17" i="17" s="1"/>
  <c r="AW18" i="17"/>
  <c r="AX18" i="17" s="1"/>
  <c r="AW20" i="17"/>
  <c r="AX20" i="17" s="1"/>
  <c r="AW21" i="17"/>
  <c r="AX21" i="17" s="1"/>
  <c r="AW22" i="17"/>
  <c r="AX22" i="17" s="1"/>
  <c r="AW23" i="17"/>
  <c r="AX23" i="17" s="1"/>
  <c r="AW24" i="17"/>
  <c r="AX24" i="17" s="1"/>
  <c r="AW25" i="17"/>
  <c r="AX25" i="17" s="1"/>
  <c r="AW26" i="17"/>
  <c r="AX26" i="17" s="1"/>
  <c r="AW28" i="17"/>
  <c r="AX28" i="17" s="1"/>
  <c r="AW29" i="17"/>
  <c r="AX29" i="17" s="1"/>
  <c r="AW30" i="17"/>
  <c r="AX30" i="17" s="1"/>
  <c r="AW31" i="17"/>
  <c r="AX31" i="17" s="1"/>
  <c r="AW32" i="17"/>
  <c r="AX32" i="17" s="1"/>
  <c r="AW33" i="17"/>
  <c r="AX33" i="17" s="1"/>
  <c r="AW34" i="17"/>
  <c r="AX34" i="17" s="1"/>
  <c r="AW36" i="17"/>
  <c r="AX36" i="17" s="1"/>
  <c r="AW37" i="17"/>
  <c r="AX37" i="17" s="1"/>
  <c r="AW38" i="17"/>
  <c r="AX38" i="17" s="1"/>
  <c r="AW39" i="17"/>
  <c r="AX39" i="17" s="1"/>
  <c r="AW40" i="17"/>
  <c r="AX40" i="17" s="1"/>
  <c r="AW41" i="17"/>
  <c r="AX41" i="17" s="1"/>
  <c r="AW42" i="17"/>
  <c r="AX42" i="17" s="1"/>
  <c r="AW44" i="17"/>
  <c r="AX44" i="17" s="1"/>
  <c r="AW45" i="17"/>
  <c r="AX45" i="17" s="1"/>
  <c r="AW46" i="17"/>
  <c r="AX46" i="17" s="1"/>
  <c r="AW47" i="17"/>
  <c r="AX47" i="17" s="1"/>
  <c r="AW48" i="17"/>
  <c r="AX48" i="17" s="1"/>
  <c r="AW49" i="17"/>
  <c r="AX49" i="17" s="1"/>
  <c r="AW50" i="17"/>
  <c r="AX50" i="17" s="1"/>
  <c r="AW52" i="17"/>
  <c r="AX52" i="17" s="1"/>
  <c r="AW53" i="17"/>
  <c r="AX53" i="17" s="1"/>
  <c r="AW54" i="17"/>
  <c r="AX54" i="17" s="1"/>
  <c r="AW55" i="17"/>
  <c r="AX55" i="17" s="1"/>
  <c r="AW56" i="17"/>
  <c r="AX56" i="17" s="1"/>
  <c r="AW57" i="17"/>
  <c r="AX57" i="17" s="1"/>
  <c r="AW58" i="17"/>
  <c r="AX58" i="17" s="1"/>
  <c r="AW60" i="17"/>
  <c r="AX60" i="17" s="1"/>
  <c r="AW61" i="17"/>
  <c r="AX61" i="17" s="1"/>
  <c r="AW62" i="17"/>
  <c r="AX62" i="17" s="1"/>
  <c r="AW63" i="17"/>
  <c r="AX63" i="17" s="1"/>
  <c r="AW64" i="17"/>
  <c r="AX64" i="17" s="1"/>
  <c r="AW65" i="17"/>
  <c r="AX65" i="17" s="1"/>
  <c r="AW66" i="17"/>
  <c r="AX66" i="17" s="1"/>
  <c r="AW68" i="17"/>
  <c r="AX68" i="17" s="1"/>
  <c r="AW69" i="17"/>
  <c r="AX69" i="17" s="1"/>
  <c r="AW70" i="17"/>
  <c r="AX70" i="17" s="1"/>
  <c r="AW71" i="17"/>
  <c r="AX71" i="17" s="1"/>
  <c r="AW72" i="17"/>
  <c r="AX72" i="17" s="1"/>
  <c r="AW73" i="17"/>
  <c r="AX73" i="17" s="1"/>
  <c r="AW74" i="17"/>
  <c r="AX74" i="17" s="1"/>
  <c r="AW76" i="17"/>
  <c r="AX76" i="17" s="1"/>
  <c r="AW77" i="17"/>
  <c r="AX77" i="17" s="1"/>
  <c r="AW78" i="17"/>
  <c r="AX78" i="17" s="1"/>
  <c r="AW79" i="17"/>
  <c r="AX79" i="17" s="1"/>
  <c r="AW80" i="17"/>
  <c r="AX80" i="17" s="1"/>
  <c r="AW81" i="17"/>
  <c r="AX81" i="17" s="1"/>
  <c r="AW82" i="17"/>
  <c r="AX82" i="17" s="1"/>
  <c r="AW84" i="17"/>
  <c r="AX84" i="17" s="1"/>
  <c r="AW85" i="17"/>
  <c r="AX85" i="17" s="1"/>
  <c r="AW86" i="17"/>
  <c r="AX86" i="17" s="1"/>
  <c r="AW87" i="17"/>
  <c r="AX87" i="17" s="1"/>
  <c r="AW88" i="17"/>
  <c r="AX88" i="17" s="1"/>
  <c r="AW89" i="17"/>
  <c r="AX89" i="17" s="1"/>
  <c r="AW90" i="17"/>
  <c r="AX90" i="17" s="1"/>
  <c r="AW92" i="17"/>
  <c r="AX92" i="17" s="1"/>
  <c r="AW93" i="17"/>
  <c r="AX93" i="17" s="1"/>
  <c r="AW94" i="17"/>
  <c r="AX94" i="17" s="1"/>
  <c r="AW95" i="17"/>
  <c r="AX95" i="17" s="1"/>
  <c r="AW96" i="17"/>
  <c r="AX96" i="17" s="1"/>
  <c r="AW97" i="17"/>
  <c r="AX97" i="17" s="1"/>
  <c r="AW98" i="17"/>
  <c r="AX98" i="17" s="1"/>
  <c r="AW100" i="17"/>
  <c r="AX100" i="17" s="1"/>
  <c r="AW101" i="17"/>
  <c r="AX101" i="17" s="1"/>
  <c r="AW102" i="17"/>
  <c r="AX102" i="17" s="1"/>
  <c r="AW103" i="17"/>
  <c r="AX103" i="17" s="1"/>
  <c r="AW104" i="17"/>
  <c r="AX104" i="17" s="1"/>
  <c r="AW105" i="17"/>
  <c r="AX105" i="17" s="1"/>
  <c r="AW106" i="17"/>
  <c r="AX106" i="17" s="1"/>
  <c r="AW108" i="17"/>
  <c r="AX108" i="17" s="1"/>
  <c r="AW109" i="17"/>
  <c r="AX109" i="17" s="1"/>
  <c r="AW110" i="17"/>
  <c r="AX110" i="17" s="1"/>
  <c r="AW111" i="17"/>
  <c r="AX111" i="17" s="1"/>
  <c r="AW112" i="17"/>
  <c r="AX112" i="17" s="1"/>
  <c r="AW113" i="17"/>
  <c r="AX113" i="17" s="1"/>
  <c r="AW114" i="17"/>
  <c r="AX114" i="17" s="1"/>
  <c r="AW116" i="17"/>
  <c r="AX116" i="17" s="1"/>
  <c r="AW117" i="17"/>
  <c r="AX117" i="17" s="1"/>
  <c r="AW118" i="17"/>
  <c r="AX118" i="17" s="1"/>
  <c r="AW119" i="17"/>
  <c r="AX119" i="17" s="1"/>
  <c r="AW120" i="17"/>
  <c r="AX120" i="17" s="1"/>
  <c r="AW121" i="17"/>
  <c r="AX121" i="17" s="1"/>
  <c r="AW122" i="17"/>
  <c r="AX122" i="17" s="1"/>
  <c r="AW124" i="17"/>
  <c r="AX124" i="17" s="1"/>
  <c r="AW125" i="17"/>
  <c r="AX125" i="17" s="1"/>
  <c r="AW126" i="17"/>
  <c r="AX126" i="17" s="1"/>
  <c r="AW127" i="17"/>
  <c r="AX127" i="17" s="1"/>
  <c r="AW128" i="17"/>
  <c r="AX128" i="17" s="1"/>
  <c r="AW129" i="17"/>
  <c r="AX129" i="17" s="1"/>
  <c r="AW130" i="17"/>
  <c r="AX130" i="17" s="1"/>
  <c r="AW132" i="17"/>
  <c r="AX132" i="17" s="1"/>
  <c r="AW133" i="17"/>
  <c r="AX133" i="17" s="1"/>
  <c r="AW134" i="17"/>
  <c r="AX134" i="17" s="1"/>
  <c r="AW135" i="17"/>
  <c r="AX135" i="17" s="1"/>
  <c r="AW136" i="17"/>
  <c r="AX136" i="17" s="1"/>
  <c r="AW137" i="17"/>
  <c r="AX137" i="17" s="1"/>
  <c r="AW138" i="17"/>
  <c r="AX138" i="17" s="1"/>
  <c r="AW140" i="17"/>
  <c r="AX140" i="17" s="1"/>
  <c r="AW141" i="17"/>
  <c r="AX141" i="17" s="1"/>
  <c r="AW142" i="17"/>
  <c r="AX142" i="17" s="1"/>
  <c r="AW143" i="17"/>
  <c r="AX143" i="17" s="1"/>
  <c r="AW144" i="17"/>
  <c r="AX144" i="17" s="1"/>
  <c r="AW145" i="17"/>
  <c r="AX145" i="17" s="1"/>
  <c r="AW146" i="17"/>
  <c r="AX146" i="17" s="1"/>
  <c r="AW148" i="17"/>
  <c r="AX148" i="17" s="1"/>
  <c r="AW149" i="17"/>
  <c r="AX149" i="17" s="1"/>
  <c r="AW150" i="17"/>
  <c r="AX150" i="17" s="1"/>
  <c r="AW151" i="17"/>
  <c r="AX151" i="17" s="1"/>
  <c r="AW152" i="17"/>
  <c r="AX152" i="17" s="1"/>
  <c r="AW153" i="17"/>
  <c r="AX153" i="17" s="1"/>
  <c r="AW154" i="17"/>
  <c r="AX154" i="17" s="1"/>
  <c r="AW156" i="17"/>
  <c r="AX156" i="17" s="1"/>
  <c r="AW157" i="17"/>
  <c r="AX157" i="17" s="1"/>
  <c r="AW158" i="17"/>
  <c r="AX158" i="17" s="1"/>
  <c r="AW159" i="17"/>
  <c r="AX159" i="17" s="1"/>
  <c r="AW160" i="17"/>
  <c r="AX160" i="17" s="1"/>
  <c r="AW161" i="17"/>
  <c r="AX161" i="17" s="1"/>
  <c r="AW162" i="17"/>
  <c r="AX162" i="17" s="1"/>
  <c r="AW164" i="17"/>
  <c r="AX164" i="17" s="1"/>
  <c r="AW165" i="17"/>
  <c r="AX165" i="17" s="1"/>
  <c r="AW166" i="17"/>
  <c r="AX166" i="17" s="1"/>
  <c r="AW167" i="17"/>
  <c r="AX167" i="17" s="1"/>
  <c r="AW168" i="17"/>
  <c r="AX168" i="17" s="1"/>
  <c r="AW169" i="17"/>
  <c r="AX169" i="17" s="1"/>
  <c r="AW170" i="17"/>
  <c r="AX170" i="17" s="1"/>
  <c r="AW172" i="17"/>
  <c r="AX172" i="17" s="1"/>
  <c r="AW173" i="17"/>
  <c r="AX173" i="17" s="1"/>
  <c r="AW174" i="17"/>
  <c r="AX174" i="17" s="1"/>
  <c r="AW175" i="17"/>
  <c r="AX175" i="17" s="1"/>
  <c r="AW176" i="17"/>
  <c r="AX176" i="17" s="1"/>
  <c r="AW177" i="17"/>
  <c r="AX177" i="17" s="1"/>
  <c r="AW178" i="17"/>
  <c r="AX178" i="17" s="1"/>
  <c r="AW180" i="17"/>
  <c r="AX180" i="17" s="1"/>
  <c r="AW181" i="17"/>
  <c r="AX181" i="17" s="1"/>
  <c r="AW182" i="17"/>
  <c r="AX182" i="17" s="1"/>
  <c r="AW183" i="17"/>
  <c r="AX183" i="17" s="1"/>
  <c r="AW184" i="17"/>
  <c r="AX184" i="17" s="1"/>
  <c r="AW185" i="17"/>
  <c r="AX185" i="17" s="1"/>
  <c r="AW186" i="17"/>
  <c r="AX186" i="17" s="1"/>
  <c r="AW188" i="17"/>
  <c r="AX188" i="17" s="1"/>
  <c r="AW189" i="17"/>
  <c r="AX189" i="17" s="1"/>
  <c r="AW190" i="17"/>
  <c r="AX190" i="17" s="1"/>
  <c r="AW191" i="17"/>
  <c r="AX191" i="17" s="1"/>
  <c r="AW192" i="17"/>
  <c r="AX192" i="17" s="1"/>
  <c r="AW193" i="17"/>
  <c r="AX193" i="17" s="1"/>
  <c r="AW194" i="17"/>
  <c r="AX194" i="17" s="1"/>
  <c r="AW196" i="17"/>
  <c r="AX196" i="17" s="1"/>
  <c r="AW197" i="17"/>
  <c r="AX197" i="17" s="1"/>
  <c r="AW198" i="17"/>
  <c r="AX198" i="17" s="1"/>
  <c r="AW199" i="17"/>
  <c r="AX199" i="17" s="1"/>
  <c r="AW200" i="17"/>
  <c r="AX200" i="17" s="1"/>
  <c r="AW201" i="17"/>
  <c r="AX201" i="17" s="1"/>
  <c r="AW202" i="17"/>
  <c r="AX202" i="17" s="1"/>
  <c r="AW204" i="17"/>
  <c r="AX204" i="17" s="1"/>
  <c r="AW205" i="17"/>
  <c r="AX205" i="17" s="1"/>
  <c r="AW206" i="17"/>
  <c r="AX206" i="17" s="1"/>
  <c r="AW207" i="17"/>
  <c r="AX207" i="17" s="1"/>
  <c r="AW208" i="17"/>
  <c r="AX208" i="17" s="1"/>
  <c r="AW209" i="17"/>
  <c r="AX209" i="17" s="1"/>
  <c r="AW210" i="17"/>
  <c r="AX210" i="17" s="1"/>
  <c r="AW212" i="17"/>
  <c r="AX212" i="17" s="1"/>
  <c r="AW213" i="17"/>
  <c r="AX213" i="17" s="1"/>
  <c r="AW214" i="17"/>
  <c r="AX214" i="17" s="1"/>
  <c r="AW215" i="17"/>
  <c r="AX215" i="17" s="1"/>
  <c r="AW216" i="17"/>
  <c r="AX216" i="17" s="1"/>
  <c r="AW217" i="17"/>
  <c r="AX217" i="17" s="1"/>
  <c r="AW218" i="17"/>
  <c r="AX218" i="17" s="1"/>
  <c r="AW220" i="17"/>
  <c r="AX220" i="17" s="1"/>
  <c r="AW221" i="17"/>
  <c r="AX221" i="17" s="1"/>
  <c r="AW222" i="17"/>
  <c r="AX222" i="17" s="1"/>
  <c r="AW223" i="17"/>
  <c r="AX223" i="17" s="1"/>
  <c r="AW224" i="17"/>
  <c r="AX224" i="17" s="1"/>
  <c r="AW225" i="17"/>
  <c r="AX225" i="17" s="1"/>
  <c r="AW226" i="17"/>
  <c r="AX226" i="17" s="1"/>
  <c r="AW228" i="17"/>
  <c r="AX228" i="17" s="1"/>
  <c r="AW229" i="17"/>
  <c r="AX229" i="17" s="1"/>
  <c r="AW230" i="17"/>
  <c r="AX230" i="17" s="1"/>
  <c r="AW231" i="17"/>
  <c r="AX231" i="17" s="1"/>
  <c r="AW232" i="17"/>
  <c r="AX232" i="17" s="1"/>
  <c r="AW233" i="17"/>
  <c r="AX233" i="17" s="1"/>
  <c r="AW234" i="17"/>
  <c r="AX234" i="17" s="1"/>
  <c r="AW236" i="17"/>
  <c r="AX236" i="17" s="1"/>
  <c r="AW237" i="17"/>
  <c r="AX237" i="17" s="1"/>
  <c r="AW238" i="17"/>
  <c r="AX238" i="17" s="1"/>
  <c r="AW239" i="17"/>
  <c r="AX239" i="17" s="1"/>
  <c r="AW240" i="17"/>
  <c r="AX240" i="17" s="1"/>
  <c r="AW241" i="17"/>
  <c r="AX241" i="17" s="1"/>
  <c r="AW242" i="17"/>
  <c r="AX242" i="17" s="1"/>
  <c r="AW244" i="17"/>
  <c r="AX244" i="17" s="1"/>
  <c r="AW245" i="17"/>
  <c r="AX245" i="17" s="1"/>
  <c r="AW246" i="17"/>
  <c r="AX246" i="17" s="1"/>
  <c r="AW247" i="17"/>
  <c r="AX247" i="17" s="1"/>
  <c r="AW248" i="17"/>
  <c r="AX248" i="17" s="1"/>
  <c r="AW249" i="17"/>
  <c r="AX249" i="17" s="1"/>
  <c r="AW250" i="17"/>
  <c r="AX250" i="17" s="1"/>
  <c r="AW252" i="17"/>
  <c r="AX252" i="17" s="1"/>
  <c r="AW253" i="17"/>
  <c r="AX253" i="17" s="1"/>
  <c r="AW254" i="17"/>
  <c r="AX254" i="17" s="1"/>
  <c r="AW255" i="17"/>
  <c r="AX255" i="17" s="1"/>
  <c r="AW256" i="17"/>
  <c r="AX256" i="17" s="1"/>
  <c r="AW257" i="17"/>
  <c r="AX257" i="17" s="1"/>
  <c r="AW258" i="17"/>
  <c r="AX258" i="17" s="1"/>
  <c r="AW260" i="17"/>
  <c r="AX260" i="17" s="1"/>
  <c r="AW261" i="17"/>
  <c r="AX261" i="17" s="1"/>
  <c r="AW262" i="17"/>
  <c r="AX262" i="17" s="1"/>
  <c r="AW263" i="17"/>
  <c r="AX263" i="17" s="1"/>
  <c r="AW264" i="17"/>
  <c r="AX264" i="17" s="1"/>
  <c r="AW265" i="17"/>
  <c r="AX265" i="17" s="1"/>
  <c r="AW266" i="17"/>
  <c r="AX266" i="17" s="1"/>
  <c r="AW268" i="17"/>
  <c r="AX268" i="17" s="1"/>
  <c r="AW269" i="17"/>
  <c r="AX269" i="17" s="1"/>
  <c r="AW270" i="17"/>
  <c r="AX270" i="17" s="1"/>
  <c r="AW271" i="17"/>
  <c r="AX271" i="17" s="1"/>
  <c r="AW272" i="17"/>
  <c r="AX272" i="17" s="1"/>
  <c r="AW273" i="17"/>
  <c r="AX273" i="17" s="1"/>
  <c r="AW274" i="17"/>
  <c r="AX274" i="17" s="1"/>
  <c r="AW276" i="17"/>
  <c r="AX276" i="17" s="1"/>
  <c r="AW277" i="17"/>
  <c r="AX277" i="17" s="1"/>
  <c r="AW278" i="17"/>
  <c r="AX278" i="17" s="1"/>
  <c r="AW279" i="17"/>
  <c r="AX279" i="17" s="1"/>
  <c r="AW280" i="17"/>
  <c r="AX280" i="17" s="1"/>
  <c r="AW281" i="17"/>
  <c r="AX281" i="17" s="1"/>
  <c r="AW282" i="17"/>
  <c r="AX282" i="17" s="1"/>
  <c r="AW284" i="17"/>
  <c r="AX284" i="17" s="1"/>
  <c r="AW285" i="17"/>
  <c r="AX285" i="17" s="1"/>
  <c r="AW286" i="17"/>
  <c r="AX286" i="17" s="1"/>
  <c r="AW287" i="17"/>
  <c r="AX287" i="17" s="1"/>
  <c r="AW288" i="17"/>
  <c r="AX288" i="17" s="1"/>
  <c r="AW289" i="17"/>
  <c r="AX289" i="17" s="1"/>
  <c r="AW290" i="17"/>
  <c r="AX290" i="17" s="1"/>
  <c r="AW292" i="17"/>
  <c r="AX292" i="17" s="1"/>
  <c r="AW293" i="17"/>
  <c r="AX293" i="17" s="1"/>
  <c r="AW294" i="17"/>
  <c r="AX294" i="17" s="1"/>
  <c r="AW295" i="17"/>
  <c r="AX295" i="17" s="1"/>
  <c r="AW296" i="17"/>
  <c r="AX296" i="17" s="1"/>
  <c r="AW297" i="17"/>
  <c r="AX297" i="17" s="1"/>
  <c r="AW298" i="17"/>
  <c r="AX298" i="17" s="1"/>
  <c r="AW300" i="17"/>
  <c r="AX300" i="17" s="1"/>
  <c r="AW301" i="17"/>
  <c r="AX301" i="17" s="1"/>
  <c r="AW302" i="17"/>
  <c r="AX302" i="17" s="1"/>
  <c r="AW303" i="17"/>
  <c r="AX303" i="17" s="1"/>
  <c r="AW304" i="17"/>
  <c r="AX304" i="17" s="1"/>
  <c r="AW305" i="17"/>
  <c r="AX305" i="17" s="1"/>
  <c r="AW306" i="17"/>
  <c r="AX306" i="17" s="1"/>
  <c r="AW308" i="17"/>
  <c r="AX308" i="17" s="1"/>
  <c r="AW309" i="17"/>
  <c r="AX309" i="17" s="1"/>
  <c r="AW310" i="17"/>
  <c r="AX310" i="17" s="1"/>
  <c r="AW311" i="17"/>
  <c r="AX311" i="17" s="1"/>
  <c r="AW312" i="17"/>
  <c r="AX312" i="17" s="1"/>
  <c r="AW313" i="17"/>
  <c r="AX313" i="17" s="1"/>
  <c r="AW314" i="17"/>
  <c r="AX314" i="17" s="1"/>
  <c r="AW316" i="17"/>
  <c r="AX316" i="17" s="1"/>
  <c r="AW317" i="17"/>
  <c r="AX317" i="17" s="1"/>
  <c r="AW318" i="17"/>
  <c r="AX318" i="17" s="1"/>
  <c r="AW319" i="17"/>
  <c r="AX319" i="17" s="1"/>
  <c r="AW320" i="17"/>
  <c r="AX320" i="17" s="1"/>
  <c r="AW321" i="17"/>
  <c r="AX321" i="17" s="1"/>
  <c r="AW322" i="17"/>
  <c r="AX322" i="17" s="1"/>
  <c r="AW324" i="17"/>
  <c r="AX324" i="17" s="1"/>
  <c r="AW325" i="17"/>
  <c r="AX325" i="17" s="1"/>
  <c r="AW326" i="17"/>
  <c r="AX326" i="17" s="1"/>
  <c r="AW327" i="17"/>
  <c r="AX327" i="17" s="1"/>
  <c r="AW328" i="17"/>
  <c r="AX328" i="17" s="1"/>
  <c r="AW329" i="17"/>
  <c r="AX329" i="17" s="1"/>
  <c r="AW330" i="17"/>
  <c r="AX330" i="17" s="1"/>
  <c r="AW332" i="17"/>
  <c r="AX332" i="17" s="1"/>
  <c r="AW333" i="17"/>
  <c r="AX333" i="17" s="1"/>
  <c r="AW334" i="17"/>
  <c r="AX334" i="17" s="1"/>
  <c r="AW335" i="17"/>
  <c r="AX335" i="17" s="1"/>
  <c r="AW336" i="17"/>
  <c r="AX336" i="17" s="1"/>
  <c r="AW337" i="17"/>
  <c r="AX337" i="17" s="1"/>
  <c r="AW338" i="17"/>
  <c r="AX338" i="17" s="1"/>
  <c r="AW340" i="17"/>
  <c r="AX340" i="17" s="1"/>
  <c r="AW341" i="17"/>
  <c r="AX341" i="17" s="1"/>
  <c r="AW342" i="17"/>
  <c r="AX342" i="17" s="1"/>
  <c r="AW2" i="17"/>
  <c r="AX2" i="17" s="1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6" i="17"/>
  <c r="K167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2" i="17"/>
  <c r="K183" i="17"/>
  <c r="K184" i="17"/>
  <c r="K185" i="17"/>
  <c r="K186" i="17"/>
  <c r="K187" i="17"/>
  <c r="K188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3" i="17"/>
  <c r="K214" i="17"/>
  <c r="K215" i="17"/>
  <c r="K216" i="17"/>
  <c r="K217" i="17"/>
  <c r="K218" i="17"/>
  <c r="K219" i="17"/>
  <c r="K220" i="17"/>
  <c r="K221" i="17"/>
  <c r="K222" i="17"/>
  <c r="K223" i="17"/>
  <c r="K224" i="17"/>
  <c r="K225" i="17"/>
  <c r="K226" i="17"/>
  <c r="K227" i="17"/>
  <c r="K228" i="17"/>
  <c r="K229" i="17"/>
  <c r="K230" i="17"/>
  <c r="K231" i="17"/>
  <c r="K232" i="17"/>
  <c r="K233" i="17"/>
  <c r="K234" i="17"/>
  <c r="K235" i="17"/>
  <c r="K236" i="17"/>
  <c r="K237" i="17"/>
  <c r="K238" i="17"/>
  <c r="K239" i="17"/>
  <c r="K240" i="17"/>
  <c r="K241" i="17"/>
  <c r="K242" i="17"/>
  <c r="K243" i="17"/>
  <c r="K244" i="17"/>
  <c r="K245" i="17"/>
  <c r="K246" i="17"/>
  <c r="K247" i="17"/>
  <c r="K248" i="17"/>
  <c r="K249" i="17"/>
  <c r="K250" i="17"/>
  <c r="K251" i="17"/>
  <c r="K252" i="17"/>
  <c r="K253" i="17"/>
  <c r="K254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2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292" i="17"/>
  <c r="K293" i="17"/>
  <c r="K294" i="17"/>
  <c r="K295" i="17"/>
  <c r="K296" i="17"/>
  <c r="K297" i="17"/>
  <c r="K298" i="17"/>
  <c r="K299" i="17"/>
  <c r="K300" i="17"/>
  <c r="K301" i="17"/>
  <c r="K302" i="17"/>
  <c r="K303" i="17"/>
  <c r="K304" i="17"/>
  <c r="K305" i="17"/>
  <c r="K306" i="17"/>
  <c r="K307" i="17"/>
  <c r="K308" i="17"/>
  <c r="K309" i="17"/>
  <c r="K310" i="17"/>
  <c r="K311" i="17"/>
  <c r="K312" i="17"/>
  <c r="K313" i="17"/>
  <c r="K314" i="17"/>
  <c r="K315" i="17"/>
  <c r="K316" i="17"/>
  <c r="K317" i="17"/>
  <c r="K318" i="17"/>
  <c r="K319" i="17"/>
  <c r="K320" i="17"/>
  <c r="K321" i="17"/>
  <c r="K322" i="17"/>
  <c r="K323" i="17"/>
  <c r="K324" i="17"/>
  <c r="K325" i="17"/>
  <c r="K326" i="17"/>
  <c r="K327" i="17"/>
  <c r="K328" i="17"/>
  <c r="K329" i="17"/>
  <c r="K330" i="17"/>
  <c r="K331" i="17"/>
  <c r="K332" i="17"/>
  <c r="K333" i="17"/>
  <c r="K334" i="17"/>
  <c r="K335" i="17"/>
  <c r="K336" i="17"/>
  <c r="K337" i="17"/>
  <c r="K338" i="17"/>
  <c r="K339" i="17"/>
  <c r="K340" i="17"/>
  <c r="K341" i="17"/>
  <c r="K342" i="17"/>
  <c r="K2" i="17"/>
  <c r="I3" i="17"/>
  <c r="J3" i="17" s="1"/>
  <c r="I4" i="17"/>
  <c r="J4" i="17" s="1"/>
  <c r="H4" i="17" s="1"/>
  <c r="AK4" i="17" s="1"/>
  <c r="AL4" i="17" s="1"/>
  <c r="I5" i="17"/>
  <c r="J5" i="17" s="1"/>
  <c r="H5" i="17" s="1"/>
  <c r="AK5" i="17" s="1"/>
  <c r="AL5" i="17" s="1"/>
  <c r="I6" i="17"/>
  <c r="J6" i="17" s="1"/>
  <c r="I7" i="17"/>
  <c r="J7" i="17" s="1"/>
  <c r="I8" i="17"/>
  <c r="J8" i="17" s="1"/>
  <c r="H8" i="17" s="1"/>
  <c r="AK8" i="17" s="1"/>
  <c r="AL8" i="17" s="1"/>
  <c r="I9" i="17"/>
  <c r="J9" i="17" s="1"/>
  <c r="I10" i="17"/>
  <c r="J10" i="17" s="1"/>
  <c r="H10" i="17" s="1"/>
  <c r="AK10" i="17" s="1"/>
  <c r="AL10" i="17" s="1"/>
  <c r="I11" i="17"/>
  <c r="J11" i="17" s="1"/>
  <c r="I12" i="17"/>
  <c r="J12" i="17" s="1"/>
  <c r="H12" i="17" s="1"/>
  <c r="AK12" i="17" s="1"/>
  <c r="AL12" i="17" s="1"/>
  <c r="I13" i="17"/>
  <c r="J13" i="17" s="1"/>
  <c r="H13" i="17" s="1"/>
  <c r="AK13" i="17" s="1"/>
  <c r="AL13" i="17" s="1"/>
  <c r="I14" i="17"/>
  <c r="J14" i="17" s="1"/>
  <c r="I15" i="17"/>
  <c r="J15" i="17" s="1"/>
  <c r="I16" i="17"/>
  <c r="J16" i="17" s="1"/>
  <c r="H16" i="17" s="1"/>
  <c r="AK16" i="17" s="1"/>
  <c r="AL16" i="17" s="1"/>
  <c r="I17" i="17"/>
  <c r="J17" i="17" s="1"/>
  <c r="I18" i="17"/>
  <c r="J18" i="17" s="1"/>
  <c r="H18" i="17" s="1"/>
  <c r="AK18" i="17" s="1"/>
  <c r="AL18" i="17" s="1"/>
  <c r="I19" i="17"/>
  <c r="J19" i="17" s="1"/>
  <c r="I20" i="17"/>
  <c r="J20" i="17" s="1"/>
  <c r="H20" i="17" s="1"/>
  <c r="AK20" i="17" s="1"/>
  <c r="AL20" i="17" s="1"/>
  <c r="I21" i="17"/>
  <c r="J21" i="17" s="1"/>
  <c r="H21" i="17" s="1"/>
  <c r="AK21" i="17" s="1"/>
  <c r="AL21" i="17" s="1"/>
  <c r="I22" i="17"/>
  <c r="J22" i="17" s="1"/>
  <c r="I23" i="17"/>
  <c r="J23" i="17" s="1"/>
  <c r="I24" i="17"/>
  <c r="J24" i="17" s="1"/>
  <c r="H24" i="17" s="1"/>
  <c r="AK24" i="17" s="1"/>
  <c r="AL24" i="17" s="1"/>
  <c r="I25" i="17"/>
  <c r="J25" i="17" s="1"/>
  <c r="I26" i="17"/>
  <c r="J26" i="17" s="1"/>
  <c r="H26" i="17" s="1"/>
  <c r="AK26" i="17" s="1"/>
  <c r="AL26" i="17" s="1"/>
  <c r="I27" i="17"/>
  <c r="J27" i="17" s="1"/>
  <c r="I28" i="17"/>
  <c r="J28" i="17" s="1"/>
  <c r="H28" i="17" s="1"/>
  <c r="AK28" i="17" s="1"/>
  <c r="AL28" i="17" s="1"/>
  <c r="I29" i="17"/>
  <c r="J29" i="17" s="1"/>
  <c r="H29" i="17" s="1"/>
  <c r="AK29" i="17" s="1"/>
  <c r="AL29" i="17" s="1"/>
  <c r="I30" i="17"/>
  <c r="J30" i="17" s="1"/>
  <c r="I31" i="17"/>
  <c r="J31" i="17" s="1"/>
  <c r="I32" i="17"/>
  <c r="J32" i="17" s="1"/>
  <c r="H32" i="17" s="1"/>
  <c r="AK32" i="17" s="1"/>
  <c r="AL32" i="17" s="1"/>
  <c r="I33" i="17"/>
  <c r="J33" i="17" s="1"/>
  <c r="I34" i="17"/>
  <c r="J34" i="17" s="1"/>
  <c r="H34" i="17" s="1"/>
  <c r="AK34" i="17" s="1"/>
  <c r="AL34" i="17" s="1"/>
  <c r="I35" i="17"/>
  <c r="J35" i="17" s="1"/>
  <c r="I36" i="17"/>
  <c r="J36" i="17" s="1"/>
  <c r="H36" i="17" s="1"/>
  <c r="AK36" i="17" s="1"/>
  <c r="AL36" i="17" s="1"/>
  <c r="I37" i="17"/>
  <c r="J37" i="17" s="1"/>
  <c r="H37" i="17" s="1"/>
  <c r="AK37" i="17" s="1"/>
  <c r="AL37" i="17" s="1"/>
  <c r="I38" i="17"/>
  <c r="J38" i="17" s="1"/>
  <c r="I39" i="17"/>
  <c r="J39" i="17" s="1"/>
  <c r="I40" i="17"/>
  <c r="J40" i="17" s="1"/>
  <c r="H40" i="17" s="1"/>
  <c r="AK40" i="17" s="1"/>
  <c r="AL40" i="17" s="1"/>
  <c r="I41" i="17"/>
  <c r="J41" i="17" s="1"/>
  <c r="I42" i="17"/>
  <c r="J42" i="17" s="1"/>
  <c r="H42" i="17" s="1"/>
  <c r="AK42" i="17" s="1"/>
  <c r="AL42" i="17" s="1"/>
  <c r="I43" i="17"/>
  <c r="J43" i="17" s="1"/>
  <c r="I44" i="17"/>
  <c r="J44" i="17" s="1"/>
  <c r="H44" i="17" s="1"/>
  <c r="AK44" i="17" s="1"/>
  <c r="AL44" i="17" s="1"/>
  <c r="I45" i="17"/>
  <c r="J45" i="17" s="1"/>
  <c r="H45" i="17" s="1"/>
  <c r="AK45" i="17" s="1"/>
  <c r="AL45" i="17" s="1"/>
  <c r="I46" i="17"/>
  <c r="J46" i="17" s="1"/>
  <c r="I47" i="17"/>
  <c r="J47" i="17" s="1"/>
  <c r="I48" i="17"/>
  <c r="J48" i="17" s="1"/>
  <c r="H48" i="17" s="1"/>
  <c r="AK48" i="17" s="1"/>
  <c r="AL48" i="17" s="1"/>
  <c r="I49" i="17"/>
  <c r="J49" i="17" s="1"/>
  <c r="I50" i="17"/>
  <c r="J50" i="17" s="1"/>
  <c r="H50" i="17" s="1"/>
  <c r="AK50" i="17" s="1"/>
  <c r="AL50" i="17" s="1"/>
  <c r="I51" i="17"/>
  <c r="J51" i="17" s="1"/>
  <c r="I52" i="17"/>
  <c r="J52" i="17" s="1"/>
  <c r="H52" i="17" s="1"/>
  <c r="AK52" i="17" s="1"/>
  <c r="AL52" i="17" s="1"/>
  <c r="I53" i="17"/>
  <c r="J53" i="17" s="1"/>
  <c r="H53" i="17" s="1"/>
  <c r="AK53" i="17" s="1"/>
  <c r="AL53" i="17" s="1"/>
  <c r="I54" i="17"/>
  <c r="J54" i="17" s="1"/>
  <c r="I55" i="17"/>
  <c r="J55" i="17" s="1"/>
  <c r="I56" i="17"/>
  <c r="J56" i="17" s="1"/>
  <c r="H56" i="17" s="1"/>
  <c r="AK56" i="17" s="1"/>
  <c r="AL56" i="17" s="1"/>
  <c r="I57" i="17"/>
  <c r="J57" i="17" s="1"/>
  <c r="I58" i="17"/>
  <c r="J58" i="17" s="1"/>
  <c r="H58" i="17" s="1"/>
  <c r="AK58" i="17" s="1"/>
  <c r="AL58" i="17" s="1"/>
  <c r="I59" i="17"/>
  <c r="J59" i="17" s="1"/>
  <c r="I60" i="17"/>
  <c r="J60" i="17" s="1"/>
  <c r="H60" i="17" s="1"/>
  <c r="AK60" i="17" s="1"/>
  <c r="AL60" i="17" s="1"/>
  <c r="I61" i="17"/>
  <c r="J61" i="17" s="1"/>
  <c r="H61" i="17" s="1"/>
  <c r="AK61" i="17" s="1"/>
  <c r="AL61" i="17" s="1"/>
  <c r="I62" i="17"/>
  <c r="J62" i="17" s="1"/>
  <c r="I63" i="17"/>
  <c r="J63" i="17" s="1"/>
  <c r="I64" i="17"/>
  <c r="J64" i="17" s="1"/>
  <c r="H64" i="17" s="1"/>
  <c r="AK64" i="17" s="1"/>
  <c r="AL64" i="17" s="1"/>
  <c r="I65" i="17"/>
  <c r="J65" i="17" s="1"/>
  <c r="I66" i="17"/>
  <c r="J66" i="17" s="1"/>
  <c r="H66" i="17" s="1"/>
  <c r="AK66" i="17" s="1"/>
  <c r="AL66" i="17" s="1"/>
  <c r="I67" i="17"/>
  <c r="J67" i="17" s="1"/>
  <c r="I68" i="17"/>
  <c r="J68" i="17" s="1"/>
  <c r="H68" i="17" s="1"/>
  <c r="AK68" i="17" s="1"/>
  <c r="AL68" i="17" s="1"/>
  <c r="I69" i="17"/>
  <c r="J69" i="17" s="1"/>
  <c r="H69" i="17" s="1"/>
  <c r="AK69" i="17" s="1"/>
  <c r="AL69" i="17" s="1"/>
  <c r="I70" i="17"/>
  <c r="J70" i="17" s="1"/>
  <c r="I71" i="17"/>
  <c r="J71" i="17" s="1"/>
  <c r="I72" i="17"/>
  <c r="J72" i="17" s="1"/>
  <c r="H72" i="17" s="1"/>
  <c r="AK72" i="17" s="1"/>
  <c r="AL72" i="17" s="1"/>
  <c r="I73" i="17"/>
  <c r="J73" i="17" s="1"/>
  <c r="I74" i="17"/>
  <c r="J74" i="17" s="1"/>
  <c r="H74" i="17" s="1"/>
  <c r="AK74" i="17" s="1"/>
  <c r="AL74" i="17" s="1"/>
  <c r="I75" i="17"/>
  <c r="J75" i="17" s="1"/>
  <c r="I76" i="17"/>
  <c r="J76" i="17" s="1"/>
  <c r="H76" i="17" s="1"/>
  <c r="AK76" i="17" s="1"/>
  <c r="AL76" i="17" s="1"/>
  <c r="I77" i="17"/>
  <c r="J77" i="17" s="1"/>
  <c r="H77" i="17" s="1"/>
  <c r="AK77" i="17" s="1"/>
  <c r="AL77" i="17" s="1"/>
  <c r="I78" i="17"/>
  <c r="J78" i="17" s="1"/>
  <c r="I79" i="17"/>
  <c r="J79" i="17" s="1"/>
  <c r="I80" i="17"/>
  <c r="J80" i="17" s="1"/>
  <c r="H80" i="17" s="1"/>
  <c r="AK80" i="17" s="1"/>
  <c r="AL80" i="17" s="1"/>
  <c r="I81" i="17"/>
  <c r="J81" i="17" s="1"/>
  <c r="I82" i="17"/>
  <c r="J82" i="17" s="1"/>
  <c r="H82" i="17" s="1"/>
  <c r="AK82" i="17" s="1"/>
  <c r="AL82" i="17" s="1"/>
  <c r="I83" i="17"/>
  <c r="J83" i="17" s="1"/>
  <c r="I84" i="17"/>
  <c r="J84" i="17" s="1"/>
  <c r="H84" i="17" s="1"/>
  <c r="AK84" i="17" s="1"/>
  <c r="AL84" i="17" s="1"/>
  <c r="I85" i="17"/>
  <c r="J85" i="17" s="1"/>
  <c r="H85" i="17" s="1"/>
  <c r="AK85" i="17" s="1"/>
  <c r="AL85" i="17" s="1"/>
  <c r="I86" i="17"/>
  <c r="J86" i="17" s="1"/>
  <c r="I87" i="17"/>
  <c r="J87" i="17" s="1"/>
  <c r="I88" i="17"/>
  <c r="J88" i="17" s="1"/>
  <c r="H88" i="17" s="1"/>
  <c r="AK88" i="17" s="1"/>
  <c r="AL88" i="17" s="1"/>
  <c r="I89" i="17"/>
  <c r="J89" i="17" s="1"/>
  <c r="I90" i="17"/>
  <c r="J90" i="17" s="1"/>
  <c r="H90" i="17" s="1"/>
  <c r="AK90" i="17" s="1"/>
  <c r="AL90" i="17" s="1"/>
  <c r="I91" i="17"/>
  <c r="J91" i="17" s="1"/>
  <c r="I92" i="17"/>
  <c r="J92" i="17" s="1"/>
  <c r="H92" i="17" s="1"/>
  <c r="AK92" i="17" s="1"/>
  <c r="AL92" i="17" s="1"/>
  <c r="I93" i="17"/>
  <c r="J93" i="17" s="1"/>
  <c r="H93" i="17" s="1"/>
  <c r="AK93" i="17" s="1"/>
  <c r="AL93" i="17" s="1"/>
  <c r="I94" i="17"/>
  <c r="J94" i="17" s="1"/>
  <c r="I95" i="17"/>
  <c r="J95" i="17" s="1"/>
  <c r="I96" i="17"/>
  <c r="J96" i="17" s="1"/>
  <c r="H96" i="17" s="1"/>
  <c r="AK96" i="17" s="1"/>
  <c r="AL96" i="17" s="1"/>
  <c r="I97" i="17"/>
  <c r="J97" i="17" s="1"/>
  <c r="I98" i="17"/>
  <c r="J98" i="17" s="1"/>
  <c r="H98" i="17" s="1"/>
  <c r="AK98" i="17" s="1"/>
  <c r="AL98" i="17" s="1"/>
  <c r="I99" i="17"/>
  <c r="J99" i="17" s="1"/>
  <c r="I100" i="17"/>
  <c r="J100" i="17" s="1"/>
  <c r="H100" i="17" s="1"/>
  <c r="AK100" i="17" s="1"/>
  <c r="AL100" i="17" s="1"/>
  <c r="I101" i="17"/>
  <c r="J101" i="17" s="1"/>
  <c r="H101" i="17" s="1"/>
  <c r="AK101" i="17" s="1"/>
  <c r="AL101" i="17" s="1"/>
  <c r="I102" i="17"/>
  <c r="J102" i="17" s="1"/>
  <c r="I103" i="17"/>
  <c r="J103" i="17" s="1"/>
  <c r="I104" i="17"/>
  <c r="J104" i="17" s="1"/>
  <c r="H104" i="17" s="1"/>
  <c r="AK104" i="17" s="1"/>
  <c r="AL104" i="17" s="1"/>
  <c r="I105" i="17"/>
  <c r="J105" i="17" s="1"/>
  <c r="I106" i="17"/>
  <c r="J106" i="17" s="1"/>
  <c r="H106" i="17" s="1"/>
  <c r="AK106" i="17" s="1"/>
  <c r="AL106" i="17" s="1"/>
  <c r="I107" i="17"/>
  <c r="J107" i="17" s="1"/>
  <c r="I108" i="17"/>
  <c r="J108" i="17" s="1"/>
  <c r="H108" i="17" s="1"/>
  <c r="AK108" i="17" s="1"/>
  <c r="AL108" i="17" s="1"/>
  <c r="I109" i="17"/>
  <c r="J109" i="17" s="1"/>
  <c r="H109" i="17" s="1"/>
  <c r="AK109" i="17" s="1"/>
  <c r="AL109" i="17" s="1"/>
  <c r="I110" i="17"/>
  <c r="J110" i="17" s="1"/>
  <c r="I111" i="17"/>
  <c r="J111" i="17" s="1"/>
  <c r="I112" i="17"/>
  <c r="J112" i="17" s="1"/>
  <c r="H112" i="17" s="1"/>
  <c r="AK112" i="17" s="1"/>
  <c r="AL112" i="17" s="1"/>
  <c r="I113" i="17"/>
  <c r="J113" i="17" s="1"/>
  <c r="I114" i="17"/>
  <c r="J114" i="17" s="1"/>
  <c r="H114" i="17" s="1"/>
  <c r="AK114" i="17" s="1"/>
  <c r="AL114" i="17" s="1"/>
  <c r="I115" i="17"/>
  <c r="J115" i="17" s="1"/>
  <c r="I116" i="17"/>
  <c r="J116" i="17" s="1"/>
  <c r="H116" i="17" s="1"/>
  <c r="AK116" i="17" s="1"/>
  <c r="AL116" i="17" s="1"/>
  <c r="I117" i="17"/>
  <c r="J117" i="17" s="1"/>
  <c r="H117" i="17" s="1"/>
  <c r="AK117" i="17" s="1"/>
  <c r="AL117" i="17" s="1"/>
  <c r="I118" i="17"/>
  <c r="J118" i="17" s="1"/>
  <c r="I119" i="17"/>
  <c r="J119" i="17" s="1"/>
  <c r="I120" i="17"/>
  <c r="J120" i="17" s="1"/>
  <c r="H120" i="17" s="1"/>
  <c r="AK120" i="17" s="1"/>
  <c r="AL120" i="17" s="1"/>
  <c r="I121" i="17"/>
  <c r="J121" i="17" s="1"/>
  <c r="I122" i="17"/>
  <c r="J122" i="17" s="1"/>
  <c r="H122" i="17" s="1"/>
  <c r="AK122" i="17" s="1"/>
  <c r="AL122" i="17" s="1"/>
  <c r="I123" i="17"/>
  <c r="J123" i="17" s="1"/>
  <c r="I124" i="17"/>
  <c r="J124" i="17" s="1"/>
  <c r="H124" i="17" s="1"/>
  <c r="AK124" i="17" s="1"/>
  <c r="AL124" i="17" s="1"/>
  <c r="I125" i="17"/>
  <c r="J125" i="17" s="1"/>
  <c r="H125" i="17" s="1"/>
  <c r="AK125" i="17" s="1"/>
  <c r="AL125" i="17" s="1"/>
  <c r="I126" i="17"/>
  <c r="J126" i="17" s="1"/>
  <c r="I127" i="17"/>
  <c r="J127" i="17" s="1"/>
  <c r="I128" i="17"/>
  <c r="J128" i="17" s="1"/>
  <c r="H128" i="17" s="1"/>
  <c r="AK128" i="17" s="1"/>
  <c r="AL128" i="17" s="1"/>
  <c r="I129" i="17"/>
  <c r="J129" i="17" s="1"/>
  <c r="I130" i="17"/>
  <c r="J130" i="17" s="1"/>
  <c r="H130" i="17" s="1"/>
  <c r="AK130" i="17" s="1"/>
  <c r="AL130" i="17" s="1"/>
  <c r="I131" i="17"/>
  <c r="J131" i="17" s="1"/>
  <c r="I132" i="17"/>
  <c r="J132" i="17" s="1"/>
  <c r="H132" i="17" s="1"/>
  <c r="AK132" i="17" s="1"/>
  <c r="AL132" i="17" s="1"/>
  <c r="I133" i="17"/>
  <c r="J133" i="17" s="1"/>
  <c r="H133" i="17" s="1"/>
  <c r="AK133" i="17" s="1"/>
  <c r="AL133" i="17" s="1"/>
  <c r="I134" i="17"/>
  <c r="J134" i="17" s="1"/>
  <c r="I135" i="17"/>
  <c r="J135" i="17" s="1"/>
  <c r="I136" i="17"/>
  <c r="J136" i="17" s="1"/>
  <c r="H136" i="17" s="1"/>
  <c r="AK136" i="17" s="1"/>
  <c r="AL136" i="17" s="1"/>
  <c r="I137" i="17"/>
  <c r="J137" i="17" s="1"/>
  <c r="I138" i="17"/>
  <c r="J138" i="17" s="1"/>
  <c r="H138" i="17" s="1"/>
  <c r="AK138" i="17" s="1"/>
  <c r="AL138" i="17" s="1"/>
  <c r="I139" i="17"/>
  <c r="J139" i="17" s="1"/>
  <c r="I140" i="17"/>
  <c r="J140" i="17" s="1"/>
  <c r="H140" i="17" s="1"/>
  <c r="AK140" i="17" s="1"/>
  <c r="AL140" i="17" s="1"/>
  <c r="I141" i="17"/>
  <c r="J141" i="17" s="1"/>
  <c r="H141" i="17" s="1"/>
  <c r="AK141" i="17" s="1"/>
  <c r="AL141" i="17" s="1"/>
  <c r="I142" i="17"/>
  <c r="J142" i="17" s="1"/>
  <c r="I143" i="17"/>
  <c r="J143" i="17" s="1"/>
  <c r="I144" i="17"/>
  <c r="J144" i="17" s="1"/>
  <c r="H144" i="17" s="1"/>
  <c r="AK144" i="17" s="1"/>
  <c r="AL144" i="17" s="1"/>
  <c r="I145" i="17"/>
  <c r="J145" i="17" s="1"/>
  <c r="I146" i="17"/>
  <c r="J146" i="17" s="1"/>
  <c r="H146" i="17" s="1"/>
  <c r="AK146" i="17" s="1"/>
  <c r="AL146" i="17" s="1"/>
  <c r="I147" i="17"/>
  <c r="J147" i="17" s="1"/>
  <c r="I148" i="17"/>
  <c r="J148" i="17" s="1"/>
  <c r="H148" i="17" s="1"/>
  <c r="AK148" i="17" s="1"/>
  <c r="AL148" i="17" s="1"/>
  <c r="I149" i="17"/>
  <c r="J149" i="17" s="1"/>
  <c r="H149" i="17" s="1"/>
  <c r="AK149" i="17" s="1"/>
  <c r="AL149" i="17" s="1"/>
  <c r="I150" i="17"/>
  <c r="J150" i="17" s="1"/>
  <c r="I151" i="17"/>
  <c r="J151" i="17" s="1"/>
  <c r="I152" i="17"/>
  <c r="J152" i="17" s="1"/>
  <c r="H152" i="17" s="1"/>
  <c r="AK152" i="17" s="1"/>
  <c r="AL152" i="17" s="1"/>
  <c r="I153" i="17"/>
  <c r="J153" i="17" s="1"/>
  <c r="I154" i="17"/>
  <c r="J154" i="17" s="1"/>
  <c r="H154" i="17" s="1"/>
  <c r="AK154" i="17" s="1"/>
  <c r="AL154" i="17" s="1"/>
  <c r="I155" i="17"/>
  <c r="J155" i="17" s="1"/>
  <c r="I156" i="17"/>
  <c r="J156" i="17" s="1"/>
  <c r="H156" i="17" s="1"/>
  <c r="AK156" i="17" s="1"/>
  <c r="AL156" i="17" s="1"/>
  <c r="I157" i="17"/>
  <c r="J157" i="17" s="1"/>
  <c r="H157" i="17" s="1"/>
  <c r="AK157" i="17" s="1"/>
  <c r="AL157" i="17" s="1"/>
  <c r="I158" i="17"/>
  <c r="J158" i="17" s="1"/>
  <c r="I159" i="17"/>
  <c r="J159" i="17" s="1"/>
  <c r="I160" i="17"/>
  <c r="J160" i="17" s="1"/>
  <c r="H160" i="17" s="1"/>
  <c r="AK160" i="17" s="1"/>
  <c r="AL160" i="17" s="1"/>
  <c r="I161" i="17"/>
  <c r="J161" i="17" s="1"/>
  <c r="I162" i="17"/>
  <c r="J162" i="17" s="1"/>
  <c r="H162" i="17" s="1"/>
  <c r="AK162" i="17" s="1"/>
  <c r="AL162" i="17" s="1"/>
  <c r="I163" i="17"/>
  <c r="J163" i="17" s="1"/>
  <c r="I164" i="17"/>
  <c r="J164" i="17" s="1"/>
  <c r="H164" i="17" s="1"/>
  <c r="AK164" i="17" s="1"/>
  <c r="AL164" i="17" s="1"/>
  <c r="I165" i="17"/>
  <c r="J165" i="17" s="1"/>
  <c r="H165" i="17" s="1"/>
  <c r="I166" i="17"/>
  <c r="J166" i="17" s="1"/>
  <c r="I167" i="17"/>
  <c r="J167" i="17" s="1"/>
  <c r="I168" i="17"/>
  <c r="J168" i="17" s="1"/>
  <c r="H168" i="17" s="1"/>
  <c r="AK168" i="17" s="1"/>
  <c r="AL168" i="17" s="1"/>
  <c r="I169" i="17"/>
  <c r="J169" i="17" s="1"/>
  <c r="I170" i="17"/>
  <c r="J170" i="17" s="1"/>
  <c r="H170" i="17" s="1"/>
  <c r="I171" i="17"/>
  <c r="J171" i="17" s="1"/>
  <c r="I172" i="17"/>
  <c r="J172" i="17" s="1"/>
  <c r="H172" i="17" s="1"/>
  <c r="AK172" i="17" s="1"/>
  <c r="AL172" i="17" s="1"/>
  <c r="I173" i="17"/>
  <c r="J173" i="17" s="1"/>
  <c r="H173" i="17" s="1"/>
  <c r="I174" i="17"/>
  <c r="J174" i="17" s="1"/>
  <c r="I175" i="17"/>
  <c r="J175" i="17" s="1"/>
  <c r="I176" i="17"/>
  <c r="J176" i="17" s="1"/>
  <c r="H176" i="17" s="1"/>
  <c r="AK176" i="17" s="1"/>
  <c r="AL176" i="17" s="1"/>
  <c r="I177" i="17"/>
  <c r="J177" i="17" s="1"/>
  <c r="I178" i="17"/>
  <c r="J178" i="17" s="1"/>
  <c r="H178" i="17" s="1"/>
  <c r="AK178" i="17" s="1"/>
  <c r="AL178" i="17" s="1"/>
  <c r="I179" i="17"/>
  <c r="J179" i="17" s="1"/>
  <c r="I180" i="17"/>
  <c r="J180" i="17" s="1"/>
  <c r="H180" i="17" s="1"/>
  <c r="AK180" i="17" s="1"/>
  <c r="AL180" i="17" s="1"/>
  <c r="I181" i="17"/>
  <c r="J181" i="17" s="1"/>
  <c r="H181" i="17" s="1"/>
  <c r="I182" i="17"/>
  <c r="J182" i="17" s="1"/>
  <c r="I183" i="17"/>
  <c r="J183" i="17" s="1"/>
  <c r="I184" i="17"/>
  <c r="J184" i="17" s="1"/>
  <c r="H184" i="17" s="1"/>
  <c r="AK184" i="17" s="1"/>
  <c r="AL184" i="17" s="1"/>
  <c r="I185" i="17"/>
  <c r="J185" i="17" s="1"/>
  <c r="I186" i="17"/>
  <c r="J186" i="17" s="1"/>
  <c r="H186" i="17" s="1"/>
  <c r="I187" i="17"/>
  <c r="J187" i="17" s="1"/>
  <c r="I188" i="17"/>
  <c r="J188" i="17" s="1"/>
  <c r="H188" i="17" s="1"/>
  <c r="I189" i="17"/>
  <c r="J189" i="17" s="1"/>
  <c r="H189" i="17" s="1"/>
  <c r="I190" i="17"/>
  <c r="J190" i="17" s="1"/>
  <c r="I191" i="17"/>
  <c r="J191" i="17" s="1"/>
  <c r="I192" i="17"/>
  <c r="J192" i="17" s="1"/>
  <c r="H192" i="17" s="1"/>
  <c r="I193" i="17"/>
  <c r="J193" i="17" s="1"/>
  <c r="I194" i="17"/>
  <c r="J194" i="17" s="1"/>
  <c r="H194" i="17" s="1"/>
  <c r="I195" i="17"/>
  <c r="J195" i="17" s="1"/>
  <c r="I196" i="17"/>
  <c r="J196" i="17" s="1"/>
  <c r="H196" i="17" s="1"/>
  <c r="AK196" i="17" s="1"/>
  <c r="AL196" i="17" s="1"/>
  <c r="I197" i="17"/>
  <c r="J197" i="17" s="1"/>
  <c r="H197" i="17" s="1"/>
  <c r="I198" i="17"/>
  <c r="J198" i="17" s="1"/>
  <c r="I199" i="17"/>
  <c r="J199" i="17" s="1"/>
  <c r="I200" i="17"/>
  <c r="J200" i="17" s="1"/>
  <c r="H200" i="17" s="1"/>
  <c r="AK200" i="17" s="1"/>
  <c r="AL200" i="17" s="1"/>
  <c r="I201" i="17"/>
  <c r="J201" i="17" s="1"/>
  <c r="I202" i="17"/>
  <c r="J202" i="17" s="1"/>
  <c r="H202" i="17" s="1"/>
  <c r="I203" i="17"/>
  <c r="J203" i="17" s="1"/>
  <c r="I204" i="17"/>
  <c r="J204" i="17" s="1"/>
  <c r="H204" i="17" s="1"/>
  <c r="I205" i="17"/>
  <c r="J205" i="17" s="1"/>
  <c r="H205" i="17" s="1"/>
  <c r="I206" i="17"/>
  <c r="J206" i="17" s="1"/>
  <c r="I207" i="17"/>
  <c r="J207" i="17" s="1"/>
  <c r="I208" i="17"/>
  <c r="J208" i="17" s="1"/>
  <c r="H208" i="17" s="1"/>
  <c r="I209" i="17"/>
  <c r="J209" i="17" s="1"/>
  <c r="I210" i="17"/>
  <c r="J210" i="17" s="1"/>
  <c r="H210" i="17" s="1"/>
  <c r="I211" i="17"/>
  <c r="J211" i="17" s="1"/>
  <c r="I212" i="17"/>
  <c r="J212" i="17" s="1"/>
  <c r="H212" i="17" s="1"/>
  <c r="AK212" i="17" s="1"/>
  <c r="AL212" i="17" s="1"/>
  <c r="I213" i="17"/>
  <c r="J213" i="17" s="1"/>
  <c r="H213" i="17" s="1"/>
  <c r="AK213" i="17" s="1"/>
  <c r="AL213" i="17" s="1"/>
  <c r="I214" i="17"/>
  <c r="J214" i="17" s="1"/>
  <c r="I215" i="17"/>
  <c r="J215" i="17" s="1"/>
  <c r="I216" i="17"/>
  <c r="J216" i="17" s="1"/>
  <c r="H216" i="17" s="1"/>
  <c r="I217" i="17"/>
  <c r="J217" i="17" s="1"/>
  <c r="I218" i="17"/>
  <c r="J218" i="17" s="1"/>
  <c r="H218" i="17" s="1"/>
  <c r="I219" i="17"/>
  <c r="J219" i="17" s="1"/>
  <c r="I220" i="17"/>
  <c r="J220" i="17" s="1"/>
  <c r="H220" i="17" s="1"/>
  <c r="AK220" i="17" s="1"/>
  <c r="AL220" i="17" s="1"/>
  <c r="I221" i="17"/>
  <c r="J221" i="17" s="1"/>
  <c r="H221" i="17" s="1"/>
  <c r="I222" i="17"/>
  <c r="J222" i="17" s="1"/>
  <c r="I223" i="17"/>
  <c r="J223" i="17" s="1"/>
  <c r="I224" i="17"/>
  <c r="J224" i="17" s="1"/>
  <c r="H224" i="17" s="1"/>
  <c r="I225" i="17"/>
  <c r="J225" i="17" s="1"/>
  <c r="I226" i="17"/>
  <c r="J226" i="17" s="1"/>
  <c r="H226" i="17" s="1"/>
  <c r="I227" i="17"/>
  <c r="J227" i="17" s="1"/>
  <c r="I228" i="17"/>
  <c r="J228" i="17" s="1"/>
  <c r="H228" i="17" s="1"/>
  <c r="AK228" i="17" s="1"/>
  <c r="AL228" i="17" s="1"/>
  <c r="I229" i="17"/>
  <c r="J229" i="17" s="1"/>
  <c r="H229" i="17" s="1"/>
  <c r="I230" i="17"/>
  <c r="J230" i="17" s="1"/>
  <c r="I231" i="17"/>
  <c r="J231" i="17" s="1"/>
  <c r="I232" i="17"/>
  <c r="J232" i="17" s="1"/>
  <c r="H232" i="17" s="1"/>
  <c r="I233" i="17"/>
  <c r="J233" i="17" s="1"/>
  <c r="I234" i="17"/>
  <c r="J234" i="17" s="1"/>
  <c r="H234" i="17" s="1"/>
  <c r="I235" i="17"/>
  <c r="J235" i="17" s="1"/>
  <c r="I236" i="17"/>
  <c r="J236" i="17" s="1"/>
  <c r="H236" i="17" s="1"/>
  <c r="I237" i="17"/>
  <c r="J237" i="17" s="1"/>
  <c r="H237" i="17" s="1"/>
  <c r="I238" i="17"/>
  <c r="J238" i="17" s="1"/>
  <c r="I239" i="17"/>
  <c r="J239" i="17" s="1"/>
  <c r="I240" i="17"/>
  <c r="J240" i="17" s="1"/>
  <c r="H240" i="17" s="1"/>
  <c r="I241" i="17"/>
  <c r="J241" i="17" s="1"/>
  <c r="I242" i="17"/>
  <c r="J242" i="17" s="1"/>
  <c r="H242" i="17" s="1"/>
  <c r="AK242" i="17" s="1"/>
  <c r="AL242" i="17" s="1"/>
  <c r="I243" i="17"/>
  <c r="J243" i="17" s="1"/>
  <c r="I244" i="17"/>
  <c r="J244" i="17" s="1"/>
  <c r="H244" i="17" s="1"/>
  <c r="I245" i="17"/>
  <c r="J245" i="17" s="1"/>
  <c r="H245" i="17" s="1"/>
  <c r="I246" i="17"/>
  <c r="J246" i="17" s="1"/>
  <c r="I247" i="17"/>
  <c r="J247" i="17" s="1"/>
  <c r="I248" i="17"/>
  <c r="J248" i="17" s="1"/>
  <c r="H248" i="17" s="1"/>
  <c r="I249" i="17"/>
  <c r="J249" i="17" s="1"/>
  <c r="I250" i="17"/>
  <c r="J250" i="17" s="1"/>
  <c r="H250" i="17" s="1"/>
  <c r="I251" i="17"/>
  <c r="J251" i="17" s="1"/>
  <c r="I252" i="17"/>
  <c r="J252" i="17" s="1"/>
  <c r="H252" i="17" s="1"/>
  <c r="I253" i="17"/>
  <c r="J253" i="17" s="1"/>
  <c r="H253" i="17" s="1"/>
  <c r="I254" i="17"/>
  <c r="J254" i="17" s="1"/>
  <c r="I255" i="17"/>
  <c r="J255" i="17" s="1"/>
  <c r="I256" i="17"/>
  <c r="J256" i="17" s="1"/>
  <c r="H256" i="17" s="1"/>
  <c r="I257" i="17"/>
  <c r="J257" i="17" s="1"/>
  <c r="I258" i="17"/>
  <c r="J258" i="17" s="1"/>
  <c r="H258" i="17" s="1"/>
  <c r="I259" i="17"/>
  <c r="J259" i="17" s="1"/>
  <c r="I260" i="17"/>
  <c r="J260" i="17" s="1"/>
  <c r="H260" i="17" s="1"/>
  <c r="AK260" i="17" s="1"/>
  <c r="AL260" i="17" s="1"/>
  <c r="I261" i="17"/>
  <c r="J261" i="17" s="1"/>
  <c r="H261" i="17" s="1"/>
  <c r="AK261" i="17" s="1"/>
  <c r="AL261" i="17" s="1"/>
  <c r="I262" i="17"/>
  <c r="J262" i="17" s="1"/>
  <c r="I263" i="17"/>
  <c r="J263" i="17" s="1"/>
  <c r="I264" i="17"/>
  <c r="J264" i="17" s="1"/>
  <c r="H264" i="17" s="1"/>
  <c r="AK264" i="17" s="1"/>
  <c r="AL264" i="17" s="1"/>
  <c r="I265" i="17"/>
  <c r="J265" i="17" s="1"/>
  <c r="I266" i="17"/>
  <c r="J266" i="17" s="1"/>
  <c r="H266" i="17" s="1"/>
  <c r="I267" i="17"/>
  <c r="J267" i="17" s="1"/>
  <c r="I268" i="17"/>
  <c r="J268" i="17" s="1"/>
  <c r="H268" i="17" s="1"/>
  <c r="AK268" i="17" s="1"/>
  <c r="AL268" i="17" s="1"/>
  <c r="I269" i="17"/>
  <c r="J269" i="17" s="1"/>
  <c r="H269" i="17" s="1"/>
  <c r="I270" i="17"/>
  <c r="J270" i="17" s="1"/>
  <c r="I271" i="17"/>
  <c r="J271" i="17" s="1"/>
  <c r="I272" i="17"/>
  <c r="J272" i="17" s="1"/>
  <c r="H272" i="17" s="1"/>
  <c r="AK272" i="17" s="1"/>
  <c r="AL272" i="17" s="1"/>
  <c r="I273" i="17"/>
  <c r="J273" i="17" s="1"/>
  <c r="I274" i="17"/>
  <c r="J274" i="17" s="1"/>
  <c r="H274" i="17" s="1"/>
  <c r="I275" i="17"/>
  <c r="J275" i="17" s="1"/>
  <c r="I276" i="17"/>
  <c r="J276" i="17" s="1"/>
  <c r="H276" i="17" s="1"/>
  <c r="I277" i="17"/>
  <c r="J277" i="17" s="1"/>
  <c r="H277" i="17" s="1"/>
  <c r="AK277" i="17" s="1"/>
  <c r="AL277" i="17" s="1"/>
  <c r="I278" i="17"/>
  <c r="J278" i="17" s="1"/>
  <c r="I279" i="17"/>
  <c r="J279" i="17" s="1"/>
  <c r="I280" i="17"/>
  <c r="J280" i="17" s="1"/>
  <c r="H280" i="17" s="1"/>
  <c r="AK280" i="17" s="1"/>
  <c r="AL280" i="17" s="1"/>
  <c r="I281" i="17"/>
  <c r="J281" i="17" s="1"/>
  <c r="I282" i="17"/>
  <c r="J282" i="17" s="1"/>
  <c r="H282" i="17" s="1"/>
  <c r="I283" i="17"/>
  <c r="J283" i="17" s="1"/>
  <c r="I284" i="17"/>
  <c r="J284" i="17" s="1"/>
  <c r="H284" i="17" s="1"/>
  <c r="I285" i="17"/>
  <c r="J285" i="17" s="1"/>
  <c r="H285" i="17" s="1"/>
  <c r="I286" i="17"/>
  <c r="J286" i="17" s="1"/>
  <c r="I287" i="17"/>
  <c r="J287" i="17" s="1"/>
  <c r="I288" i="17"/>
  <c r="J288" i="17" s="1"/>
  <c r="H288" i="17" s="1"/>
  <c r="I289" i="17"/>
  <c r="J289" i="17" s="1"/>
  <c r="I290" i="17"/>
  <c r="J290" i="17" s="1"/>
  <c r="H290" i="17" s="1"/>
  <c r="I291" i="17"/>
  <c r="J291" i="17" s="1"/>
  <c r="I292" i="17"/>
  <c r="J292" i="17" s="1"/>
  <c r="H292" i="17" s="1"/>
  <c r="AK292" i="17" s="1"/>
  <c r="AL292" i="17" s="1"/>
  <c r="I293" i="17"/>
  <c r="J293" i="17" s="1"/>
  <c r="H293" i="17" s="1"/>
  <c r="I294" i="17"/>
  <c r="J294" i="17" s="1"/>
  <c r="I295" i="17"/>
  <c r="J295" i="17" s="1"/>
  <c r="I296" i="17"/>
  <c r="J296" i="17" s="1"/>
  <c r="H296" i="17" s="1"/>
  <c r="I297" i="17"/>
  <c r="J297" i="17" s="1"/>
  <c r="I298" i="17"/>
  <c r="J298" i="17" s="1"/>
  <c r="H298" i="17" s="1"/>
  <c r="I299" i="17"/>
  <c r="J299" i="17" s="1"/>
  <c r="I300" i="17"/>
  <c r="J300" i="17" s="1"/>
  <c r="H300" i="17" s="1"/>
  <c r="I301" i="17"/>
  <c r="J301" i="17" s="1"/>
  <c r="H301" i="17" s="1"/>
  <c r="I302" i="17"/>
  <c r="J302" i="17" s="1"/>
  <c r="I303" i="17"/>
  <c r="J303" i="17" s="1"/>
  <c r="I304" i="17"/>
  <c r="J304" i="17" s="1"/>
  <c r="H304" i="17" s="1"/>
  <c r="I305" i="17"/>
  <c r="J305" i="17" s="1"/>
  <c r="I306" i="17"/>
  <c r="J306" i="17" s="1"/>
  <c r="H306" i="17" s="1"/>
  <c r="AK306" i="17" s="1"/>
  <c r="AL306" i="17" s="1"/>
  <c r="I307" i="17"/>
  <c r="J307" i="17" s="1"/>
  <c r="I308" i="17"/>
  <c r="J308" i="17" s="1"/>
  <c r="H308" i="17" s="1"/>
  <c r="I309" i="17"/>
  <c r="J309" i="17" s="1"/>
  <c r="H309" i="17" s="1"/>
  <c r="I310" i="17"/>
  <c r="J310" i="17" s="1"/>
  <c r="I311" i="17"/>
  <c r="J311" i="17" s="1"/>
  <c r="I312" i="17"/>
  <c r="J312" i="17" s="1"/>
  <c r="H312" i="17" s="1"/>
  <c r="AK312" i="17" s="1"/>
  <c r="AL312" i="17" s="1"/>
  <c r="I313" i="17"/>
  <c r="J313" i="17" s="1"/>
  <c r="I314" i="17"/>
  <c r="J314" i="17" s="1"/>
  <c r="H314" i="17" s="1"/>
  <c r="I315" i="17"/>
  <c r="J315" i="17" s="1"/>
  <c r="I316" i="17"/>
  <c r="J316" i="17" s="1"/>
  <c r="H316" i="17" s="1"/>
  <c r="AK316" i="17" s="1"/>
  <c r="AL316" i="17" s="1"/>
  <c r="I317" i="17"/>
  <c r="J317" i="17" s="1"/>
  <c r="H317" i="17" s="1"/>
  <c r="AK317" i="17" s="1"/>
  <c r="AL317" i="17" s="1"/>
  <c r="I318" i="17"/>
  <c r="J318" i="17" s="1"/>
  <c r="I319" i="17"/>
  <c r="J319" i="17" s="1"/>
  <c r="I320" i="17"/>
  <c r="J320" i="17" s="1"/>
  <c r="H320" i="17" s="1"/>
  <c r="AK320" i="17" s="1"/>
  <c r="AL320" i="17" s="1"/>
  <c r="I321" i="17"/>
  <c r="J321" i="17" s="1"/>
  <c r="I322" i="17"/>
  <c r="J322" i="17" s="1"/>
  <c r="H322" i="17" s="1"/>
  <c r="I323" i="17"/>
  <c r="J323" i="17" s="1"/>
  <c r="I324" i="17"/>
  <c r="J324" i="17" s="1"/>
  <c r="H324" i="17" s="1"/>
  <c r="I325" i="17"/>
  <c r="J325" i="17" s="1"/>
  <c r="H325" i="17" s="1"/>
  <c r="I326" i="17"/>
  <c r="J326" i="17" s="1"/>
  <c r="I327" i="17"/>
  <c r="J327" i="17" s="1"/>
  <c r="I328" i="17"/>
  <c r="J328" i="17" s="1"/>
  <c r="H328" i="17" s="1"/>
  <c r="AK328" i="17" s="1"/>
  <c r="AL328" i="17" s="1"/>
  <c r="I329" i="17"/>
  <c r="J329" i="17" s="1"/>
  <c r="I330" i="17"/>
  <c r="J330" i="17" s="1"/>
  <c r="H330" i="17" s="1"/>
  <c r="I331" i="17"/>
  <c r="J331" i="17" s="1"/>
  <c r="I332" i="17"/>
  <c r="J332" i="17" s="1"/>
  <c r="H332" i="17" s="1"/>
  <c r="I333" i="17"/>
  <c r="J333" i="17" s="1"/>
  <c r="H333" i="17" s="1"/>
  <c r="I334" i="17"/>
  <c r="J334" i="17" s="1"/>
  <c r="I335" i="17"/>
  <c r="J335" i="17" s="1"/>
  <c r="I336" i="17"/>
  <c r="J336" i="17" s="1"/>
  <c r="H336" i="17" s="1"/>
  <c r="I337" i="17"/>
  <c r="J337" i="17" s="1"/>
  <c r="I338" i="17"/>
  <c r="J338" i="17" s="1"/>
  <c r="H338" i="17" s="1"/>
  <c r="AK338" i="17" s="1"/>
  <c r="AL338" i="17" s="1"/>
  <c r="I339" i="17"/>
  <c r="J339" i="17" s="1"/>
  <c r="I340" i="17"/>
  <c r="J340" i="17" s="1"/>
  <c r="H340" i="17" s="1"/>
  <c r="AK340" i="17" s="1"/>
  <c r="AL340" i="17" s="1"/>
  <c r="I341" i="17"/>
  <c r="J341" i="17" s="1"/>
  <c r="H341" i="17" s="1"/>
  <c r="AK341" i="17" s="1"/>
  <c r="AL341" i="17" s="1"/>
  <c r="I342" i="17"/>
  <c r="J342" i="17" s="1"/>
  <c r="I2" i="17"/>
  <c r="J2" i="17" s="1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2" i="17"/>
  <c r="B3" i="17"/>
  <c r="C3" i="17" s="1"/>
  <c r="D3" i="17" s="1"/>
  <c r="B4" i="17"/>
  <c r="C4" i="17" s="1"/>
  <c r="D4" i="17" s="1"/>
  <c r="B5" i="17"/>
  <c r="C5" i="17" s="1"/>
  <c r="D5" i="17" s="1"/>
  <c r="B6" i="17"/>
  <c r="C6" i="17" s="1"/>
  <c r="D6" i="17" s="1"/>
  <c r="B7" i="17"/>
  <c r="C7" i="17" s="1"/>
  <c r="D7" i="17" s="1"/>
  <c r="B8" i="17"/>
  <c r="C8" i="17" s="1"/>
  <c r="D8" i="17" s="1"/>
  <c r="B9" i="17"/>
  <c r="C9" i="17" s="1"/>
  <c r="D9" i="17" s="1"/>
  <c r="B10" i="17"/>
  <c r="C10" i="17" s="1"/>
  <c r="D10" i="17" s="1"/>
  <c r="B11" i="17"/>
  <c r="C11" i="17" s="1"/>
  <c r="D11" i="17" s="1"/>
  <c r="B12" i="17"/>
  <c r="C12" i="17" s="1"/>
  <c r="D12" i="17" s="1"/>
  <c r="B13" i="17"/>
  <c r="C13" i="17" s="1"/>
  <c r="D13" i="17" s="1"/>
  <c r="B14" i="17"/>
  <c r="C14" i="17" s="1"/>
  <c r="D14" i="17" s="1"/>
  <c r="B15" i="17"/>
  <c r="C15" i="17" s="1"/>
  <c r="D15" i="17" s="1"/>
  <c r="B16" i="17"/>
  <c r="C16" i="17" s="1"/>
  <c r="D16" i="17" s="1"/>
  <c r="B17" i="17"/>
  <c r="C17" i="17" s="1"/>
  <c r="D17" i="17" s="1"/>
  <c r="B18" i="17"/>
  <c r="C18" i="17" s="1"/>
  <c r="D18" i="17" s="1"/>
  <c r="B19" i="17"/>
  <c r="C19" i="17" s="1"/>
  <c r="D19" i="17" s="1"/>
  <c r="B20" i="17"/>
  <c r="C20" i="17" s="1"/>
  <c r="D20" i="17" s="1"/>
  <c r="B21" i="17"/>
  <c r="C21" i="17" s="1"/>
  <c r="D21" i="17" s="1"/>
  <c r="B22" i="17"/>
  <c r="C22" i="17" s="1"/>
  <c r="D22" i="17" s="1"/>
  <c r="B23" i="17"/>
  <c r="C23" i="17" s="1"/>
  <c r="D23" i="17" s="1"/>
  <c r="B24" i="17"/>
  <c r="C24" i="17" s="1"/>
  <c r="D24" i="17" s="1"/>
  <c r="B25" i="17"/>
  <c r="C25" i="17" s="1"/>
  <c r="D25" i="17" s="1"/>
  <c r="B26" i="17"/>
  <c r="C26" i="17" s="1"/>
  <c r="D26" i="17" s="1"/>
  <c r="B27" i="17"/>
  <c r="C27" i="17" s="1"/>
  <c r="D27" i="17" s="1"/>
  <c r="B28" i="17"/>
  <c r="C28" i="17" s="1"/>
  <c r="D28" i="17" s="1"/>
  <c r="B29" i="17"/>
  <c r="C29" i="17" s="1"/>
  <c r="D29" i="17" s="1"/>
  <c r="B30" i="17"/>
  <c r="C30" i="17" s="1"/>
  <c r="D30" i="17" s="1"/>
  <c r="B31" i="17"/>
  <c r="C31" i="17" s="1"/>
  <c r="D31" i="17" s="1"/>
  <c r="B32" i="17"/>
  <c r="C32" i="17" s="1"/>
  <c r="D32" i="17" s="1"/>
  <c r="B33" i="17"/>
  <c r="C33" i="17" s="1"/>
  <c r="D33" i="17" s="1"/>
  <c r="B34" i="17"/>
  <c r="C34" i="17" s="1"/>
  <c r="D34" i="17" s="1"/>
  <c r="B35" i="17"/>
  <c r="C35" i="17" s="1"/>
  <c r="D35" i="17" s="1"/>
  <c r="B36" i="17"/>
  <c r="C36" i="17" s="1"/>
  <c r="D36" i="17" s="1"/>
  <c r="B37" i="17"/>
  <c r="C37" i="17" s="1"/>
  <c r="D37" i="17" s="1"/>
  <c r="B38" i="17"/>
  <c r="C38" i="17" s="1"/>
  <c r="D38" i="17" s="1"/>
  <c r="B39" i="17"/>
  <c r="C39" i="17" s="1"/>
  <c r="D39" i="17" s="1"/>
  <c r="B40" i="17"/>
  <c r="C40" i="17" s="1"/>
  <c r="D40" i="17" s="1"/>
  <c r="B41" i="17"/>
  <c r="C41" i="17" s="1"/>
  <c r="D41" i="17" s="1"/>
  <c r="B42" i="17"/>
  <c r="C42" i="17" s="1"/>
  <c r="D42" i="17" s="1"/>
  <c r="B43" i="17"/>
  <c r="C43" i="17" s="1"/>
  <c r="D43" i="17" s="1"/>
  <c r="B44" i="17"/>
  <c r="C44" i="17" s="1"/>
  <c r="D44" i="17" s="1"/>
  <c r="B45" i="17"/>
  <c r="C45" i="17" s="1"/>
  <c r="D45" i="17" s="1"/>
  <c r="B46" i="17"/>
  <c r="C46" i="17" s="1"/>
  <c r="D46" i="17" s="1"/>
  <c r="B47" i="17"/>
  <c r="C47" i="17" s="1"/>
  <c r="D47" i="17" s="1"/>
  <c r="B48" i="17"/>
  <c r="C48" i="17" s="1"/>
  <c r="D48" i="17" s="1"/>
  <c r="B49" i="17"/>
  <c r="C49" i="17" s="1"/>
  <c r="D49" i="17" s="1"/>
  <c r="B50" i="17"/>
  <c r="C50" i="17" s="1"/>
  <c r="D50" i="17" s="1"/>
  <c r="B51" i="17"/>
  <c r="C51" i="17" s="1"/>
  <c r="D51" i="17" s="1"/>
  <c r="B52" i="17"/>
  <c r="C52" i="17" s="1"/>
  <c r="D52" i="17" s="1"/>
  <c r="B53" i="17"/>
  <c r="C53" i="17" s="1"/>
  <c r="D53" i="17" s="1"/>
  <c r="B54" i="17"/>
  <c r="C54" i="17" s="1"/>
  <c r="D54" i="17" s="1"/>
  <c r="B55" i="17"/>
  <c r="C55" i="17" s="1"/>
  <c r="D55" i="17" s="1"/>
  <c r="B56" i="17"/>
  <c r="C56" i="17" s="1"/>
  <c r="D56" i="17" s="1"/>
  <c r="B57" i="17"/>
  <c r="C57" i="17" s="1"/>
  <c r="D57" i="17" s="1"/>
  <c r="B58" i="17"/>
  <c r="C58" i="17" s="1"/>
  <c r="D58" i="17" s="1"/>
  <c r="B59" i="17"/>
  <c r="C59" i="17" s="1"/>
  <c r="D59" i="17" s="1"/>
  <c r="B60" i="17"/>
  <c r="C60" i="17" s="1"/>
  <c r="D60" i="17" s="1"/>
  <c r="B61" i="17"/>
  <c r="C61" i="17" s="1"/>
  <c r="D61" i="17" s="1"/>
  <c r="B62" i="17"/>
  <c r="C62" i="17" s="1"/>
  <c r="D62" i="17" s="1"/>
  <c r="B63" i="17"/>
  <c r="C63" i="17" s="1"/>
  <c r="D63" i="17" s="1"/>
  <c r="B64" i="17"/>
  <c r="C64" i="17" s="1"/>
  <c r="D64" i="17" s="1"/>
  <c r="B65" i="17"/>
  <c r="C65" i="17" s="1"/>
  <c r="D65" i="17" s="1"/>
  <c r="B66" i="17"/>
  <c r="C66" i="17" s="1"/>
  <c r="D66" i="17" s="1"/>
  <c r="B67" i="17"/>
  <c r="C67" i="17" s="1"/>
  <c r="D67" i="17" s="1"/>
  <c r="B68" i="17"/>
  <c r="C68" i="17" s="1"/>
  <c r="D68" i="17" s="1"/>
  <c r="B69" i="17"/>
  <c r="C69" i="17" s="1"/>
  <c r="D69" i="17" s="1"/>
  <c r="B70" i="17"/>
  <c r="C70" i="17" s="1"/>
  <c r="D70" i="17" s="1"/>
  <c r="B71" i="17"/>
  <c r="C71" i="17" s="1"/>
  <c r="D71" i="17" s="1"/>
  <c r="B72" i="17"/>
  <c r="C72" i="17" s="1"/>
  <c r="D72" i="17" s="1"/>
  <c r="B73" i="17"/>
  <c r="C73" i="17" s="1"/>
  <c r="D73" i="17" s="1"/>
  <c r="B74" i="17"/>
  <c r="C74" i="17" s="1"/>
  <c r="D74" i="17" s="1"/>
  <c r="B75" i="17"/>
  <c r="C75" i="17" s="1"/>
  <c r="D75" i="17" s="1"/>
  <c r="B76" i="17"/>
  <c r="C76" i="17" s="1"/>
  <c r="D76" i="17" s="1"/>
  <c r="B77" i="17"/>
  <c r="C77" i="17" s="1"/>
  <c r="D77" i="17" s="1"/>
  <c r="B78" i="17"/>
  <c r="C78" i="17" s="1"/>
  <c r="D78" i="17" s="1"/>
  <c r="B79" i="17"/>
  <c r="C79" i="17" s="1"/>
  <c r="D79" i="17" s="1"/>
  <c r="B80" i="17"/>
  <c r="C80" i="17" s="1"/>
  <c r="D80" i="17" s="1"/>
  <c r="B81" i="17"/>
  <c r="C81" i="17" s="1"/>
  <c r="D81" i="17" s="1"/>
  <c r="B82" i="17"/>
  <c r="C82" i="17" s="1"/>
  <c r="D82" i="17" s="1"/>
  <c r="B83" i="17"/>
  <c r="C83" i="17" s="1"/>
  <c r="D83" i="17" s="1"/>
  <c r="B84" i="17"/>
  <c r="C84" i="17" s="1"/>
  <c r="D84" i="17" s="1"/>
  <c r="B85" i="17"/>
  <c r="C85" i="17" s="1"/>
  <c r="D85" i="17" s="1"/>
  <c r="B86" i="17"/>
  <c r="C86" i="17" s="1"/>
  <c r="D86" i="17" s="1"/>
  <c r="B87" i="17"/>
  <c r="C87" i="17" s="1"/>
  <c r="D87" i="17" s="1"/>
  <c r="B88" i="17"/>
  <c r="C88" i="17" s="1"/>
  <c r="D88" i="17" s="1"/>
  <c r="B89" i="17"/>
  <c r="C89" i="17" s="1"/>
  <c r="D89" i="17" s="1"/>
  <c r="B90" i="17"/>
  <c r="C90" i="17" s="1"/>
  <c r="D90" i="17" s="1"/>
  <c r="B91" i="17"/>
  <c r="C91" i="17" s="1"/>
  <c r="D91" i="17" s="1"/>
  <c r="B92" i="17"/>
  <c r="C92" i="17" s="1"/>
  <c r="D92" i="17" s="1"/>
  <c r="B93" i="17"/>
  <c r="C93" i="17" s="1"/>
  <c r="D93" i="17" s="1"/>
  <c r="B94" i="17"/>
  <c r="C94" i="17" s="1"/>
  <c r="D94" i="17" s="1"/>
  <c r="B95" i="17"/>
  <c r="C95" i="17" s="1"/>
  <c r="D95" i="17" s="1"/>
  <c r="B96" i="17"/>
  <c r="C96" i="17" s="1"/>
  <c r="D96" i="17" s="1"/>
  <c r="B97" i="17"/>
  <c r="C97" i="17" s="1"/>
  <c r="D97" i="17" s="1"/>
  <c r="B98" i="17"/>
  <c r="C98" i="17" s="1"/>
  <c r="D98" i="17" s="1"/>
  <c r="B99" i="17"/>
  <c r="C99" i="17" s="1"/>
  <c r="D99" i="17" s="1"/>
  <c r="B100" i="17"/>
  <c r="C100" i="17" s="1"/>
  <c r="D100" i="17" s="1"/>
  <c r="B101" i="17"/>
  <c r="C101" i="17" s="1"/>
  <c r="D101" i="17" s="1"/>
  <c r="B102" i="17"/>
  <c r="C102" i="17" s="1"/>
  <c r="D102" i="17" s="1"/>
  <c r="B103" i="17"/>
  <c r="C103" i="17" s="1"/>
  <c r="D103" i="17" s="1"/>
  <c r="B104" i="17"/>
  <c r="C104" i="17" s="1"/>
  <c r="D104" i="17" s="1"/>
  <c r="B105" i="17"/>
  <c r="C105" i="17" s="1"/>
  <c r="D105" i="17" s="1"/>
  <c r="B106" i="17"/>
  <c r="C106" i="17" s="1"/>
  <c r="D106" i="17" s="1"/>
  <c r="B107" i="17"/>
  <c r="C107" i="17" s="1"/>
  <c r="D107" i="17" s="1"/>
  <c r="B108" i="17"/>
  <c r="C108" i="17" s="1"/>
  <c r="D108" i="17" s="1"/>
  <c r="B109" i="17"/>
  <c r="C109" i="17" s="1"/>
  <c r="D109" i="17" s="1"/>
  <c r="B110" i="17"/>
  <c r="C110" i="17" s="1"/>
  <c r="D110" i="17" s="1"/>
  <c r="B111" i="17"/>
  <c r="C111" i="17" s="1"/>
  <c r="D111" i="17" s="1"/>
  <c r="B112" i="17"/>
  <c r="C112" i="17" s="1"/>
  <c r="D112" i="17" s="1"/>
  <c r="B113" i="17"/>
  <c r="C113" i="17" s="1"/>
  <c r="D113" i="17" s="1"/>
  <c r="B114" i="17"/>
  <c r="C114" i="17" s="1"/>
  <c r="D114" i="17" s="1"/>
  <c r="B115" i="17"/>
  <c r="C115" i="17" s="1"/>
  <c r="D115" i="17" s="1"/>
  <c r="B116" i="17"/>
  <c r="C116" i="17" s="1"/>
  <c r="D116" i="17" s="1"/>
  <c r="B117" i="17"/>
  <c r="C117" i="17" s="1"/>
  <c r="D117" i="17" s="1"/>
  <c r="B118" i="17"/>
  <c r="C118" i="17" s="1"/>
  <c r="D118" i="17" s="1"/>
  <c r="B119" i="17"/>
  <c r="C119" i="17" s="1"/>
  <c r="D119" i="17" s="1"/>
  <c r="B120" i="17"/>
  <c r="C120" i="17" s="1"/>
  <c r="D120" i="17" s="1"/>
  <c r="B121" i="17"/>
  <c r="C121" i="17" s="1"/>
  <c r="D121" i="17" s="1"/>
  <c r="B122" i="17"/>
  <c r="C122" i="17" s="1"/>
  <c r="D122" i="17" s="1"/>
  <c r="B123" i="17"/>
  <c r="C123" i="17" s="1"/>
  <c r="D123" i="17" s="1"/>
  <c r="B124" i="17"/>
  <c r="C124" i="17" s="1"/>
  <c r="D124" i="17" s="1"/>
  <c r="B125" i="17"/>
  <c r="C125" i="17" s="1"/>
  <c r="D125" i="17" s="1"/>
  <c r="B126" i="17"/>
  <c r="C126" i="17" s="1"/>
  <c r="D126" i="17" s="1"/>
  <c r="B127" i="17"/>
  <c r="C127" i="17" s="1"/>
  <c r="D127" i="17" s="1"/>
  <c r="B128" i="17"/>
  <c r="C128" i="17" s="1"/>
  <c r="D128" i="17" s="1"/>
  <c r="B129" i="17"/>
  <c r="C129" i="17" s="1"/>
  <c r="D129" i="17" s="1"/>
  <c r="B130" i="17"/>
  <c r="C130" i="17" s="1"/>
  <c r="D130" i="17" s="1"/>
  <c r="B131" i="17"/>
  <c r="C131" i="17" s="1"/>
  <c r="D131" i="17" s="1"/>
  <c r="B132" i="17"/>
  <c r="C132" i="17" s="1"/>
  <c r="D132" i="17" s="1"/>
  <c r="B133" i="17"/>
  <c r="C133" i="17" s="1"/>
  <c r="D133" i="17" s="1"/>
  <c r="B134" i="17"/>
  <c r="C134" i="17" s="1"/>
  <c r="D134" i="17" s="1"/>
  <c r="B135" i="17"/>
  <c r="C135" i="17" s="1"/>
  <c r="D135" i="17" s="1"/>
  <c r="B136" i="17"/>
  <c r="C136" i="17" s="1"/>
  <c r="D136" i="17" s="1"/>
  <c r="B137" i="17"/>
  <c r="C137" i="17" s="1"/>
  <c r="D137" i="17" s="1"/>
  <c r="B138" i="17"/>
  <c r="C138" i="17" s="1"/>
  <c r="D138" i="17" s="1"/>
  <c r="B139" i="17"/>
  <c r="C139" i="17" s="1"/>
  <c r="D139" i="17" s="1"/>
  <c r="B140" i="17"/>
  <c r="C140" i="17" s="1"/>
  <c r="D140" i="17" s="1"/>
  <c r="B141" i="17"/>
  <c r="C141" i="17" s="1"/>
  <c r="D141" i="17" s="1"/>
  <c r="B142" i="17"/>
  <c r="C142" i="17" s="1"/>
  <c r="D142" i="17" s="1"/>
  <c r="B143" i="17"/>
  <c r="C143" i="17" s="1"/>
  <c r="D143" i="17" s="1"/>
  <c r="B144" i="17"/>
  <c r="C144" i="17" s="1"/>
  <c r="D144" i="17" s="1"/>
  <c r="B145" i="17"/>
  <c r="C145" i="17" s="1"/>
  <c r="D145" i="17" s="1"/>
  <c r="B146" i="17"/>
  <c r="C146" i="17" s="1"/>
  <c r="D146" i="17" s="1"/>
  <c r="B147" i="17"/>
  <c r="C147" i="17" s="1"/>
  <c r="D147" i="17" s="1"/>
  <c r="B148" i="17"/>
  <c r="C148" i="17" s="1"/>
  <c r="D148" i="17" s="1"/>
  <c r="B149" i="17"/>
  <c r="C149" i="17" s="1"/>
  <c r="D149" i="17" s="1"/>
  <c r="B150" i="17"/>
  <c r="C150" i="17" s="1"/>
  <c r="D150" i="17" s="1"/>
  <c r="B151" i="17"/>
  <c r="C151" i="17" s="1"/>
  <c r="D151" i="17" s="1"/>
  <c r="B152" i="17"/>
  <c r="C152" i="17" s="1"/>
  <c r="D152" i="17" s="1"/>
  <c r="B153" i="17"/>
  <c r="C153" i="17" s="1"/>
  <c r="D153" i="17" s="1"/>
  <c r="B154" i="17"/>
  <c r="C154" i="17" s="1"/>
  <c r="D154" i="17" s="1"/>
  <c r="B155" i="17"/>
  <c r="C155" i="17" s="1"/>
  <c r="D155" i="17" s="1"/>
  <c r="B156" i="17"/>
  <c r="C156" i="17" s="1"/>
  <c r="D156" i="17" s="1"/>
  <c r="B157" i="17"/>
  <c r="C157" i="17" s="1"/>
  <c r="D157" i="17" s="1"/>
  <c r="B158" i="17"/>
  <c r="C158" i="17" s="1"/>
  <c r="D158" i="17" s="1"/>
  <c r="B159" i="17"/>
  <c r="C159" i="17" s="1"/>
  <c r="D159" i="17" s="1"/>
  <c r="B160" i="17"/>
  <c r="C160" i="17" s="1"/>
  <c r="D160" i="17" s="1"/>
  <c r="B161" i="17"/>
  <c r="C161" i="17" s="1"/>
  <c r="D161" i="17" s="1"/>
  <c r="B162" i="17"/>
  <c r="C162" i="17" s="1"/>
  <c r="D162" i="17" s="1"/>
  <c r="B163" i="17"/>
  <c r="C163" i="17" s="1"/>
  <c r="D163" i="17" s="1"/>
  <c r="B164" i="17"/>
  <c r="C164" i="17" s="1"/>
  <c r="D164" i="17" s="1"/>
  <c r="B165" i="17"/>
  <c r="C165" i="17" s="1"/>
  <c r="D165" i="17" s="1"/>
  <c r="B166" i="17"/>
  <c r="C166" i="17" s="1"/>
  <c r="D166" i="17" s="1"/>
  <c r="B167" i="17"/>
  <c r="C167" i="17" s="1"/>
  <c r="D167" i="17" s="1"/>
  <c r="B168" i="17"/>
  <c r="C168" i="17" s="1"/>
  <c r="D168" i="17" s="1"/>
  <c r="B169" i="17"/>
  <c r="C169" i="17" s="1"/>
  <c r="D169" i="17" s="1"/>
  <c r="B170" i="17"/>
  <c r="C170" i="17" s="1"/>
  <c r="D170" i="17" s="1"/>
  <c r="B171" i="17"/>
  <c r="C171" i="17" s="1"/>
  <c r="D171" i="17" s="1"/>
  <c r="B172" i="17"/>
  <c r="C172" i="17" s="1"/>
  <c r="D172" i="17" s="1"/>
  <c r="B173" i="17"/>
  <c r="C173" i="17" s="1"/>
  <c r="D173" i="17" s="1"/>
  <c r="B174" i="17"/>
  <c r="C174" i="17" s="1"/>
  <c r="D174" i="17" s="1"/>
  <c r="B175" i="17"/>
  <c r="C175" i="17" s="1"/>
  <c r="D175" i="17" s="1"/>
  <c r="B176" i="17"/>
  <c r="C176" i="17" s="1"/>
  <c r="D176" i="17" s="1"/>
  <c r="B177" i="17"/>
  <c r="C177" i="17" s="1"/>
  <c r="D177" i="17" s="1"/>
  <c r="B178" i="17"/>
  <c r="C178" i="17" s="1"/>
  <c r="D178" i="17" s="1"/>
  <c r="B179" i="17"/>
  <c r="C179" i="17" s="1"/>
  <c r="D179" i="17" s="1"/>
  <c r="B180" i="17"/>
  <c r="C180" i="17" s="1"/>
  <c r="D180" i="17" s="1"/>
  <c r="B181" i="17"/>
  <c r="C181" i="17" s="1"/>
  <c r="D181" i="17" s="1"/>
  <c r="B182" i="17"/>
  <c r="C182" i="17" s="1"/>
  <c r="D182" i="17" s="1"/>
  <c r="B183" i="17"/>
  <c r="C183" i="17" s="1"/>
  <c r="D183" i="17" s="1"/>
  <c r="B184" i="17"/>
  <c r="C184" i="17" s="1"/>
  <c r="D184" i="17" s="1"/>
  <c r="B185" i="17"/>
  <c r="C185" i="17" s="1"/>
  <c r="D185" i="17" s="1"/>
  <c r="B186" i="17"/>
  <c r="C186" i="17" s="1"/>
  <c r="D186" i="17" s="1"/>
  <c r="B187" i="17"/>
  <c r="C187" i="17" s="1"/>
  <c r="D187" i="17" s="1"/>
  <c r="B188" i="17"/>
  <c r="C188" i="17" s="1"/>
  <c r="D188" i="17" s="1"/>
  <c r="B189" i="17"/>
  <c r="C189" i="17" s="1"/>
  <c r="D189" i="17" s="1"/>
  <c r="B190" i="17"/>
  <c r="C190" i="17" s="1"/>
  <c r="D190" i="17" s="1"/>
  <c r="B191" i="17"/>
  <c r="C191" i="17" s="1"/>
  <c r="D191" i="17" s="1"/>
  <c r="B192" i="17"/>
  <c r="C192" i="17" s="1"/>
  <c r="D192" i="17" s="1"/>
  <c r="B193" i="17"/>
  <c r="C193" i="17" s="1"/>
  <c r="D193" i="17" s="1"/>
  <c r="B194" i="17"/>
  <c r="C194" i="17" s="1"/>
  <c r="D194" i="17" s="1"/>
  <c r="B195" i="17"/>
  <c r="C195" i="17" s="1"/>
  <c r="D195" i="17" s="1"/>
  <c r="B196" i="17"/>
  <c r="C196" i="17" s="1"/>
  <c r="D196" i="17" s="1"/>
  <c r="B197" i="17"/>
  <c r="C197" i="17" s="1"/>
  <c r="D197" i="17" s="1"/>
  <c r="B198" i="17"/>
  <c r="C198" i="17" s="1"/>
  <c r="D198" i="17" s="1"/>
  <c r="B199" i="17"/>
  <c r="C199" i="17" s="1"/>
  <c r="D199" i="17" s="1"/>
  <c r="B200" i="17"/>
  <c r="C200" i="17" s="1"/>
  <c r="D200" i="17" s="1"/>
  <c r="B201" i="17"/>
  <c r="C201" i="17" s="1"/>
  <c r="D201" i="17" s="1"/>
  <c r="B202" i="17"/>
  <c r="C202" i="17" s="1"/>
  <c r="D202" i="17" s="1"/>
  <c r="B203" i="17"/>
  <c r="C203" i="17" s="1"/>
  <c r="D203" i="17" s="1"/>
  <c r="B204" i="17"/>
  <c r="C204" i="17" s="1"/>
  <c r="D204" i="17" s="1"/>
  <c r="B205" i="17"/>
  <c r="C205" i="17" s="1"/>
  <c r="D205" i="17" s="1"/>
  <c r="B206" i="17"/>
  <c r="C206" i="17" s="1"/>
  <c r="D206" i="17" s="1"/>
  <c r="B207" i="17"/>
  <c r="C207" i="17" s="1"/>
  <c r="D207" i="17" s="1"/>
  <c r="B208" i="17"/>
  <c r="C208" i="17" s="1"/>
  <c r="D208" i="17" s="1"/>
  <c r="B209" i="17"/>
  <c r="C209" i="17" s="1"/>
  <c r="D209" i="17" s="1"/>
  <c r="B210" i="17"/>
  <c r="C210" i="17" s="1"/>
  <c r="D210" i="17" s="1"/>
  <c r="B211" i="17"/>
  <c r="C211" i="17" s="1"/>
  <c r="D211" i="17" s="1"/>
  <c r="B212" i="17"/>
  <c r="C212" i="17" s="1"/>
  <c r="D212" i="17" s="1"/>
  <c r="B213" i="17"/>
  <c r="C213" i="17" s="1"/>
  <c r="D213" i="17" s="1"/>
  <c r="B214" i="17"/>
  <c r="C214" i="17" s="1"/>
  <c r="D214" i="17" s="1"/>
  <c r="B215" i="17"/>
  <c r="C215" i="17" s="1"/>
  <c r="D215" i="17" s="1"/>
  <c r="B216" i="17"/>
  <c r="C216" i="17" s="1"/>
  <c r="D216" i="17" s="1"/>
  <c r="B217" i="17"/>
  <c r="C217" i="17" s="1"/>
  <c r="D217" i="17" s="1"/>
  <c r="B218" i="17"/>
  <c r="C218" i="17" s="1"/>
  <c r="D218" i="17" s="1"/>
  <c r="B219" i="17"/>
  <c r="C219" i="17" s="1"/>
  <c r="D219" i="17" s="1"/>
  <c r="B220" i="17"/>
  <c r="C220" i="17" s="1"/>
  <c r="D220" i="17" s="1"/>
  <c r="B221" i="17"/>
  <c r="C221" i="17" s="1"/>
  <c r="D221" i="17" s="1"/>
  <c r="B222" i="17"/>
  <c r="C222" i="17" s="1"/>
  <c r="D222" i="17" s="1"/>
  <c r="B223" i="17"/>
  <c r="C223" i="17" s="1"/>
  <c r="D223" i="17" s="1"/>
  <c r="B224" i="17"/>
  <c r="C224" i="17" s="1"/>
  <c r="D224" i="17" s="1"/>
  <c r="B225" i="17"/>
  <c r="C225" i="17" s="1"/>
  <c r="D225" i="17" s="1"/>
  <c r="B226" i="17"/>
  <c r="C226" i="17" s="1"/>
  <c r="D226" i="17" s="1"/>
  <c r="B227" i="17"/>
  <c r="C227" i="17" s="1"/>
  <c r="D227" i="17" s="1"/>
  <c r="B228" i="17"/>
  <c r="C228" i="17" s="1"/>
  <c r="D228" i="17" s="1"/>
  <c r="B229" i="17"/>
  <c r="C229" i="17" s="1"/>
  <c r="D229" i="17" s="1"/>
  <c r="B230" i="17"/>
  <c r="C230" i="17" s="1"/>
  <c r="D230" i="17" s="1"/>
  <c r="B231" i="17"/>
  <c r="C231" i="17" s="1"/>
  <c r="D231" i="17" s="1"/>
  <c r="B232" i="17"/>
  <c r="C232" i="17" s="1"/>
  <c r="D232" i="17" s="1"/>
  <c r="B233" i="17"/>
  <c r="C233" i="17" s="1"/>
  <c r="D233" i="17" s="1"/>
  <c r="B234" i="17"/>
  <c r="C234" i="17" s="1"/>
  <c r="D234" i="17" s="1"/>
  <c r="B235" i="17"/>
  <c r="C235" i="17" s="1"/>
  <c r="D235" i="17" s="1"/>
  <c r="B236" i="17"/>
  <c r="C236" i="17" s="1"/>
  <c r="D236" i="17" s="1"/>
  <c r="B237" i="17"/>
  <c r="C237" i="17" s="1"/>
  <c r="D237" i="17" s="1"/>
  <c r="B238" i="17"/>
  <c r="C238" i="17" s="1"/>
  <c r="D238" i="17" s="1"/>
  <c r="B239" i="17"/>
  <c r="C239" i="17" s="1"/>
  <c r="D239" i="17" s="1"/>
  <c r="B240" i="17"/>
  <c r="C240" i="17" s="1"/>
  <c r="D240" i="17" s="1"/>
  <c r="B241" i="17"/>
  <c r="C241" i="17" s="1"/>
  <c r="D241" i="17" s="1"/>
  <c r="B242" i="17"/>
  <c r="C242" i="17" s="1"/>
  <c r="D242" i="17" s="1"/>
  <c r="B243" i="17"/>
  <c r="C243" i="17" s="1"/>
  <c r="D243" i="17" s="1"/>
  <c r="B244" i="17"/>
  <c r="C244" i="17" s="1"/>
  <c r="D244" i="17" s="1"/>
  <c r="B245" i="17"/>
  <c r="C245" i="17" s="1"/>
  <c r="D245" i="17" s="1"/>
  <c r="B246" i="17"/>
  <c r="C246" i="17" s="1"/>
  <c r="D246" i="17" s="1"/>
  <c r="B247" i="17"/>
  <c r="C247" i="17" s="1"/>
  <c r="D247" i="17" s="1"/>
  <c r="B248" i="17"/>
  <c r="C248" i="17" s="1"/>
  <c r="D248" i="17" s="1"/>
  <c r="B249" i="17"/>
  <c r="C249" i="17" s="1"/>
  <c r="D249" i="17" s="1"/>
  <c r="B250" i="17"/>
  <c r="C250" i="17" s="1"/>
  <c r="D250" i="17" s="1"/>
  <c r="B251" i="17"/>
  <c r="C251" i="17" s="1"/>
  <c r="D251" i="17" s="1"/>
  <c r="B252" i="17"/>
  <c r="C252" i="17" s="1"/>
  <c r="D252" i="17" s="1"/>
  <c r="B253" i="17"/>
  <c r="C253" i="17" s="1"/>
  <c r="D253" i="17" s="1"/>
  <c r="B254" i="17"/>
  <c r="C254" i="17" s="1"/>
  <c r="D254" i="17" s="1"/>
  <c r="B255" i="17"/>
  <c r="C255" i="17" s="1"/>
  <c r="D255" i="17" s="1"/>
  <c r="B256" i="17"/>
  <c r="C256" i="17" s="1"/>
  <c r="D256" i="17" s="1"/>
  <c r="B257" i="17"/>
  <c r="C257" i="17" s="1"/>
  <c r="D257" i="17" s="1"/>
  <c r="B258" i="17"/>
  <c r="C258" i="17" s="1"/>
  <c r="D258" i="17" s="1"/>
  <c r="B259" i="17"/>
  <c r="C259" i="17" s="1"/>
  <c r="D259" i="17" s="1"/>
  <c r="B260" i="17"/>
  <c r="C260" i="17" s="1"/>
  <c r="D260" i="17" s="1"/>
  <c r="B261" i="17"/>
  <c r="C261" i="17" s="1"/>
  <c r="D261" i="17" s="1"/>
  <c r="B262" i="17"/>
  <c r="C262" i="17" s="1"/>
  <c r="D262" i="17" s="1"/>
  <c r="B263" i="17"/>
  <c r="C263" i="17" s="1"/>
  <c r="D263" i="17" s="1"/>
  <c r="B264" i="17"/>
  <c r="C264" i="17" s="1"/>
  <c r="D264" i="17" s="1"/>
  <c r="B265" i="17"/>
  <c r="C265" i="17" s="1"/>
  <c r="D265" i="17" s="1"/>
  <c r="B266" i="17"/>
  <c r="C266" i="17" s="1"/>
  <c r="D266" i="17" s="1"/>
  <c r="B267" i="17"/>
  <c r="C267" i="17" s="1"/>
  <c r="D267" i="17" s="1"/>
  <c r="B268" i="17"/>
  <c r="C268" i="17" s="1"/>
  <c r="D268" i="17" s="1"/>
  <c r="B269" i="17"/>
  <c r="C269" i="17" s="1"/>
  <c r="D269" i="17" s="1"/>
  <c r="B270" i="17"/>
  <c r="C270" i="17" s="1"/>
  <c r="D270" i="17" s="1"/>
  <c r="B271" i="17"/>
  <c r="C271" i="17" s="1"/>
  <c r="D271" i="17" s="1"/>
  <c r="B272" i="17"/>
  <c r="C272" i="17" s="1"/>
  <c r="D272" i="17" s="1"/>
  <c r="B273" i="17"/>
  <c r="C273" i="17" s="1"/>
  <c r="D273" i="17" s="1"/>
  <c r="B274" i="17"/>
  <c r="C274" i="17" s="1"/>
  <c r="D274" i="17" s="1"/>
  <c r="B275" i="17"/>
  <c r="C275" i="17" s="1"/>
  <c r="D275" i="17" s="1"/>
  <c r="B276" i="17"/>
  <c r="C276" i="17" s="1"/>
  <c r="D276" i="17" s="1"/>
  <c r="B277" i="17"/>
  <c r="C277" i="17" s="1"/>
  <c r="D277" i="17" s="1"/>
  <c r="B278" i="17"/>
  <c r="C278" i="17" s="1"/>
  <c r="D278" i="17" s="1"/>
  <c r="B279" i="17"/>
  <c r="C279" i="17" s="1"/>
  <c r="D279" i="17" s="1"/>
  <c r="B280" i="17"/>
  <c r="C280" i="17" s="1"/>
  <c r="D280" i="17" s="1"/>
  <c r="B281" i="17"/>
  <c r="C281" i="17" s="1"/>
  <c r="D281" i="17" s="1"/>
  <c r="B282" i="17"/>
  <c r="C282" i="17" s="1"/>
  <c r="D282" i="17" s="1"/>
  <c r="B283" i="17"/>
  <c r="C283" i="17" s="1"/>
  <c r="D283" i="17" s="1"/>
  <c r="B284" i="17"/>
  <c r="C284" i="17" s="1"/>
  <c r="D284" i="17" s="1"/>
  <c r="B285" i="17"/>
  <c r="C285" i="17" s="1"/>
  <c r="D285" i="17" s="1"/>
  <c r="B286" i="17"/>
  <c r="C286" i="17" s="1"/>
  <c r="D286" i="17" s="1"/>
  <c r="B287" i="17"/>
  <c r="C287" i="17" s="1"/>
  <c r="D287" i="17" s="1"/>
  <c r="B288" i="17"/>
  <c r="C288" i="17" s="1"/>
  <c r="D288" i="17" s="1"/>
  <c r="B289" i="17"/>
  <c r="C289" i="17" s="1"/>
  <c r="D289" i="17" s="1"/>
  <c r="B290" i="17"/>
  <c r="C290" i="17" s="1"/>
  <c r="D290" i="17" s="1"/>
  <c r="B291" i="17"/>
  <c r="C291" i="17" s="1"/>
  <c r="D291" i="17" s="1"/>
  <c r="B292" i="17"/>
  <c r="C292" i="17" s="1"/>
  <c r="D292" i="17" s="1"/>
  <c r="B293" i="17"/>
  <c r="C293" i="17" s="1"/>
  <c r="D293" i="17" s="1"/>
  <c r="B294" i="17"/>
  <c r="C294" i="17" s="1"/>
  <c r="D294" i="17" s="1"/>
  <c r="B295" i="17"/>
  <c r="C295" i="17" s="1"/>
  <c r="D295" i="17" s="1"/>
  <c r="B296" i="17"/>
  <c r="C296" i="17" s="1"/>
  <c r="D296" i="17" s="1"/>
  <c r="B297" i="17"/>
  <c r="C297" i="17" s="1"/>
  <c r="D297" i="17" s="1"/>
  <c r="B298" i="17"/>
  <c r="C298" i="17" s="1"/>
  <c r="D298" i="17" s="1"/>
  <c r="B299" i="17"/>
  <c r="C299" i="17" s="1"/>
  <c r="D299" i="17" s="1"/>
  <c r="B300" i="17"/>
  <c r="C300" i="17" s="1"/>
  <c r="D300" i="17" s="1"/>
  <c r="B301" i="17"/>
  <c r="C301" i="17" s="1"/>
  <c r="D301" i="17" s="1"/>
  <c r="B302" i="17"/>
  <c r="C302" i="17" s="1"/>
  <c r="D302" i="17" s="1"/>
  <c r="B303" i="17"/>
  <c r="C303" i="17" s="1"/>
  <c r="D303" i="17" s="1"/>
  <c r="B304" i="17"/>
  <c r="C304" i="17" s="1"/>
  <c r="D304" i="17" s="1"/>
  <c r="B305" i="17"/>
  <c r="C305" i="17" s="1"/>
  <c r="D305" i="17" s="1"/>
  <c r="B306" i="17"/>
  <c r="C306" i="17" s="1"/>
  <c r="D306" i="17" s="1"/>
  <c r="B307" i="17"/>
  <c r="C307" i="17" s="1"/>
  <c r="D307" i="17" s="1"/>
  <c r="B308" i="17"/>
  <c r="C308" i="17" s="1"/>
  <c r="D308" i="17" s="1"/>
  <c r="B309" i="17"/>
  <c r="C309" i="17" s="1"/>
  <c r="D309" i="17" s="1"/>
  <c r="B310" i="17"/>
  <c r="C310" i="17" s="1"/>
  <c r="D310" i="17" s="1"/>
  <c r="B311" i="17"/>
  <c r="C311" i="17" s="1"/>
  <c r="D311" i="17" s="1"/>
  <c r="B312" i="17"/>
  <c r="C312" i="17" s="1"/>
  <c r="D312" i="17" s="1"/>
  <c r="B313" i="17"/>
  <c r="C313" i="17" s="1"/>
  <c r="D313" i="17" s="1"/>
  <c r="B314" i="17"/>
  <c r="C314" i="17" s="1"/>
  <c r="D314" i="17" s="1"/>
  <c r="B315" i="17"/>
  <c r="C315" i="17" s="1"/>
  <c r="D315" i="17" s="1"/>
  <c r="B316" i="17"/>
  <c r="C316" i="17" s="1"/>
  <c r="D316" i="17" s="1"/>
  <c r="B317" i="17"/>
  <c r="C317" i="17" s="1"/>
  <c r="D317" i="17" s="1"/>
  <c r="B318" i="17"/>
  <c r="C318" i="17" s="1"/>
  <c r="D318" i="17" s="1"/>
  <c r="B319" i="17"/>
  <c r="C319" i="17" s="1"/>
  <c r="D319" i="17" s="1"/>
  <c r="B320" i="17"/>
  <c r="C320" i="17" s="1"/>
  <c r="D320" i="17" s="1"/>
  <c r="B321" i="17"/>
  <c r="C321" i="17" s="1"/>
  <c r="D321" i="17" s="1"/>
  <c r="B322" i="17"/>
  <c r="C322" i="17" s="1"/>
  <c r="D322" i="17" s="1"/>
  <c r="B323" i="17"/>
  <c r="C323" i="17" s="1"/>
  <c r="D323" i="17" s="1"/>
  <c r="B324" i="17"/>
  <c r="C324" i="17" s="1"/>
  <c r="D324" i="17" s="1"/>
  <c r="B325" i="17"/>
  <c r="C325" i="17" s="1"/>
  <c r="D325" i="17" s="1"/>
  <c r="B326" i="17"/>
  <c r="C326" i="17" s="1"/>
  <c r="D326" i="17" s="1"/>
  <c r="B327" i="17"/>
  <c r="C327" i="17" s="1"/>
  <c r="D327" i="17" s="1"/>
  <c r="B328" i="17"/>
  <c r="C328" i="17" s="1"/>
  <c r="D328" i="17" s="1"/>
  <c r="B329" i="17"/>
  <c r="C329" i="17" s="1"/>
  <c r="D329" i="17" s="1"/>
  <c r="B330" i="17"/>
  <c r="C330" i="17" s="1"/>
  <c r="D330" i="17" s="1"/>
  <c r="B331" i="17"/>
  <c r="C331" i="17" s="1"/>
  <c r="D331" i="17" s="1"/>
  <c r="B332" i="17"/>
  <c r="C332" i="17" s="1"/>
  <c r="D332" i="17" s="1"/>
  <c r="B333" i="17"/>
  <c r="C333" i="17" s="1"/>
  <c r="D333" i="17" s="1"/>
  <c r="B334" i="17"/>
  <c r="C334" i="17" s="1"/>
  <c r="D334" i="17" s="1"/>
  <c r="B335" i="17"/>
  <c r="C335" i="17" s="1"/>
  <c r="D335" i="17" s="1"/>
  <c r="B336" i="17"/>
  <c r="C336" i="17" s="1"/>
  <c r="D336" i="17" s="1"/>
  <c r="B337" i="17"/>
  <c r="C337" i="17" s="1"/>
  <c r="D337" i="17" s="1"/>
  <c r="B338" i="17"/>
  <c r="C338" i="17" s="1"/>
  <c r="D338" i="17" s="1"/>
  <c r="B339" i="17"/>
  <c r="C339" i="17" s="1"/>
  <c r="D339" i="17" s="1"/>
  <c r="B340" i="17"/>
  <c r="C340" i="17" s="1"/>
  <c r="D340" i="17" s="1"/>
  <c r="B341" i="17"/>
  <c r="C341" i="17" s="1"/>
  <c r="D341" i="17" s="1"/>
  <c r="B342" i="17"/>
  <c r="C342" i="17" s="1"/>
  <c r="D342" i="17" s="1"/>
  <c r="B2" i="17"/>
  <c r="C2" i="17" s="1"/>
  <c r="D2" i="17" s="1"/>
  <c r="AE3" i="11"/>
  <c r="AE4" i="11"/>
  <c r="AE5" i="11"/>
  <c r="AE6" i="11"/>
  <c r="AE7" i="11"/>
  <c r="AE8" i="11"/>
  <c r="AE9" i="11"/>
  <c r="AE10" i="11"/>
  <c r="AE11" i="11"/>
  <c r="AE12" i="11"/>
  <c r="AE13" i="11"/>
  <c r="AE14" i="11"/>
  <c r="AE15" i="11"/>
  <c r="AE16" i="11"/>
  <c r="AE17" i="11"/>
  <c r="AE18" i="11"/>
  <c r="AE19" i="11"/>
  <c r="AE20" i="11"/>
  <c r="AE21" i="11"/>
  <c r="AE22" i="11"/>
  <c r="AE23" i="11"/>
  <c r="AE24" i="11"/>
  <c r="AE25" i="11"/>
  <c r="AE26" i="11"/>
  <c r="AE27" i="11"/>
  <c r="AE28" i="11"/>
  <c r="AE29" i="11"/>
  <c r="AE30" i="11"/>
  <c r="AE31" i="11"/>
  <c r="AE32" i="11"/>
  <c r="AE33" i="11"/>
  <c r="AE34" i="11"/>
  <c r="AE35" i="11"/>
  <c r="AE36" i="11"/>
  <c r="AE37" i="11"/>
  <c r="AE38" i="11"/>
  <c r="AE39" i="11"/>
  <c r="AE40" i="11"/>
  <c r="AE41" i="11"/>
  <c r="AE42" i="11"/>
  <c r="AE43" i="11"/>
  <c r="AE44" i="11"/>
  <c r="AE45" i="11"/>
  <c r="AE46" i="11"/>
  <c r="AE47" i="11"/>
  <c r="AE48" i="11"/>
  <c r="AE49" i="11"/>
  <c r="AE50" i="11"/>
  <c r="AE51" i="11"/>
  <c r="AE52" i="11"/>
  <c r="AE53" i="11"/>
  <c r="AE54" i="11"/>
  <c r="AE55" i="11"/>
  <c r="AE56" i="11"/>
  <c r="AE57" i="11"/>
  <c r="AE58" i="11"/>
  <c r="AE59" i="11"/>
  <c r="AE60" i="11"/>
  <c r="AE61" i="11"/>
  <c r="AE62" i="11"/>
  <c r="AE63" i="11"/>
  <c r="AE64" i="11"/>
  <c r="AE65" i="11"/>
  <c r="AE66" i="11"/>
  <c r="AE67" i="11"/>
  <c r="AE68" i="11"/>
  <c r="AE69" i="11"/>
  <c r="AE70" i="11"/>
  <c r="AE71" i="11"/>
  <c r="AE72" i="11"/>
  <c r="AE73" i="11"/>
  <c r="AE74" i="11"/>
  <c r="AE75" i="11"/>
  <c r="AE76" i="11"/>
  <c r="AE77" i="11"/>
  <c r="AE78" i="11"/>
  <c r="AE79" i="11"/>
  <c r="AE80" i="11"/>
  <c r="AE81" i="11"/>
  <c r="AE82" i="11"/>
  <c r="AE83" i="11"/>
  <c r="AE84" i="11"/>
  <c r="AE85" i="11"/>
  <c r="AE86" i="11"/>
  <c r="AE87" i="11"/>
  <c r="AE88" i="11"/>
  <c r="AE89" i="11"/>
  <c r="AE90" i="11"/>
  <c r="AE91" i="11"/>
  <c r="AE92" i="11"/>
  <c r="AE93" i="11"/>
  <c r="AE94" i="11"/>
  <c r="AE95" i="11"/>
  <c r="AE96" i="11"/>
  <c r="AE97" i="11"/>
  <c r="AE98" i="11"/>
  <c r="AE99" i="11"/>
  <c r="AE100" i="11"/>
  <c r="AE101" i="11"/>
  <c r="AE102" i="11"/>
  <c r="AE103" i="11"/>
  <c r="AE104" i="11"/>
  <c r="AE105" i="11"/>
  <c r="AE106" i="11"/>
  <c r="AE107" i="11"/>
  <c r="AE108" i="11"/>
  <c r="AE109" i="11"/>
  <c r="AE110" i="11"/>
  <c r="AE111" i="11"/>
  <c r="AE112" i="11"/>
  <c r="AE113" i="11"/>
  <c r="AE114" i="11"/>
  <c r="AE115" i="11"/>
  <c r="AE116" i="11"/>
  <c r="AE117" i="11"/>
  <c r="AE118" i="11"/>
  <c r="AE119" i="11"/>
  <c r="AE120" i="11"/>
  <c r="AE121" i="11"/>
  <c r="AE122" i="11"/>
  <c r="AE123" i="11"/>
  <c r="AE124" i="11"/>
  <c r="AE125" i="11"/>
  <c r="AE126" i="11"/>
  <c r="AE127" i="11"/>
  <c r="AE128" i="11"/>
  <c r="AE129" i="11"/>
  <c r="AE130" i="11"/>
  <c r="AE131" i="11"/>
  <c r="AE132" i="11"/>
  <c r="AE133" i="11"/>
  <c r="AE134" i="11"/>
  <c r="AE135" i="11"/>
  <c r="AE136" i="11"/>
  <c r="AE137" i="11"/>
  <c r="AE138" i="11"/>
  <c r="AE139" i="11"/>
  <c r="AE140" i="11"/>
  <c r="AE141" i="11"/>
  <c r="AE142" i="11"/>
  <c r="AE143" i="11"/>
  <c r="AE144" i="11"/>
  <c r="AE145" i="11"/>
  <c r="AE146" i="11"/>
  <c r="AE147" i="11"/>
  <c r="AE148" i="11"/>
  <c r="AE149" i="11"/>
  <c r="AE150" i="11"/>
  <c r="AE151" i="11"/>
  <c r="AE152" i="11"/>
  <c r="AE153" i="11"/>
  <c r="AE154" i="11"/>
  <c r="AE155" i="11"/>
  <c r="AE156" i="11"/>
  <c r="AE157" i="11"/>
  <c r="AE158" i="11"/>
  <c r="AE159" i="11"/>
  <c r="AE160" i="11"/>
  <c r="AE161" i="11"/>
  <c r="AE162" i="11"/>
  <c r="AE163" i="11"/>
  <c r="AE164" i="11"/>
  <c r="AE165" i="11"/>
  <c r="AE166" i="11"/>
  <c r="AE167" i="11"/>
  <c r="AE168" i="11"/>
  <c r="AE169" i="11"/>
  <c r="AE170" i="11"/>
  <c r="AE171" i="11"/>
  <c r="AE172" i="11"/>
  <c r="AE173" i="11"/>
  <c r="AE174" i="11"/>
  <c r="AE175" i="11"/>
  <c r="AE176" i="11"/>
  <c r="AE177" i="11"/>
  <c r="AE178" i="11"/>
  <c r="AE179" i="11"/>
  <c r="AE180" i="11"/>
  <c r="AE181" i="11"/>
  <c r="AE182" i="11"/>
  <c r="AE183" i="11"/>
  <c r="AE184" i="11"/>
  <c r="AE185" i="11"/>
  <c r="AE186" i="11"/>
  <c r="AE187" i="11"/>
  <c r="AE188" i="11"/>
  <c r="AE189" i="11"/>
  <c r="AE190" i="11"/>
  <c r="AE191" i="11"/>
  <c r="AE192" i="11"/>
  <c r="AE193" i="11"/>
  <c r="AE194" i="11"/>
  <c r="AE195" i="11"/>
  <c r="AE196" i="11"/>
  <c r="AE197" i="11"/>
  <c r="AE198" i="11"/>
  <c r="AE199" i="11"/>
  <c r="AE200" i="11"/>
  <c r="AE201" i="11"/>
  <c r="AE202" i="11"/>
  <c r="AE203" i="11"/>
  <c r="AE204" i="11"/>
  <c r="AE205" i="11"/>
  <c r="AE206" i="11"/>
  <c r="AE207" i="11"/>
  <c r="AE208" i="11"/>
  <c r="AE209" i="11"/>
  <c r="AE210" i="11"/>
  <c r="AE211" i="11"/>
  <c r="AE212" i="11"/>
  <c r="AE213" i="11"/>
  <c r="AE214" i="11"/>
  <c r="AE215" i="11"/>
  <c r="AE216" i="11"/>
  <c r="AE217" i="11"/>
  <c r="AE218" i="11"/>
  <c r="AE219" i="11"/>
  <c r="AE220" i="11"/>
  <c r="AE221" i="11"/>
  <c r="AE222" i="11"/>
  <c r="AE223" i="11"/>
  <c r="AE224" i="11"/>
  <c r="AE225" i="11"/>
  <c r="AE226" i="11"/>
  <c r="AE227" i="11"/>
  <c r="AE228" i="11"/>
  <c r="AE229" i="11"/>
  <c r="AE230" i="11"/>
  <c r="AE231" i="11"/>
  <c r="AE232" i="11"/>
  <c r="AE233" i="11"/>
  <c r="AE234" i="11"/>
  <c r="AE235" i="11"/>
  <c r="AE236" i="11"/>
  <c r="AE237" i="11"/>
  <c r="AE238" i="11"/>
  <c r="AE239" i="11"/>
  <c r="AE240" i="11"/>
  <c r="AE241" i="11"/>
  <c r="AE242" i="11"/>
  <c r="AE243" i="11"/>
  <c r="AE244" i="11"/>
  <c r="AE245" i="11"/>
  <c r="AE246" i="11"/>
  <c r="AE247" i="11"/>
  <c r="AE248" i="11"/>
  <c r="AE249" i="11"/>
  <c r="AE250" i="11"/>
  <c r="AE251" i="11"/>
  <c r="AE252" i="11"/>
  <c r="AE253" i="11"/>
  <c r="AE254" i="11"/>
  <c r="AE255" i="11"/>
  <c r="AE256" i="11"/>
  <c r="AE257" i="11"/>
  <c r="AE258" i="11"/>
  <c r="AE259" i="11"/>
  <c r="AE260" i="11"/>
  <c r="AE261" i="11"/>
  <c r="AE262" i="11"/>
  <c r="AE263" i="11"/>
  <c r="AE264" i="11"/>
  <c r="AE265" i="11"/>
  <c r="AE266" i="11"/>
  <c r="AE267" i="11"/>
  <c r="AE268" i="11"/>
  <c r="AE269" i="11"/>
  <c r="AE270" i="11"/>
  <c r="AE271" i="11"/>
  <c r="AE272" i="11"/>
  <c r="AE273" i="11"/>
  <c r="AE274" i="11"/>
  <c r="AE275" i="11"/>
  <c r="AE276" i="11"/>
  <c r="AE277" i="11"/>
  <c r="AE278" i="11"/>
  <c r="AE279" i="11"/>
  <c r="AE280" i="11"/>
  <c r="AE281" i="11"/>
  <c r="AE282" i="11"/>
  <c r="AE283" i="11"/>
  <c r="AE284" i="11"/>
  <c r="AE285" i="11"/>
  <c r="AE286" i="11"/>
  <c r="AE287" i="11"/>
  <c r="AE288" i="11"/>
  <c r="AE289" i="11"/>
  <c r="AE290" i="11"/>
  <c r="AE291" i="11"/>
  <c r="AE292" i="11"/>
  <c r="AE293" i="11"/>
  <c r="AE294" i="11"/>
  <c r="AE295" i="11"/>
  <c r="AE296" i="11"/>
  <c r="AE297" i="11"/>
  <c r="AE298" i="11"/>
  <c r="AE299" i="11"/>
  <c r="AE300" i="11"/>
  <c r="AE301" i="11"/>
  <c r="AE302" i="11"/>
  <c r="AE303" i="11"/>
  <c r="AE304" i="11"/>
  <c r="AE305" i="11"/>
  <c r="AE306" i="11"/>
  <c r="AE307" i="11"/>
  <c r="AE308" i="11"/>
  <c r="AE309" i="11"/>
  <c r="AE310" i="11"/>
  <c r="AE311" i="11"/>
  <c r="AE312" i="11"/>
  <c r="AE313" i="11"/>
  <c r="AE314" i="11"/>
  <c r="AE315" i="11"/>
  <c r="AE316" i="11"/>
  <c r="AE317" i="11"/>
  <c r="AE318" i="11"/>
  <c r="AE319" i="11"/>
  <c r="AE320" i="11"/>
  <c r="AE321" i="11"/>
  <c r="AE322" i="11"/>
  <c r="AE323" i="11"/>
  <c r="AE324" i="11"/>
  <c r="AE325" i="11"/>
  <c r="AE326" i="11"/>
  <c r="AE327" i="11"/>
  <c r="AE328" i="11"/>
  <c r="AE329" i="11"/>
  <c r="AE330" i="11"/>
  <c r="AE331" i="11"/>
  <c r="AE332" i="11"/>
  <c r="AE333" i="11"/>
  <c r="AE334" i="11"/>
  <c r="AE335" i="11"/>
  <c r="AE336" i="11"/>
  <c r="AE337" i="11"/>
  <c r="AE338" i="11"/>
  <c r="AE339" i="11"/>
  <c r="AE340" i="11"/>
  <c r="AE341" i="11"/>
  <c r="AE342" i="11"/>
  <c r="AE2" i="11"/>
  <c r="AC3" i="11"/>
  <c r="AC4" i="11"/>
  <c r="AC5" i="11"/>
  <c r="AC6" i="11"/>
  <c r="AC7" i="11"/>
  <c r="AC8" i="11"/>
  <c r="AC9" i="11"/>
  <c r="AC10" i="11"/>
  <c r="AC11" i="11"/>
  <c r="AC12" i="11"/>
  <c r="AC13" i="11"/>
  <c r="AC14" i="11"/>
  <c r="AC15" i="11"/>
  <c r="AC16" i="11"/>
  <c r="AC17" i="11"/>
  <c r="AC18" i="11"/>
  <c r="AC19" i="11"/>
  <c r="AC20" i="11"/>
  <c r="AC21" i="11"/>
  <c r="AC22" i="11"/>
  <c r="AC23" i="11"/>
  <c r="AC24" i="11"/>
  <c r="AC25" i="11"/>
  <c r="AC26" i="11"/>
  <c r="AC27" i="11"/>
  <c r="AC28" i="11"/>
  <c r="AC29" i="11"/>
  <c r="AC30" i="11"/>
  <c r="AC31" i="11"/>
  <c r="AC32" i="11"/>
  <c r="AC33" i="11"/>
  <c r="AC34" i="11"/>
  <c r="AC35" i="11"/>
  <c r="AC36" i="11"/>
  <c r="AC37" i="11"/>
  <c r="AC38" i="11"/>
  <c r="AC39" i="11"/>
  <c r="AC40" i="11"/>
  <c r="AC41" i="11"/>
  <c r="AC42" i="11"/>
  <c r="AC43" i="11"/>
  <c r="AC44" i="11"/>
  <c r="AC45" i="11"/>
  <c r="AC46" i="11"/>
  <c r="AC47" i="11"/>
  <c r="AC48" i="11"/>
  <c r="AC49" i="11"/>
  <c r="AC50" i="11"/>
  <c r="AC51" i="11"/>
  <c r="AC52" i="11"/>
  <c r="AC53" i="11"/>
  <c r="AC54" i="11"/>
  <c r="AC55" i="11"/>
  <c r="AC56" i="11"/>
  <c r="AC57" i="11"/>
  <c r="AC58" i="11"/>
  <c r="AC59" i="11"/>
  <c r="AC60" i="11"/>
  <c r="AC61" i="11"/>
  <c r="AC62" i="11"/>
  <c r="AC63" i="11"/>
  <c r="AC64" i="11"/>
  <c r="AC65" i="11"/>
  <c r="AC66" i="11"/>
  <c r="AC67" i="11"/>
  <c r="AC68" i="11"/>
  <c r="AC69" i="11"/>
  <c r="AC70" i="11"/>
  <c r="AC71" i="11"/>
  <c r="AC72" i="11"/>
  <c r="AC73" i="11"/>
  <c r="AC74" i="11"/>
  <c r="AC75" i="11"/>
  <c r="AC76" i="11"/>
  <c r="AC77" i="11"/>
  <c r="AC78" i="11"/>
  <c r="AC79" i="11"/>
  <c r="AC80" i="11"/>
  <c r="AC81" i="11"/>
  <c r="AC82" i="11"/>
  <c r="AC83" i="11"/>
  <c r="AC84" i="11"/>
  <c r="AC85" i="11"/>
  <c r="AC86" i="11"/>
  <c r="AC87" i="11"/>
  <c r="AC88" i="11"/>
  <c r="AC89" i="11"/>
  <c r="AC90" i="11"/>
  <c r="AC91" i="11"/>
  <c r="AC92" i="11"/>
  <c r="AC93" i="11"/>
  <c r="AC94" i="11"/>
  <c r="AC95" i="11"/>
  <c r="AC96" i="11"/>
  <c r="AC97" i="11"/>
  <c r="AC98" i="11"/>
  <c r="AC99" i="11"/>
  <c r="AC100" i="11"/>
  <c r="AC101" i="11"/>
  <c r="AC102" i="11"/>
  <c r="AC103" i="11"/>
  <c r="AC104" i="11"/>
  <c r="AC105" i="11"/>
  <c r="AC106" i="11"/>
  <c r="AC107" i="11"/>
  <c r="AC108" i="11"/>
  <c r="AC109" i="11"/>
  <c r="AC110" i="11"/>
  <c r="AC111" i="11"/>
  <c r="AC112" i="11"/>
  <c r="AC113" i="11"/>
  <c r="AC114" i="11"/>
  <c r="AC115" i="11"/>
  <c r="AC116" i="11"/>
  <c r="AC117" i="11"/>
  <c r="AC118" i="11"/>
  <c r="AC119" i="11"/>
  <c r="AC120" i="11"/>
  <c r="AC121" i="11"/>
  <c r="AC122" i="11"/>
  <c r="AC123" i="11"/>
  <c r="AC124" i="11"/>
  <c r="AC125" i="11"/>
  <c r="AC126" i="11"/>
  <c r="AC127" i="11"/>
  <c r="AC128" i="11"/>
  <c r="AC129" i="11"/>
  <c r="AC130" i="11"/>
  <c r="AC131" i="11"/>
  <c r="AC132" i="11"/>
  <c r="AC133" i="11"/>
  <c r="AC134" i="11"/>
  <c r="AC135" i="11"/>
  <c r="AC136" i="11"/>
  <c r="AC137" i="11"/>
  <c r="AC138" i="11"/>
  <c r="AC139" i="11"/>
  <c r="AC140" i="11"/>
  <c r="AC141" i="11"/>
  <c r="AC142" i="11"/>
  <c r="AC143" i="11"/>
  <c r="AC144" i="11"/>
  <c r="AC145" i="11"/>
  <c r="AC146" i="11"/>
  <c r="AC147" i="11"/>
  <c r="AC148" i="11"/>
  <c r="AC149" i="11"/>
  <c r="AC150" i="11"/>
  <c r="AC151" i="11"/>
  <c r="AC152" i="11"/>
  <c r="AC153" i="11"/>
  <c r="AC154" i="11"/>
  <c r="AC155" i="11"/>
  <c r="AC156" i="11"/>
  <c r="AC157" i="11"/>
  <c r="AC158" i="11"/>
  <c r="AC159" i="11"/>
  <c r="AC160" i="11"/>
  <c r="AC161" i="11"/>
  <c r="AC162" i="11"/>
  <c r="AC163" i="11"/>
  <c r="AC164" i="11"/>
  <c r="AC165" i="11"/>
  <c r="AC166" i="11"/>
  <c r="AC167" i="11"/>
  <c r="AC168" i="11"/>
  <c r="AC169" i="11"/>
  <c r="AC170" i="11"/>
  <c r="AC171" i="11"/>
  <c r="AC172" i="11"/>
  <c r="AC173" i="11"/>
  <c r="AC174" i="11"/>
  <c r="AC175" i="11"/>
  <c r="AC176" i="11"/>
  <c r="AC177" i="11"/>
  <c r="AC178" i="11"/>
  <c r="AC179" i="11"/>
  <c r="AC180" i="11"/>
  <c r="AC181" i="11"/>
  <c r="AC182" i="11"/>
  <c r="AC183" i="11"/>
  <c r="AC184" i="11"/>
  <c r="AC185" i="11"/>
  <c r="AC186" i="11"/>
  <c r="AC187" i="11"/>
  <c r="AC188" i="11"/>
  <c r="AC189" i="11"/>
  <c r="AC190" i="11"/>
  <c r="AC191" i="11"/>
  <c r="AC192" i="11"/>
  <c r="AC193" i="11"/>
  <c r="AC194" i="11"/>
  <c r="AC195" i="11"/>
  <c r="AC196" i="11"/>
  <c r="AC197" i="11"/>
  <c r="AC198" i="11"/>
  <c r="AC199" i="11"/>
  <c r="AC200" i="11"/>
  <c r="AC201" i="11"/>
  <c r="AC202" i="11"/>
  <c r="AC203" i="11"/>
  <c r="AC204" i="11"/>
  <c r="AC205" i="11"/>
  <c r="AC206" i="11"/>
  <c r="AC207" i="11"/>
  <c r="AC208" i="11"/>
  <c r="AC209" i="11"/>
  <c r="AC210" i="11"/>
  <c r="AC211" i="11"/>
  <c r="AC212" i="11"/>
  <c r="AC213" i="11"/>
  <c r="AC214" i="11"/>
  <c r="AC215" i="11"/>
  <c r="AC216" i="11"/>
  <c r="AC217" i="11"/>
  <c r="AC218" i="11"/>
  <c r="AC219" i="11"/>
  <c r="AC220" i="11"/>
  <c r="AC221" i="11"/>
  <c r="AC222" i="11"/>
  <c r="AC223" i="11"/>
  <c r="AC224" i="11"/>
  <c r="AC225" i="11"/>
  <c r="AC226" i="11"/>
  <c r="AC227" i="11"/>
  <c r="AC228" i="11"/>
  <c r="AC229" i="11"/>
  <c r="AC230" i="11"/>
  <c r="AC231" i="11"/>
  <c r="AC232" i="11"/>
  <c r="AC233" i="11"/>
  <c r="AC234" i="11"/>
  <c r="AC235" i="11"/>
  <c r="AC236" i="11"/>
  <c r="AC237" i="11"/>
  <c r="AC238" i="11"/>
  <c r="AC239" i="11"/>
  <c r="AC240" i="11"/>
  <c r="AC241" i="11"/>
  <c r="AC242" i="11"/>
  <c r="AC243" i="11"/>
  <c r="AC244" i="11"/>
  <c r="AC245" i="11"/>
  <c r="AC246" i="11"/>
  <c r="AC247" i="11"/>
  <c r="AC248" i="11"/>
  <c r="AC249" i="11"/>
  <c r="AC250" i="11"/>
  <c r="AC251" i="11"/>
  <c r="AC252" i="11"/>
  <c r="AC253" i="11"/>
  <c r="AC254" i="11"/>
  <c r="AC255" i="11"/>
  <c r="AC256" i="11"/>
  <c r="AC257" i="11"/>
  <c r="AC258" i="11"/>
  <c r="AC259" i="11"/>
  <c r="AC260" i="11"/>
  <c r="AC261" i="11"/>
  <c r="AC262" i="11"/>
  <c r="AC263" i="11"/>
  <c r="AC264" i="11"/>
  <c r="AC265" i="11"/>
  <c r="AC266" i="11"/>
  <c r="AC267" i="11"/>
  <c r="AC268" i="11"/>
  <c r="AC269" i="11"/>
  <c r="AC270" i="11"/>
  <c r="AC271" i="11"/>
  <c r="AC272" i="11"/>
  <c r="AC273" i="11"/>
  <c r="AC274" i="11"/>
  <c r="AC275" i="11"/>
  <c r="AC276" i="11"/>
  <c r="AC277" i="11"/>
  <c r="AC278" i="11"/>
  <c r="AC279" i="11"/>
  <c r="AC280" i="11"/>
  <c r="AC281" i="11"/>
  <c r="AC282" i="11"/>
  <c r="AC283" i="11"/>
  <c r="AC284" i="11"/>
  <c r="AC285" i="11"/>
  <c r="AC286" i="11"/>
  <c r="AC287" i="11"/>
  <c r="AC288" i="11"/>
  <c r="AC289" i="11"/>
  <c r="AC290" i="11"/>
  <c r="AC291" i="11"/>
  <c r="AC292" i="11"/>
  <c r="AC293" i="11"/>
  <c r="AC294" i="11"/>
  <c r="AC295" i="11"/>
  <c r="AC296" i="11"/>
  <c r="AC297" i="11"/>
  <c r="AC298" i="11"/>
  <c r="AC299" i="11"/>
  <c r="AC300" i="11"/>
  <c r="AC301" i="11"/>
  <c r="AC302" i="11"/>
  <c r="AC303" i="11"/>
  <c r="AC304" i="11"/>
  <c r="AC305" i="11"/>
  <c r="AC306" i="11"/>
  <c r="AC307" i="11"/>
  <c r="AC308" i="11"/>
  <c r="AC309" i="11"/>
  <c r="AC310" i="11"/>
  <c r="AC311" i="11"/>
  <c r="AC312" i="11"/>
  <c r="AC313" i="11"/>
  <c r="AC314" i="11"/>
  <c r="AC315" i="11"/>
  <c r="AC316" i="11"/>
  <c r="AC317" i="11"/>
  <c r="AC318" i="11"/>
  <c r="AC319" i="11"/>
  <c r="AC320" i="11"/>
  <c r="AC321" i="11"/>
  <c r="AC322" i="11"/>
  <c r="AC323" i="11"/>
  <c r="AC324" i="11"/>
  <c r="AC325" i="11"/>
  <c r="AC326" i="11"/>
  <c r="AC327" i="11"/>
  <c r="AC328" i="11"/>
  <c r="AC329" i="11"/>
  <c r="AC330" i="11"/>
  <c r="AC331" i="11"/>
  <c r="AC332" i="11"/>
  <c r="AC333" i="11"/>
  <c r="AC334" i="11"/>
  <c r="AC335" i="11"/>
  <c r="AC336" i="11"/>
  <c r="AC337" i="11"/>
  <c r="AC338" i="11"/>
  <c r="AC339" i="11"/>
  <c r="AC340" i="11"/>
  <c r="AC341" i="11"/>
  <c r="AC342" i="11"/>
  <c r="AC2" i="11"/>
  <c r="AA3" i="11"/>
  <c r="AA4" i="11"/>
  <c r="AA5" i="11"/>
  <c r="AA6" i="11"/>
  <c r="AA7" i="11"/>
  <c r="AA8" i="11"/>
  <c r="AA9" i="11"/>
  <c r="AA10" i="11"/>
  <c r="AA11" i="11"/>
  <c r="AA12" i="11"/>
  <c r="AA13" i="11"/>
  <c r="AA14" i="11"/>
  <c r="AA15" i="11"/>
  <c r="AA16" i="11"/>
  <c r="AA17" i="11"/>
  <c r="AA18" i="11"/>
  <c r="AA19" i="11"/>
  <c r="AA20" i="11"/>
  <c r="AA21" i="11"/>
  <c r="AA22" i="11"/>
  <c r="AA23" i="11"/>
  <c r="AA24" i="11"/>
  <c r="AA25" i="11"/>
  <c r="AA26" i="11"/>
  <c r="AA27" i="11"/>
  <c r="AA28" i="11"/>
  <c r="AA29" i="11"/>
  <c r="AA30" i="11"/>
  <c r="AA31" i="11"/>
  <c r="AA32" i="11"/>
  <c r="AA33" i="11"/>
  <c r="AA34" i="11"/>
  <c r="AA35" i="11"/>
  <c r="AA36" i="11"/>
  <c r="AA37" i="11"/>
  <c r="AA38" i="11"/>
  <c r="AA39" i="11"/>
  <c r="AA40" i="11"/>
  <c r="AA41" i="11"/>
  <c r="AA42" i="11"/>
  <c r="AA43" i="11"/>
  <c r="AA44" i="11"/>
  <c r="AA45" i="11"/>
  <c r="AA46" i="11"/>
  <c r="AA47" i="11"/>
  <c r="AA48" i="11"/>
  <c r="AA49" i="11"/>
  <c r="AA50" i="11"/>
  <c r="AA51" i="11"/>
  <c r="AA52" i="11"/>
  <c r="AA53" i="11"/>
  <c r="AA54" i="11"/>
  <c r="AA55" i="11"/>
  <c r="AA56" i="11"/>
  <c r="AA57" i="11"/>
  <c r="AA58" i="11"/>
  <c r="AA59" i="11"/>
  <c r="AA60" i="11"/>
  <c r="AA61" i="11"/>
  <c r="AA62" i="11"/>
  <c r="AA63" i="11"/>
  <c r="AA64" i="11"/>
  <c r="AA65" i="11"/>
  <c r="AA66" i="11"/>
  <c r="AA67" i="11"/>
  <c r="AA68" i="11"/>
  <c r="AA69" i="11"/>
  <c r="AA70" i="11"/>
  <c r="AA71" i="11"/>
  <c r="AA72" i="11"/>
  <c r="AA73" i="11"/>
  <c r="AA74" i="11"/>
  <c r="AA75" i="11"/>
  <c r="AA76" i="11"/>
  <c r="AA77" i="11"/>
  <c r="AA78" i="11"/>
  <c r="AA79" i="11"/>
  <c r="AA80" i="11"/>
  <c r="AA81" i="11"/>
  <c r="AA82" i="11"/>
  <c r="AA83" i="11"/>
  <c r="AA84" i="11"/>
  <c r="AA85" i="11"/>
  <c r="AA86" i="11"/>
  <c r="AA87" i="11"/>
  <c r="AA88" i="11"/>
  <c r="AA89" i="11"/>
  <c r="AA90" i="11"/>
  <c r="AA91" i="11"/>
  <c r="AA92" i="11"/>
  <c r="AA93" i="11"/>
  <c r="AA94" i="11"/>
  <c r="AA95" i="11"/>
  <c r="AA96" i="11"/>
  <c r="AA97" i="11"/>
  <c r="AA98" i="11"/>
  <c r="AA99" i="11"/>
  <c r="AA100" i="11"/>
  <c r="AA101" i="11"/>
  <c r="AA102" i="11"/>
  <c r="AA103" i="11"/>
  <c r="AA104" i="11"/>
  <c r="AA105" i="11"/>
  <c r="AA106" i="11"/>
  <c r="AA107" i="11"/>
  <c r="AA108" i="11"/>
  <c r="AA109" i="11"/>
  <c r="AA110" i="11"/>
  <c r="AA111" i="11"/>
  <c r="AA112" i="11"/>
  <c r="AA113" i="11"/>
  <c r="AA114" i="11"/>
  <c r="AA115" i="11"/>
  <c r="AA116" i="11"/>
  <c r="AA117" i="11"/>
  <c r="AA118" i="11"/>
  <c r="AA119" i="11"/>
  <c r="AA120" i="11"/>
  <c r="AA121" i="11"/>
  <c r="AA122" i="11"/>
  <c r="AA123" i="11"/>
  <c r="AA124" i="11"/>
  <c r="AA125" i="11"/>
  <c r="AA126" i="11"/>
  <c r="AA127" i="11"/>
  <c r="AA128" i="11"/>
  <c r="AA129" i="11"/>
  <c r="AA130" i="11"/>
  <c r="AA131" i="11"/>
  <c r="AA132" i="11"/>
  <c r="AA133" i="11"/>
  <c r="AA134" i="11"/>
  <c r="AA135" i="11"/>
  <c r="AA136" i="11"/>
  <c r="AA137" i="11"/>
  <c r="AA138" i="11"/>
  <c r="AA139" i="11"/>
  <c r="AA140" i="11"/>
  <c r="AA141" i="11"/>
  <c r="AA142" i="11"/>
  <c r="AA143" i="11"/>
  <c r="AA144" i="11"/>
  <c r="AA145" i="11"/>
  <c r="AA146" i="11"/>
  <c r="AA147" i="11"/>
  <c r="AA148" i="11"/>
  <c r="AA149" i="11"/>
  <c r="AA150" i="11"/>
  <c r="AA151" i="11"/>
  <c r="AA152" i="11"/>
  <c r="AA153" i="11"/>
  <c r="AA154" i="11"/>
  <c r="AA155" i="11"/>
  <c r="AA156" i="11"/>
  <c r="AA157" i="11"/>
  <c r="AA158" i="11"/>
  <c r="AA159" i="11"/>
  <c r="AA160" i="11"/>
  <c r="AA161" i="11"/>
  <c r="AA162" i="11"/>
  <c r="AA163" i="11"/>
  <c r="AA164" i="11"/>
  <c r="AA165" i="11"/>
  <c r="AA166" i="11"/>
  <c r="AA167" i="11"/>
  <c r="AA168" i="11"/>
  <c r="AA169" i="11"/>
  <c r="AA170" i="11"/>
  <c r="AA171" i="11"/>
  <c r="AA172" i="11"/>
  <c r="AA173" i="11"/>
  <c r="AA174" i="11"/>
  <c r="AA175" i="11"/>
  <c r="AA176" i="11"/>
  <c r="AA177" i="11"/>
  <c r="AA178" i="11"/>
  <c r="AA179" i="11"/>
  <c r="AA180" i="11"/>
  <c r="AA181" i="11"/>
  <c r="AA182" i="11"/>
  <c r="AA183" i="11"/>
  <c r="AA184" i="11"/>
  <c r="AA185" i="11"/>
  <c r="AA186" i="11"/>
  <c r="AA187" i="11"/>
  <c r="AA188" i="11"/>
  <c r="AA189" i="11"/>
  <c r="AA190" i="11"/>
  <c r="AA191" i="11"/>
  <c r="AA192" i="11"/>
  <c r="AA193" i="11"/>
  <c r="AA194" i="11"/>
  <c r="AA195" i="11"/>
  <c r="AA196" i="11"/>
  <c r="AA197" i="11"/>
  <c r="AA198" i="11"/>
  <c r="AA199" i="11"/>
  <c r="AA200" i="11"/>
  <c r="AA201" i="11"/>
  <c r="AA202" i="11"/>
  <c r="AA203" i="11"/>
  <c r="AA204" i="11"/>
  <c r="AA205" i="11"/>
  <c r="AA206" i="11"/>
  <c r="AA207" i="11"/>
  <c r="AA208" i="11"/>
  <c r="AA209" i="11"/>
  <c r="AA210" i="11"/>
  <c r="AA211" i="11"/>
  <c r="AA212" i="11"/>
  <c r="AA213" i="11"/>
  <c r="AA214" i="11"/>
  <c r="AA215" i="11"/>
  <c r="AA216" i="11"/>
  <c r="AA217" i="11"/>
  <c r="AA218" i="11"/>
  <c r="AA219" i="11"/>
  <c r="AA220" i="11"/>
  <c r="AA221" i="11"/>
  <c r="AA222" i="11"/>
  <c r="AA223" i="11"/>
  <c r="AA224" i="11"/>
  <c r="AA225" i="11"/>
  <c r="AA226" i="11"/>
  <c r="AA227" i="11"/>
  <c r="AA228" i="11"/>
  <c r="AA229" i="11"/>
  <c r="AA230" i="11"/>
  <c r="AA231" i="11"/>
  <c r="AA232" i="11"/>
  <c r="AA233" i="11"/>
  <c r="AA234" i="11"/>
  <c r="AA235" i="11"/>
  <c r="AA236" i="11"/>
  <c r="AA237" i="11"/>
  <c r="AA238" i="11"/>
  <c r="AA239" i="11"/>
  <c r="AA240" i="11"/>
  <c r="AA241" i="11"/>
  <c r="AA242" i="11"/>
  <c r="AA243" i="11"/>
  <c r="AA244" i="11"/>
  <c r="AA245" i="11"/>
  <c r="AA246" i="11"/>
  <c r="AA247" i="11"/>
  <c r="AA248" i="11"/>
  <c r="AA249" i="11"/>
  <c r="AA250" i="11"/>
  <c r="AA251" i="11"/>
  <c r="AA252" i="11"/>
  <c r="AA253" i="11"/>
  <c r="AA254" i="11"/>
  <c r="AA255" i="11"/>
  <c r="AA256" i="11"/>
  <c r="AA257" i="11"/>
  <c r="AA258" i="11"/>
  <c r="AA259" i="11"/>
  <c r="AA260" i="11"/>
  <c r="AA261" i="11"/>
  <c r="AA262" i="11"/>
  <c r="AA263" i="11"/>
  <c r="AA264" i="11"/>
  <c r="AA265" i="11"/>
  <c r="AA266" i="11"/>
  <c r="AA267" i="11"/>
  <c r="AA268" i="11"/>
  <c r="AA269" i="11"/>
  <c r="AA270" i="11"/>
  <c r="AA271" i="11"/>
  <c r="AA272" i="11"/>
  <c r="AA273" i="11"/>
  <c r="AA274" i="11"/>
  <c r="AA275" i="11"/>
  <c r="AA276" i="11"/>
  <c r="AA277" i="11"/>
  <c r="AA278" i="11"/>
  <c r="AA279" i="11"/>
  <c r="AA280" i="11"/>
  <c r="AA281" i="11"/>
  <c r="AA282" i="11"/>
  <c r="AA283" i="11"/>
  <c r="AA284" i="11"/>
  <c r="AA285" i="11"/>
  <c r="AA286" i="11"/>
  <c r="AA287" i="11"/>
  <c r="AA288" i="11"/>
  <c r="AA289" i="11"/>
  <c r="AA290" i="11"/>
  <c r="AA291" i="11"/>
  <c r="AA292" i="11"/>
  <c r="AA293" i="11"/>
  <c r="AA294" i="11"/>
  <c r="AA295" i="11"/>
  <c r="AA296" i="11"/>
  <c r="AA297" i="11"/>
  <c r="AA298" i="11"/>
  <c r="AA299" i="11"/>
  <c r="AA300" i="11"/>
  <c r="AA301" i="11"/>
  <c r="AA302" i="11"/>
  <c r="AA303" i="11"/>
  <c r="AA304" i="11"/>
  <c r="AA305" i="11"/>
  <c r="AA306" i="11"/>
  <c r="AA307" i="11"/>
  <c r="AA308" i="11"/>
  <c r="AA309" i="11"/>
  <c r="AA310" i="11"/>
  <c r="AA311" i="11"/>
  <c r="AA312" i="11"/>
  <c r="AA313" i="11"/>
  <c r="AA314" i="11"/>
  <c r="AA315" i="11"/>
  <c r="AA316" i="11"/>
  <c r="AA317" i="11"/>
  <c r="AA318" i="11"/>
  <c r="AA319" i="11"/>
  <c r="AA320" i="11"/>
  <c r="AA321" i="11"/>
  <c r="AA322" i="11"/>
  <c r="AA323" i="11"/>
  <c r="AA324" i="11"/>
  <c r="AA325" i="11"/>
  <c r="AA326" i="11"/>
  <c r="AA327" i="11"/>
  <c r="AA328" i="11"/>
  <c r="AA329" i="11"/>
  <c r="AA330" i="11"/>
  <c r="AA331" i="11"/>
  <c r="AA332" i="11"/>
  <c r="AA333" i="11"/>
  <c r="AA334" i="11"/>
  <c r="AA335" i="11"/>
  <c r="AA336" i="11"/>
  <c r="AA337" i="11"/>
  <c r="AA338" i="11"/>
  <c r="AA339" i="11"/>
  <c r="AA340" i="11"/>
  <c r="AA341" i="11"/>
  <c r="AA342" i="11"/>
  <c r="AA2" i="11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67" i="11"/>
  <c r="Y68" i="11"/>
  <c r="Y69" i="11"/>
  <c r="Y70" i="11"/>
  <c r="Y71" i="11"/>
  <c r="Y72" i="11"/>
  <c r="Y73" i="11"/>
  <c r="Y74" i="11"/>
  <c r="Y75" i="11"/>
  <c r="Y76" i="11"/>
  <c r="Y77" i="11"/>
  <c r="Y78" i="11"/>
  <c r="Y79" i="11"/>
  <c r="Y80" i="11"/>
  <c r="Y81" i="11"/>
  <c r="Y82" i="11"/>
  <c r="Y83" i="11"/>
  <c r="Y84" i="11"/>
  <c r="Y85" i="11"/>
  <c r="Y86" i="11"/>
  <c r="Y87" i="11"/>
  <c r="Y88" i="11"/>
  <c r="Y89" i="11"/>
  <c r="Y90" i="11"/>
  <c r="Y91" i="11"/>
  <c r="Y92" i="11"/>
  <c r="Y93" i="11"/>
  <c r="Y94" i="11"/>
  <c r="Y95" i="11"/>
  <c r="Y96" i="11"/>
  <c r="Y97" i="11"/>
  <c r="Y98" i="11"/>
  <c r="Y99" i="11"/>
  <c r="Y100" i="11"/>
  <c r="Y101" i="11"/>
  <c r="Y102" i="11"/>
  <c r="Y103" i="11"/>
  <c r="Y104" i="11"/>
  <c r="Y105" i="11"/>
  <c r="Y106" i="11"/>
  <c r="Y107" i="11"/>
  <c r="Y108" i="11"/>
  <c r="Y109" i="11"/>
  <c r="Y110" i="11"/>
  <c r="Y111" i="11"/>
  <c r="Y112" i="11"/>
  <c r="Y113" i="11"/>
  <c r="Y114" i="11"/>
  <c r="Y115" i="11"/>
  <c r="Y116" i="11"/>
  <c r="Y117" i="11"/>
  <c r="Y118" i="11"/>
  <c r="Y119" i="11"/>
  <c r="Y120" i="11"/>
  <c r="Y121" i="11"/>
  <c r="Y122" i="11"/>
  <c r="Y123" i="11"/>
  <c r="Y124" i="11"/>
  <c r="Y125" i="11"/>
  <c r="Y126" i="11"/>
  <c r="Y127" i="11"/>
  <c r="Y128" i="11"/>
  <c r="Y129" i="11"/>
  <c r="Y130" i="11"/>
  <c r="Y131" i="11"/>
  <c r="Y132" i="11"/>
  <c r="Y133" i="11"/>
  <c r="Y134" i="11"/>
  <c r="Y135" i="11"/>
  <c r="Y136" i="11"/>
  <c r="Y137" i="11"/>
  <c r="Y138" i="11"/>
  <c r="Y139" i="11"/>
  <c r="Y140" i="11"/>
  <c r="Y141" i="11"/>
  <c r="Y142" i="11"/>
  <c r="Y143" i="11"/>
  <c r="Y144" i="11"/>
  <c r="Y145" i="11"/>
  <c r="Y146" i="11"/>
  <c r="Y147" i="11"/>
  <c r="Y148" i="11"/>
  <c r="Y149" i="11"/>
  <c r="Y150" i="11"/>
  <c r="Y151" i="11"/>
  <c r="Y152" i="11"/>
  <c r="Y153" i="11"/>
  <c r="Y154" i="11"/>
  <c r="Y155" i="11"/>
  <c r="Y156" i="11"/>
  <c r="Y157" i="11"/>
  <c r="Y158" i="11"/>
  <c r="Y159" i="11"/>
  <c r="Y160" i="11"/>
  <c r="Y161" i="11"/>
  <c r="Y162" i="11"/>
  <c r="Y163" i="11"/>
  <c r="Y164" i="11"/>
  <c r="Y165" i="11"/>
  <c r="Y166" i="11"/>
  <c r="Y167" i="11"/>
  <c r="Y168" i="11"/>
  <c r="Y169" i="11"/>
  <c r="Y170" i="11"/>
  <c r="Y171" i="11"/>
  <c r="Y172" i="11"/>
  <c r="Y173" i="11"/>
  <c r="Y174" i="11"/>
  <c r="Y175" i="11"/>
  <c r="Y176" i="11"/>
  <c r="Y177" i="11"/>
  <c r="Y178" i="11"/>
  <c r="Y179" i="11"/>
  <c r="Y180" i="11"/>
  <c r="Y181" i="11"/>
  <c r="Y182" i="11"/>
  <c r="Y183" i="11"/>
  <c r="Y184" i="11"/>
  <c r="Y185" i="11"/>
  <c r="Y186" i="11"/>
  <c r="Y187" i="11"/>
  <c r="Y188" i="11"/>
  <c r="Y189" i="11"/>
  <c r="Y190" i="11"/>
  <c r="Y191" i="11"/>
  <c r="Y192" i="11"/>
  <c r="Y193" i="11"/>
  <c r="Y194" i="11"/>
  <c r="Y195" i="11"/>
  <c r="Y196" i="11"/>
  <c r="Y197" i="11"/>
  <c r="Y198" i="11"/>
  <c r="Y199" i="11"/>
  <c r="Y200" i="11"/>
  <c r="Y201" i="11"/>
  <c r="Y202" i="11"/>
  <c r="Y203" i="11"/>
  <c r="Y204" i="11"/>
  <c r="Y205" i="11"/>
  <c r="Y206" i="11"/>
  <c r="Y207" i="11"/>
  <c r="Y208" i="11"/>
  <c r="Y209" i="11"/>
  <c r="Y210" i="11"/>
  <c r="Y211" i="11"/>
  <c r="Y212" i="11"/>
  <c r="Y213" i="11"/>
  <c r="Y214" i="11"/>
  <c r="Y215" i="11"/>
  <c r="Y216" i="11"/>
  <c r="Y217" i="11"/>
  <c r="Y218" i="11"/>
  <c r="Y219" i="11"/>
  <c r="Y220" i="11"/>
  <c r="Y221" i="11"/>
  <c r="Y222" i="11"/>
  <c r="Y223" i="11"/>
  <c r="Y224" i="11"/>
  <c r="Y225" i="11"/>
  <c r="Y226" i="11"/>
  <c r="Y227" i="11"/>
  <c r="Y228" i="11"/>
  <c r="Y229" i="11"/>
  <c r="Y230" i="11"/>
  <c r="Y231" i="11"/>
  <c r="Y232" i="11"/>
  <c r="Y233" i="11"/>
  <c r="Y234" i="11"/>
  <c r="Y235" i="11"/>
  <c r="Y236" i="11"/>
  <c r="Y237" i="11"/>
  <c r="Y238" i="11"/>
  <c r="Y239" i="11"/>
  <c r="Y240" i="11"/>
  <c r="Y241" i="11"/>
  <c r="Y242" i="11"/>
  <c r="Y243" i="11"/>
  <c r="Y244" i="11"/>
  <c r="Y245" i="11"/>
  <c r="Y246" i="11"/>
  <c r="Y247" i="11"/>
  <c r="Y248" i="11"/>
  <c r="Y249" i="11"/>
  <c r="Y250" i="11"/>
  <c r="Y251" i="11"/>
  <c r="Y252" i="11"/>
  <c r="Y253" i="11"/>
  <c r="Y254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Y279" i="11"/>
  <c r="Y280" i="11"/>
  <c r="Y281" i="11"/>
  <c r="Y282" i="11"/>
  <c r="Y283" i="11"/>
  <c r="Y284" i="11"/>
  <c r="Y285" i="11"/>
  <c r="Y286" i="11"/>
  <c r="Y287" i="11"/>
  <c r="Y288" i="11"/>
  <c r="Y289" i="11"/>
  <c r="Y290" i="11"/>
  <c r="Y291" i="11"/>
  <c r="Y292" i="11"/>
  <c r="Y293" i="11"/>
  <c r="Y294" i="11"/>
  <c r="Y295" i="11"/>
  <c r="Y296" i="11"/>
  <c r="Y297" i="11"/>
  <c r="Y298" i="11"/>
  <c r="Y299" i="11"/>
  <c r="Y300" i="11"/>
  <c r="Y301" i="11"/>
  <c r="Y302" i="11"/>
  <c r="Y303" i="11"/>
  <c r="Y304" i="11"/>
  <c r="Y305" i="11"/>
  <c r="Y306" i="11"/>
  <c r="Y307" i="11"/>
  <c r="Y308" i="11"/>
  <c r="Y309" i="11"/>
  <c r="Y310" i="11"/>
  <c r="Y311" i="11"/>
  <c r="Y312" i="11"/>
  <c r="Y313" i="11"/>
  <c r="Y314" i="11"/>
  <c r="Y315" i="11"/>
  <c r="Y316" i="11"/>
  <c r="Y317" i="11"/>
  <c r="Y318" i="11"/>
  <c r="Y319" i="11"/>
  <c r="Y320" i="11"/>
  <c r="Y321" i="11"/>
  <c r="Y322" i="11"/>
  <c r="Y323" i="11"/>
  <c r="Y324" i="11"/>
  <c r="Y325" i="11"/>
  <c r="Y326" i="11"/>
  <c r="Y327" i="11"/>
  <c r="Y328" i="11"/>
  <c r="Y329" i="11"/>
  <c r="Y330" i="11"/>
  <c r="Y331" i="11"/>
  <c r="Y332" i="11"/>
  <c r="Y333" i="11"/>
  <c r="Y334" i="11"/>
  <c r="Y335" i="11"/>
  <c r="Y336" i="11"/>
  <c r="Y337" i="11"/>
  <c r="Y338" i="11"/>
  <c r="Y339" i="11"/>
  <c r="Y340" i="11"/>
  <c r="Y341" i="11"/>
  <c r="Y342" i="11"/>
  <c r="Y2" i="11"/>
  <c r="W3" i="11"/>
  <c r="W4" i="1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W95" i="11"/>
  <c r="W96" i="11"/>
  <c r="W97" i="11"/>
  <c r="W98" i="11"/>
  <c r="W99" i="11"/>
  <c r="W100" i="11"/>
  <c r="W101" i="11"/>
  <c r="W102" i="11"/>
  <c r="W103" i="11"/>
  <c r="W104" i="11"/>
  <c r="W105" i="11"/>
  <c r="W106" i="11"/>
  <c r="W107" i="11"/>
  <c r="W108" i="11"/>
  <c r="W109" i="11"/>
  <c r="W110" i="11"/>
  <c r="W111" i="11"/>
  <c r="W112" i="11"/>
  <c r="W113" i="11"/>
  <c r="W114" i="11"/>
  <c r="W115" i="11"/>
  <c r="W116" i="11"/>
  <c r="W117" i="11"/>
  <c r="W118" i="11"/>
  <c r="W119" i="11"/>
  <c r="W120" i="11"/>
  <c r="W121" i="11"/>
  <c r="W122" i="11"/>
  <c r="W123" i="11"/>
  <c r="W124" i="11"/>
  <c r="W125" i="11"/>
  <c r="W126" i="11"/>
  <c r="W127" i="11"/>
  <c r="W128" i="11"/>
  <c r="W129" i="11"/>
  <c r="W130" i="11"/>
  <c r="W131" i="11"/>
  <c r="W132" i="11"/>
  <c r="W133" i="11"/>
  <c r="W134" i="11"/>
  <c r="W135" i="11"/>
  <c r="W136" i="11"/>
  <c r="W137" i="11"/>
  <c r="W138" i="11"/>
  <c r="W139" i="11"/>
  <c r="W140" i="11"/>
  <c r="W141" i="11"/>
  <c r="W142" i="11"/>
  <c r="W143" i="11"/>
  <c r="W144" i="11"/>
  <c r="W145" i="11"/>
  <c r="W146" i="11"/>
  <c r="W147" i="11"/>
  <c r="W148" i="11"/>
  <c r="W149" i="11"/>
  <c r="W150" i="11"/>
  <c r="W151" i="11"/>
  <c r="W152" i="11"/>
  <c r="W153" i="11"/>
  <c r="W154" i="11"/>
  <c r="W155" i="11"/>
  <c r="W156" i="11"/>
  <c r="W157" i="11"/>
  <c r="W158" i="11"/>
  <c r="W159" i="11"/>
  <c r="W160" i="11"/>
  <c r="W161" i="11"/>
  <c r="W162" i="11"/>
  <c r="W163" i="11"/>
  <c r="W164" i="11"/>
  <c r="W165" i="11"/>
  <c r="W166" i="11"/>
  <c r="W167" i="11"/>
  <c r="W168" i="11"/>
  <c r="W169" i="11"/>
  <c r="W170" i="11"/>
  <c r="W171" i="11"/>
  <c r="W172" i="11"/>
  <c r="W173" i="11"/>
  <c r="W174" i="11"/>
  <c r="W175" i="11"/>
  <c r="W176" i="11"/>
  <c r="W177" i="11"/>
  <c r="W178" i="11"/>
  <c r="W179" i="11"/>
  <c r="W180" i="11"/>
  <c r="W181" i="11"/>
  <c r="W182" i="11"/>
  <c r="W183" i="11"/>
  <c r="W184" i="11"/>
  <c r="W185" i="11"/>
  <c r="W186" i="11"/>
  <c r="W187" i="11"/>
  <c r="W188" i="11"/>
  <c r="W189" i="11"/>
  <c r="W190" i="11"/>
  <c r="W191" i="11"/>
  <c r="W192" i="11"/>
  <c r="W193" i="11"/>
  <c r="W194" i="11"/>
  <c r="W195" i="11"/>
  <c r="W196" i="11"/>
  <c r="W197" i="11"/>
  <c r="W198" i="11"/>
  <c r="W199" i="11"/>
  <c r="W200" i="11"/>
  <c r="W201" i="11"/>
  <c r="W202" i="11"/>
  <c r="W203" i="11"/>
  <c r="W204" i="11"/>
  <c r="W205" i="11"/>
  <c r="W206" i="11"/>
  <c r="W207" i="11"/>
  <c r="W208" i="11"/>
  <c r="W209" i="11"/>
  <c r="W210" i="11"/>
  <c r="W211" i="11"/>
  <c r="W212" i="11"/>
  <c r="W213" i="11"/>
  <c r="W214" i="11"/>
  <c r="W215" i="11"/>
  <c r="W216" i="11"/>
  <c r="W217" i="11"/>
  <c r="W218" i="11"/>
  <c r="W219" i="11"/>
  <c r="W220" i="11"/>
  <c r="W221" i="11"/>
  <c r="W222" i="11"/>
  <c r="W223" i="11"/>
  <c r="W224" i="11"/>
  <c r="W225" i="11"/>
  <c r="W226" i="11"/>
  <c r="W227" i="11"/>
  <c r="W228" i="11"/>
  <c r="W229" i="11"/>
  <c r="W230" i="11"/>
  <c r="W231" i="11"/>
  <c r="W232" i="11"/>
  <c r="W233" i="11"/>
  <c r="W234" i="11"/>
  <c r="W235" i="11"/>
  <c r="W236" i="11"/>
  <c r="W237" i="11"/>
  <c r="W238" i="11"/>
  <c r="W239" i="11"/>
  <c r="W240" i="11"/>
  <c r="W241" i="11"/>
  <c r="W242" i="11"/>
  <c r="W243" i="11"/>
  <c r="W244" i="11"/>
  <c r="W245" i="11"/>
  <c r="W246" i="11"/>
  <c r="W247" i="11"/>
  <c r="W248" i="11"/>
  <c r="W249" i="11"/>
  <c r="W250" i="11"/>
  <c r="W251" i="11"/>
  <c r="W252" i="11"/>
  <c r="W253" i="11"/>
  <c r="W254" i="11"/>
  <c r="W255" i="11"/>
  <c r="W256" i="11"/>
  <c r="W257" i="11"/>
  <c r="W258" i="11"/>
  <c r="W259" i="11"/>
  <c r="W260" i="11"/>
  <c r="W261" i="11"/>
  <c r="W262" i="11"/>
  <c r="W263" i="11"/>
  <c r="W264" i="11"/>
  <c r="W265" i="11"/>
  <c r="W266" i="11"/>
  <c r="W267" i="11"/>
  <c r="W268" i="11"/>
  <c r="W269" i="11"/>
  <c r="W270" i="11"/>
  <c r="W271" i="11"/>
  <c r="W272" i="11"/>
  <c r="W273" i="11"/>
  <c r="W274" i="11"/>
  <c r="W275" i="11"/>
  <c r="W276" i="11"/>
  <c r="W277" i="11"/>
  <c r="W278" i="11"/>
  <c r="W279" i="11"/>
  <c r="W280" i="11"/>
  <c r="W281" i="11"/>
  <c r="W282" i="11"/>
  <c r="W283" i="11"/>
  <c r="W284" i="11"/>
  <c r="W285" i="11"/>
  <c r="W286" i="11"/>
  <c r="W287" i="11"/>
  <c r="W288" i="11"/>
  <c r="W289" i="11"/>
  <c r="W290" i="11"/>
  <c r="W291" i="11"/>
  <c r="W292" i="11"/>
  <c r="W293" i="11"/>
  <c r="W294" i="11"/>
  <c r="W295" i="11"/>
  <c r="W296" i="11"/>
  <c r="W297" i="11"/>
  <c r="W298" i="11"/>
  <c r="W299" i="11"/>
  <c r="W300" i="11"/>
  <c r="W301" i="11"/>
  <c r="W302" i="11"/>
  <c r="W303" i="11"/>
  <c r="W304" i="11"/>
  <c r="W305" i="11"/>
  <c r="W306" i="11"/>
  <c r="W307" i="11"/>
  <c r="W308" i="11"/>
  <c r="W309" i="11"/>
  <c r="W310" i="11"/>
  <c r="W311" i="11"/>
  <c r="W312" i="11"/>
  <c r="W313" i="11"/>
  <c r="W314" i="11"/>
  <c r="W315" i="11"/>
  <c r="W316" i="11"/>
  <c r="W317" i="11"/>
  <c r="W318" i="11"/>
  <c r="W319" i="11"/>
  <c r="W320" i="11"/>
  <c r="W321" i="11"/>
  <c r="W322" i="11"/>
  <c r="W323" i="11"/>
  <c r="W324" i="11"/>
  <c r="W325" i="11"/>
  <c r="W326" i="11"/>
  <c r="W327" i="11"/>
  <c r="W328" i="11"/>
  <c r="W329" i="11"/>
  <c r="W330" i="11"/>
  <c r="W331" i="11"/>
  <c r="W332" i="11"/>
  <c r="W333" i="11"/>
  <c r="W334" i="11"/>
  <c r="W335" i="11"/>
  <c r="W336" i="11"/>
  <c r="W337" i="11"/>
  <c r="W338" i="11"/>
  <c r="W339" i="11"/>
  <c r="W340" i="11"/>
  <c r="W341" i="11"/>
  <c r="W342" i="11"/>
  <c r="W2" i="11"/>
  <c r="U3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U95" i="11"/>
  <c r="U96" i="11"/>
  <c r="U97" i="11"/>
  <c r="U98" i="11"/>
  <c r="U99" i="11"/>
  <c r="U100" i="11"/>
  <c r="U101" i="11"/>
  <c r="U102" i="11"/>
  <c r="U103" i="11"/>
  <c r="U104" i="11"/>
  <c r="U105" i="11"/>
  <c r="U106" i="11"/>
  <c r="U107" i="11"/>
  <c r="U108" i="11"/>
  <c r="U109" i="11"/>
  <c r="U110" i="11"/>
  <c r="U111" i="11"/>
  <c r="U112" i="11"/>
  <c r="U113" i="11"/>
  <c r="U114" i="11"/>
  <c r="U115" i="11"/>
  <c r="U116" i="11"/>
  <c r="U117" i="11"/>
  <c r="U118" i="11"/>
  <c r="U119" i="11"/>
  <c r="U120" i="11"/>
  <c r="U121" i="11"/>
  <c r="U122" i="11"/>
  <c r="U123" i="11"/>
  <c r="U124" i="11"/>
  <c r="U125" i="11"/>
  <c r="U126" i="11"/>
  <c r="U127" i="11"/>
  <c r="U128" i="11"/>
  <c r="U129" i="11"/>
  <c r="U130" i="11"/>
  <c r="U131" i="11"/>
  <c r="U132" i="11"/>
  <c r="U133" i="11"/>
  <c r="U134" i="11"/>
  <c r="U135" i="11"/>
  <c r="U136" i="11"/>
  <c r="U137" i="11"/>
  <c r="U138" i="11"/>
  <c r="U139" i="11"/>
  <c r="U140" i="11"/>
  <c r="U141" i="11"/>
  <c r="U142" i="11"/>
  <c r="U143" i="11"/>
  <c r="U144" i="11"/>
  <c r="U145" i="11"/>
  <c r="U146" i="11"/>
  <c r="U147" i="11"/>
  <c r="U148" i="11"/>
  <c r="U149" i="11"/>
  <c r="U150" i="11"/>
  <c r="U151" i="11"/>
  <c r="U152" i="11"/>
  <c r="U153" i="11"/>
  <c r="U154" i="11"/>
  <c r="U155" i="11"/>
  <c r="U156" i="11"/>
  <c r="U157" i="11"/>
  <c r="U158" i="11"/>
  <c r="U159" i="11"/>
  <c r="U160" i="11"/>
  <c r="U161" i="11"/>
  <c r="U162" i="11"/>
  <c r="U163" i="11"/>
  <c r="U164" i="11"/>
  <c r="U165" i="11"/>
  <c r="U166" i="11"/>
  <c r="U167" i="11"/>
  <c r="U168" i="11"/>
  <c r="U169" i="11"/>
  <c r="U170" i="11"/>
  <c r="U171" i="11"/>
  <c r="U172" i="11"/>
  <c r="U173" i="11"/>
  <c r="U174" i="11"/>
  <c r="U175" i="11"/>
  <c r="U176" i="11"/>
  <c r="U177" i="11"/>
  <c r="U178" i="11"/>
  <c r="U179" i="11"/>
  <c r="U180" i="11"/>
  <c r="U181" i="11"/>
  <c r="U182" i="11"/>
  <c r="U183" i="11"/>
  <c r="U184" i="11"/>
  <c r="U185" i="11"/>
  <c r="U186" i="11"/>
  <c r="U187" i="11"/>
  <c r="U188" i="11"/>
  <c r="U189" i="11"/>
  <c r="U190" i="11"/>
  <c r="U191" i="11"/>
  <c r="U192" i="11"/>
  <c r="U193" i="11"/>
  <c r="U194" i="11"/>
  <c r="U195" i="11"/>
  <c r="U196" i="11"/>
  <c r="U197" i="11"/>
  <c r="U198" i="11"/>
  <c r="U199" i="11"/>
  <c r="U200" i="11"/>
  <c r="U201" i="11"/>
  <c r="U202" i="11"/>
  <c r="U203" i="11"/>
  <c r="U204" i="11"/>
  <c r="U205" i="11"/>
  <c r="U206" i="11"/>
  <c r="U207" i="11"/>
  <c r="U208" i="11"/>
  <c r="U209" i="11"/>
  <c r="U210" i="11"/>
  <c r="U211" i="11"/>
  <c r="U212" i="11"/>
  <c r="U213" i="11"/>
  <c r="U214" i="11"/>
  <c r="U215" i="11"/>
  <c r="U216" i="11"/>
  <c r="U217" i="11"/>
  <c r="U218" i="11"/>
  <c r="U219" i="11"/>
  <c r="U220" i="11"/>
  <c r="U221" i="11"/>
  <c r="U222" i="11"/>
  <c r="U223" i="11"/>
  <c r="U224" i="11"/>
  <c r="U225" i="11"/>
  <c r="U226" i="11"/>
  <c r="U227" i="11"/>
  <c r="U228" i="11"/>
  <c r="U229" i="11"/>
  <c r="U230" i="11"/>
  <c r="U231" i="11"/>
  <c r="U232" i="11"/>
  <c r="U233" i="11"/>
  <c r="U234" i="11"/>
  <c r="U235" i="11"/>
  <c r="U236" i="11"/>
  <c r="U237" i="11"/>
  <c r="U238" i="11"/>
  <c r="U239" i="11"/>
  <c r="U240" i="11"/>
  <c r="U241" i="11"/>
  <c r="U242" i="11"/>
  <c r="U243" i="11"/>
  <c r="U244" i="11"/>
  <c r="U245" i="11"/>
  <c r="U246" i="11"/>
  <c r="U247" i="11"/>
  <c r="U248" i="11"/>
  <c r="U249" i="11"/>
  <c r="U250" i="11"/>
  <c r="U251" i="11"/>
  <c r="U252" i="11"/>
  <c r="U253" i="11"/>
  <c r="U254" i="1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U279" i="11"/>
  <c r="U280" i="11"/>
  <c r="U281" i="11"/>
  <c r="U282" i="11"/>
  <c r="U283" i="11"/>
  <c r="U284" i="11"/>
  <c r="U285" i="11"/>
  <c r="U286" i="11"/>
  <c r="U287" i="11"/>
  <c r="U288" i="11"/>
  <c r="U289" i="11"/>
  <c r="U290" i="11"/>
  <c r="U291" i="11"/>
  <c r="U292" i="11"/>
  <c r="U293" i="11"/>
  <c r="U294" i="11"/>
  <c r="U295" i="11"/>
  <c r="U296" i="11"/>
  <c r="U297" i="11"/>
  <c r="U298" i="11"/>
  <c r="U299" i="11"/>
  <c r="U300" i="11"/>
  <c r="U301" i="11"/>
  <c r="U302" i="11"/>
  <c r="U303" i="11"/>
  <c r="U304" i="11"/>
  <c r="U305" i="11"/>
  <c r="U306" i="11"/>
  <c r="U307" i="11"/>
  <c r="U308" i="11"/>
  <c r="U309" i="11"/>
  <c r="U310" i="11"/>
  <c r="U311" i="11"/>
  <c r="U312" i="11"/>
  <c r="U313" i="11"/>
  <c r="U314" i="11"/>
  <c r="U315" i="11"/>
  <c r="U316" i="11"/>
  <c r="U317" i="11"/>
  <c r="U318" i="11"/>
  <c r="U319" i="11"/>
  <c r="U320" i="11"/>
  <c r="U321" i="11"/>
  <c r="U322" i="11"/>
  <c r="U323" i="11"/>
  <c r="U324" i="11"/>
  <c r="U325" i="11"/>
  <c r="U326" i="11"/>
  <c r="U327" i="11"/>
  <c r="U328" i="11"/>
  <c r="U329" i="11"/>
  <c r="U330" i="11"/>
  <c r="U331" i="11"/>
  <c r="U332" i="11"/>
  <c r="U333" i="11"/>
  <c r="U334" i="11"/>
  <c r="U335" i="11"/>
  <c r="U336" i="11"/>
  <c r="U337" i="11"/>
  <c r="U338" i="11"/>
  <c r="U339" i="11"/>
  <c r="U340" i="11"/>
  <c r="U341" i="11"/>
  <c r="U342" i="11"/>
  <c r="U2" i="11"/>
  <c r="S3" i="1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2" i="1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227" i="11"/>
  <c r="Q228" i="11"/>
  <c r="Q229" i="11"/>
  <c r="Q230" i="11"/>
  <c r="Q231" i="11"/>
  <c r="Q232" i="11"/>
  <c r="Q233" i="11"/>
  <c r="Q234" i="11"/>
  <c r="Q235" i="11"/>
  <c r="Q236" i="11"/>
  <c r="Q237" i="11"/>
  <c r="Q238" i="11"/>
  <c r="Q239" i="11"/>
  <c r="Q240" i="11"/>
  <c r="Q241" i="11"/>
  <c r="Q242" i="11"/>
  <c r="Q243" i="11"/>
  <c r="Q244" i="11"/>
  <c r="Q245" i="11"/>
  <c r="Q246" i="11"/>
  <c r="Q247" i="11"/>
  <c r="Q248" i="11"/>
  <c r="Q249" i="11"/>
  <c r="Q250" i="11"/>
  <c r="Q251" i="11"/>
  <c r="Q252" i="11"/>
  <c r="Q253" i="11"/>
  <c r="Q254" i="11"/>
  <c r="Q255" i="11"/>
  <c r="Q256" i="11"/>
  <c r="Q257" i="11"/>
  <c r="Q258" i="11"/>
  <c r="Q259" i="11"/>
  <c r="Q260" i="11"/>
  <c r="Q261" i="11"/>
  <c r="Q262" i="11"/>
  <c r="Q263" i="11"/>
  <c r="Q264" i="11"/>
  <c r="Q265" i="11"/>
  <c r="Q266" i="11"/>
  <c r="Q267" i="11"/>
  <c r="Q268" i="11"/>
  <c r="Q269" i="11"/>
  <c r="Q270" i="11"/>
  <c r="Q271" i="11"/>
  <c r="Q272" i="11"/>
  <c r="Q273" i="11"/>
  <c r="Q274" i="11"/>
  <c r="Q275" i="11"/>
  <c r="Q276" i="11"/>
  <c r="Q277" i="11"/>
  <c r="Q278" i="11"/>
  <c r="Q279" i="11"/>
  <c r="Q280" i="11"/>
  <c r="Q281" i="11"/>
  <c r="Q282" i="11"/>
  <c r="Q283" i="11"/>
  <c r="Q284" i="11"/>
  <c r="Q285" i="11"/>
  <c r="Q286" i="11"/>
  <c r="Q287" i="11"/>
  <c r="Q288" i="11"/>
  <c r="Q289" i="11"/>
  <c r="Q290" i="11"/>
  <c r="Q291" i="11"/>
  <c r="Q292" i="11"/>
  <c r="Q293" i="11"/>
  <c r="Q294" i="11"/>
  <c r="Q295" i="11"/>
  <c r="Q296" i="11"/>
  <c r="Q297" i="11"/>
  <c r="Q298" i="11"/>
  <c r="Q299" i="11"/>
  <c r="Q300" i="11"/>
  <c r="Q301" i="11"/>
  <c r="Q302" i="11"/>
  <c r="Q303" i="11"/>
  <c r="Q304" i="11"/>
  <c r="Q305" i="11"/>
  <c r="Q306" i="11"/>
  <c r="Q307" i="11"/>
  <c r="Q308" i="11"/>
  <c r="Q309" i="11"/>
  <c r="Q310" i="11"/>
  <c r="Q311" i="11"/>
  <c r="Q312" i="11"/>
  <c r="Q313" i="11"/>
  <c r="Q314" i="11"/>
  <c r="Q315" i="11"/>
  <c r="Q316" i="11"/>
  <c r="Q317" i="11"/>
  <c r="Q318" i="11"/>
  <c r="Q319" i="11"/>
  <c r="Q320" i="11"/>
  <c r="Q321" i="11"/>
  <c r="Q322" i="11"/>
  <c r="Q323" i="11"/>
  <c r="Q324" i="11"/>
  <c r="Q325" i="11"/>
  <c r="Q326" i="11"/>
  <c r="Q327" i="11"/>
  <c r="Q328" i="11"/>
  <c r="Q329" i="11"/>
  <c r="Q330" i="11"/>
  <c r="Q331" i="11"/>
  <c r="Q332" i="11"/>
  <c r="Q333" i="11"/>
  <c r="Q334" i="11"/>
  <c r="Q335" i="11"/>
  <c r="Q336" i="11"/>
  <c r="Q337" i="11"/>
  <c r="Q338" i="11"/>
  <c r="Q339" i="11"/>
  <c r="Q340" i="11"/>
  <c r="Q341" i="11"/>
  <c r="Q342" i="11"/>
  <c r="Q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88" i="11"/>
  <c r="O89" i="11"/>
  <c r="O90" i="11"/>
  <c r="O91" i="11"/>
  <c r="O92" i="11"/>
  <c r="O93" i="11"/>
  <c r="O94" i="11"/>
  <c r="O95" i="11"/>
  <c r="O96" i="11"/>
  <c r="O97" i="11"/>
  <c r="O98" i="11"/>
  <c r="O99" i="11"/>
  <c r="O100" i="11"/>
  <c r="O101" i="11"/>
  <c r="O102" i="11"/>
  <c r="O103" i="11"/>
  <c r="O104" i="11"/>
  <c r="O105" i="11"/>
  <c r="O106" i="11"/>
  <c r="O107" i="11"/>
  <c r="O108" i="11"/>
  <c r="O109" i="11"/>
  <c r="O110" i="11"/>
  <c r="O111" i="11"/>
  <c r="O112" i="11"/>
  <c r="O113" i="11"/>
  <c r="O114" i="11"/>
  <c r="O115" i="11"/>
  <c r="O116" i="11"/>
  <c r="O117" i="11"/>
  <c r="O118" i="11"/>
  <c r="O119" i="11"/>
  <c r="O120" i="11"/>
  <c r="O121" i="11"/>
  <c r="O122" i="11"/>
  <c r="O123" i="11"/>
  <c r="O124" i="11"/>
  <c r="O125" i="11"/>
  <c r="O126" i="11"/>
  <c r="O127" i="11"/>
  <c r="O128" i="11"/>
  <c r="O129" i="11"/>
  <c r="O130" i="11"/>
  <c r="O131" i="11"/>
  <c r="O132" i="11"/>
  <c r="O133" i="11"/>
  <c r="O134" i="11"/>
  <c r="O135" i="11"/>
  <c r="O136" i="11"/>
  <c r="O137" i="11"/>
  <c r="O138" i="11"/>
  <c r="O139" i="11"/>
  <c r="O140" i="11"/>
  <c r="O141" i="11"/>
  <c r="O142" i="11"/>
  <c r="O143" i="11"/>
  <c r="O144" i="11"/>
  <c r="O145" i="11"/>
  <c r="O146" i="11"/>
  <c r="O147" i="11"/>
  <c r="O148" i="11"/>
  <c r="O149" i="11"/>
  <c r="O150" i="11"/>
  <c r="O151" i="11"/>
  <c r="O152" i="11"/>
  <c r="O153" i="11"/>
  <c r="O154" i="11"/>
  <c r="O155" i="11"/>
  <c r="O156" i="11"/>
  <c r="O157" i="11"/>
  <c r="O158" i="11"/>
  <c r="O159" i="11"/>
  <c r="O160" i="11"/>
  <c r="O161" i="11"/>
  <c r="O162" i="11"/>
  <c r="O163" i="11"/>
  <c r="O164" i="11"/>
  <c r="O165" i="11"/>
  <c r="O166" i="11"/>
  <c r="O167" i="11"/>
  <c r="O168" i="11"/>
  <c r="O169" i="11"/>
  <c r="O170" i="11"/>
  <c r="O171" i="11"/>
  <c r="O172" i="11"/>
  <c r="O173" i="11"/>
  <c r="O174" i="11"/>
  <c r="O175" i="11"/>
  <c r="O176" i="11"/>
  <c r="O177" i="11"/>
  <c r="O178" i="11"/>
  <c r="O179" i="11"/>
  <c r="O180" i="11"/>
  <c r="O181" i="11"/>
  <c r="O182" i="11"/>
  <c r="O183" i="11"/>
  <c r="O184" i="11"/>
  <c r="O185" i="11"/>
  <c r="O186" i="11"/>
  <c r="O187" i="11"/>
  <c r="O188" i="11"/>
  <c r="O189" i="11"/>
  <c r="O190" i="11"/>
  <c r="O191" i="11"/>
  <c r="O192" i="11"/>
  <c r="O193" i="11"/>
  <c r="O194" i="11"/>
  <c r="O195" i="11"/>
  <c r="O196" i="11"/>
  <c r="O197" i="11"/>
  <c r="O198" i="11"/>
  <c r="O199" i="11"/>
  <c r="O200" i="11"/>
  <c r="O201" i="11"/>
  <c r="O202" i="11"/>
  <c r="O203" i="11"/>
  <c r="O204" i="11"/>
  <c r="O205" i="11"/>
  <c r="O206" i="11"/>
  <c r="O207" i="11"/>
  <c r="O208" i="11"/>
  <c r="O209" i="11"/>
  <c r="O210" i="11"/>
  <c r="O211" i="11"/>
  <c r="O212" i="11"/>
  <c r="O213" i="11"/>
  <c r="O214" i="11"/>
  <c r="O215" i="11"/>
  <c r="O216" i="11"/>
  <c r="O217" i="11"/>
  <c r="O218" i="11"/>
  <c r="O219" i="11"/>
  <c r="O220" i="11"/>
  <c r="O221" i="11"/>
  <c r="O222" i="11"/>
  <c r="O223" i="11"/>
  <c r="O224" i="11"/>
  <c r="O225" i="11"/>
  <c r="O226" i="11"/>
  <c r="O227" i="11"/>
  <c r="O228" i="11"/>
  <c r="O229" i="11"/>
  <c r="O230" i="11"/>
  <c r="O231" i="11"/>
  <c r="O232" i="11"/>
  <c r="O233" i="11"/>
  <c r="O234" i="11"/>
  <c r="O235" i="11"/>
  <c r="O236" i="11"/>
  <c r="O237" i="11"/>
  <c r="O238" i="11"/>
  <c r="O239" i="11"/>
  <c r="O240" i="11"/>
  <c r="O241" i="11"/>
  <c r="O242" i="11"/>
  <c r="O243" i="11"/>
  <c r="O244" i="11"/>
  <c r="O245" i="11"/>
  <c r="O246" i="11"/>
  <c r="O247" i="11"/>
  <c r="O248" i="11"/>
  <c r="O249" i="11"/>
  <c r="O250" i="11"/>
  <c r="O251" i="11"/>
  <c r="O252" i="11"/>
  <c r="O253" i="11"/>
  <c r="O254" i="11"/>
  <c r="O255" i="11"/>
  <c r="O256" i="11"/>
  <c r="O257" i="11"/>
  <c r="O258" i="11"/>
  <c r="O259" i="11"/>
  <c r="O260" i="11"/>
  <c r="O261" i="11"/>
  <c r="O262" i="11"/>
  <c r="O263" i="11"/>
  <c r="O264" i="11"/>
  <c r="O265" i="11"/>
  <c r="O266" i="11"/>
  <c r="O267" i="11"/>
  <c r="O268" i="11"/>
  <c r="O269" i="11"/>
  <c r="O270" i="11"/>
  <c r="O271" i="11"/>
  <c r="O272" i="11"/>
  <c r="O273" i="11"/>
  <c r="O274" i="11"/>
  <c r="O275" i="11"/>
  <c r="O276" i="11"/>
  <c r="O277" i="11"/>
  <c r="O278" i="11"/>
  <c r="O279" i="11"/>
  <c r="O280" i="11"/>
  <c r="O281" i="11"/>
  <c r="O282" i="11"/>
  <c r="O283" i="11"/>
  <c r="O284" i="11"/>
  <c r="O285" i="11"/>
  <c r="O286" i="11"/>
  <c r="O287" i="11"/>
  <c r="O288" i="11"/>
  <c r="O289" i="11"/>
  <c r="O290" i="11"/>
  <c r="O291" i="11"/>
  <c r="O292" i="11"/>
  <c r="O293" i="11"/>
  <c r="O294" i="11"/>
  <c r="O295" i="11"/>
  <c r="O296" i="11"/>
  <c r="O297" i="11"/>
  <c r="O298" i="11"/>
  <c r="O299" i="11"/>
  <c r="O300" i="11"/>
  <c r="O301" i="11"/>
  <c r="O302" i="11"/>
  <c r="O303" i="11"/>
  <c r="O304" i="11"/>
  <c r="O305" i="11"/>
  <c r="O306" i="11"/>
  <c r="O307" i="11"/>
  <c r="O308" i="11"/>
  <c r="O309" i="11"/>
  <c r="O310" i="11"/>
  <c r="O311" i="11"/>
  <c r="O312" i="11"/>
  <c r="O313" i="11"/>
  <c r="O314" i="11"/>
  <c r="O315" i="11"/>
  <c r="O316" i="11"/>
  <c r="O317" i="11"/>
  <c r="O318" i="11"/>
  <c r="O319" i="11"/>
  <c r="O320" i="11"/>
  <c r="O321" i="11"/>
  <c r="O322" i="11"/>
  <c r="O323" i="11"/>
  <c r="O324" i="11"/>
  <c r="O325" i="11"/>
  <c r="O326" i="11"/>
  <c r="O327" i="11"/>
  <c r="O328" i="11"/>
  <c r="O329" i="11"/>
  <c r="O330" i="11"/>
  <c r="O331" i="11"/>
  <c r="O332" i="11"/>
  <c r="O333" i="11"/>
  <c r="O334" i="11"/>
  <c r="O335" i="11"/>
  <c r="O336" i="11"/>
  <c r="O337" i="11"/>
  <c r="O338" i="11"/>
  <c r="O339" i="11"/>
  <c r="O340" i="11"/>
  <c r="O341" i="11"/>
  <c r="O342" i="11"/>
  <c r="O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2" i="11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109" i="15"/>
  <c r="O110" i="15"/>
  <c r="O111" i="15"/>
  <c r="O112" i="15"/>
  <c r="O113" i="15"/>
  <c r="O114" i="15"/>
  <c r="O115" i="15"/>
  <c r="O116" i="15"/>
  <c r="O117" i="15"/>
  <c r="O118" i="15"/>
  <c r="O119" i="15"/>
  <c r="O120" i="15"/>
  <c r="O121" i="15"/>
  <c r="O122" i="15"/>
  <c r="O123" i="15"/>
  <c r="O124" i="15"/>
  <c r="O125" i="15"/>
  <c r="O126" i="15"/>
  <c r="O127" i="15"/>
  <c r="O128" i="15"/>
  <c r="O129" i="15"/>
  <c r="O130" i="15"/>
  <c r="O131" i="15"/>
  <c r="O132" i="15"/>
  <c r="O133" i="15"/>
  <c r="O134" i="15"/>
  <c r="O135" i="15"/>
  <c r="O136" i="15"/>
  <c r="O137" i="15"/>
  <c r="O138" i="15"/>
  <c r="O139" i="15"/>
  <c r="O140" i="15"/>
  <c r="O141" i="15"/>
  <c r="O142" i="15"/>
  <c r="O143" i="15"/>
  <c r="O144" i="15"/>
  <c r="O145" i="15"/>
  <c r="O146" i="15"/>
  <c r="O147" i="15"/>
  <c r="O148" i="15"/>
  <c r="O149" i="15"/>
  <c r="O150" i="15"/>
  <c r="O151" i="15"/>
  <c r="O152" i="15"/>
  <c r="O153" i="15"/>
  <c r="O154" i="15"/>
  <c r="O155" i="15"/>
  <c r="O156" i="15"/>
  <c r="O157" i="15"/>
  <c r="O158" i="15"/>
  <c r="O159" i="15"/>
  <c r="O160" i="15"/>
  <c r="O161" i="15"/>
  <c r="O162" i="15"/>
  <c r="O163" i="15"/>
  <c r="O164" i="15"/>
  <c r="O165" i="15"/>
  <c r="O166" i="15"/>
  <c r="O167" i="15"/>
  <c r="O168" i="15"/>
  <c r="O169" i="15"/>
  <c r="O170" i="15"/>
  <c r="O171" i="15"/>
  <c r="O172" i="15"/>
  <c r="O173" i="15"/>
  <c r="O174" i="15"/>
  <c r="O175" i="15"/>
  <c r="O176" i="15"/>
  <c r="O177" i="15"/>
  <c r="O178" i="15"/>
  <c r="O179" i="15"/>
  <c r="O180" i="15"/>
  <c r="O181" i="15"/>
  <c r="O182" i="15"/>
  <c r="O183" i="15"/>
  <c r="O184" i="15"/>
  <c r="O185" i="15"/>
  <c r="O186" i="15"/>
  <c r="O187" i="15"/>
  <c r="O188" i="15"/>
  <c r="O189" i="15"/>
  <c r="O190" i="15"/>
  <c r="O191" i="15"/>
  <c r="O192" i="15"/>
  <c r="O193" i="15"/>
  <c r="O194" i="15"/>
  <c r="O195" i="15"/>
  <c r="O196" i="15"/>
  <c r="O197" i="15"/>
  <c r="O198" i="15"/>
  <c r="O199" i="15"/>
  <c r="O200" i="15"/>
  <c r="O201" i="15"/>
  <c r="O202" i="15"/>
  <c r="O203" i="15"/>
  <c r="O204" i="15"/>
  <c r="O205" i="15"/>
  <c r="O206" i="15"/>
  <c r="O207" i="15"/>
  <c r="O208" i="15"/>
  <c r="O209" i="15"/>
  <c r="O210" i="15"/>
  <c r="O211" i="15"/>
  <c r="O212" i="15"/>
  <c r="O213" i="15"/>
  <c r="O214" i="15"/>
  <c r="O215" i="15"/>
  <c r="O216" i="15"/>
  <c r="O217" i="15"/>
  <c r="O218" i="15"/>
  <c r="O219" i="15"/>
  <c r="O220" i="15"/>
  <c r="O221" i="15"/>
  <c r="O222" i="15"/>
  <c r="O223" i="15"/>
  <c r="O224" i="15"/>
  <c r="O225" i="15"/>
  <c r="O226" i="15"/>
  <c r="O227" i="15"/>
  <c r="O228" i="15"/>
  <c r="O229" i="15"/>
  <c r="O230" i="15"/>
  <c r="O231" i="15"/>
  <c r="O232" i="15"/>
  <c r="O233" i="15"/>
  <c r="O234" i="15"/>
  <c r="O235" i="15"/>
  <c r="O236" i="15"/>
  <c r="O237" i="15"/>
  <c r="O238" i="15"/>
  <c r="O239" i="15"/>
  <c r="O240" i="15"/>
  <c r="O241" i="15"/>
  <c r="O242" i="15"/>
  <c r="O243" i="15"/>
  <c r="O244" i="15"/>
  <c r="O245" i="15"/>
  <c r="O246" i="15"/>
  <c r="O247" i="15"/>
  <c r="O248" i="15"/>
  <c r="O249" i="15"/>
  <c r="O250" i="15"/>
  <c r="O251" i="15"/>
  <c r="O252" i="15"/>
  <c r="O253" i="15"/>
  <c r="O254" i="15"/>
  <c r="O255" i="15"/>
  <c r="O256" i="15"/>
  <c r="O257" i="15"/>
  <c r="O258" i="15"/>
  <c r="O259" i="15"/>
  <c r="O260" i="15"/>
  <c r="O261" i="15"/>
  <c r="O262" i="15"/>
  <c r="O263" i="15"/>
  <c r="O264" i="15"/>
  <c r="O265" i="15"/>
  <c r="O266" i="15"/>
  <c r="O267" i="15"/>
  <c r="O268" i="15"/>
  <c r="O269" i="15"/>
  <c r="O270" i="15"/>
  <c r="O271" i="15"/>
  <c r="O272" i="15"/>
  <c r="O273" i="15"/>
  <c r="O274" i="15"/>
  <c r="O275" i="15"/>
  <c r="O276" i="15"/>
  <c r="O277" i="15"/>
  <c r="O278" i="15"/>
  <c r="O279" i="15"/>
  <c r="O280" i="15"/>
  <c r="O281" i="15"/>
  <c r="O282" i="15"/>
  <c r="O283" i="15"/>
  <c r="O284" i="15"/>
  <c r="O285" i="15"/>
  <c r="O286" i="15"/>
  <c r="O287" i="15"/>
  <c r="O288" i="15"/>
  <c r="O289" i="15"/>
  <c r="O290" i="15"/>
  <c r="O291" i="15"/>
  <c r="O292" i="15"/>
  <c r="O293" i="15"/>
  <c r="O294" i="15"/>
  <c r="O295" i="15"/>
  <c r="O296" i="15"/>
  <c r="O297" i="15"/>
  <c r="O298" i="15"/>
  <c r="O299" i="15"/>
  <c r="O300" i="15"/>
  <c r="O301" i="15"/>
  <c r="O302" i="15"/>
  <c r="O303" i="15"/>
  <c r="O304" i="15"/>
  <c r="O305" i="15"/>
  <c r="O306" i="15"/>
  <c r="O307" i="15"/>
  <c r="O308" i="15"/>
  <c r="O309" i="15"/>
  <c r="O310" i="15"/>
  <c r="O311" i="15"/>
  <c r="O312" i="15"/>
  <c r="O313" i="15"/>
  <c r="O314" i="15"/>
  <c r="O315" i="15"/>
  <c r="O316" i="15"/>
  <c r="O317" i="15"/>
  <c r="O318" i="15"/>
  <c r="O319" i="15"/>
  <c r="O320" i="15"/>
  <c r="O321" i="15"/>
  <c r="O322" i="15"/>
  <c r="O323" i="15"/>
  <c r="O324" i="15"/>
  <c r="O325" i="15"/>
  <c r="O326" i="15"/>
  <c r="O327" i="15"/>
  <c r="O328" i="15"/>
  <c r="O329" i="15"/>
  <c r="O330" i="15"/>
  <c r="O331" i="15"/>
  <c r="O332" i="15"/>
  <c r="O333" i="15"/>
  <c r="O334" i="15"/>
  <c r="O335" i="15"/>
  <c r="O336" i="15"/>
  <c r="O337" i="15"/>
  <c r="O338" i="15"/>
  <c r="O339" i="15"/>
  <c r="O340" i="15"/>
  <c r="O341" i="15"/>
  <c r="O342" i="15"/>
  <c r="O2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K174" i="15"/>
  <c r="K175" i="15"/>
  <c r="K176" i="15"/>
  <c r="K177" i="15"/>
  <c r="K178" i="15"/>
  <c r="K179" i="15"/>
  <c r="K180" i="15"/>
  <c r="K181" i="15"/>
  <c r="K182" i="15"/>
  <c r="K183" i="15"/>
  <c r="K184" i="15"/>
  <c r="K185" i="15"/>
  <c r="K186" i="15"/>
  <c r="K187" i="15"/>
  <c r="K188" i="15"/>
  <c r="K189" i="15"/>
  <c r="K190" i="15"/>
  <c r="K191" i="15"/>
  <c r="K192" i="15"/>
  <c r="K193" i="15"/>
  <c r="K194" i="15"/>
  <c r="K195" i="15"/>
  <c r="K196" i="15"/>
  <c r="K197" i="15"/>
  <c r="K198" i="15"/>
  <c r="K199" i="15"/>
  <c r="K200" i="15"/>
  <c r="K201" i="15"/>
  <c r="K202" i="15"/>
  <c r="K203" i="15"/>
  <c r="K204" i="15"/>
  <c r="K205" i="15"/>
  <c r="K206" i="15"/>
  <c r="K207" i="15"/>
  <c r="K208" i="15"/>
  <c r="K209" i="15"/>
  <c r="K210" i="15"/>
  <c r="K211" i="15"/>
  <c r="K212" i="15"/>
  <c r="K213" i="15"/>
  <c r="K214" i="15"/>
  <c r="K215" i="15"/>
  <c r="K216" i="15"/>
  <c r="K217" i="15"/>
  <c r="K218" i="15"/>
  <c r="K219" i="15"/>
  <c r="K220" i="15"/>
  <c r="K221" i="15"/>
  <c r="K222" i="15"/>
  <c r="K223" i="15"/>
  <c r="K224" i="15"/>
  <c r="K225" i="15"/>
  <c r="K226" i="15"/>
  <c r="K227" i="15"/>
  <c r="K228" i="15"/>
  <c r="K229" i="15"/>
  <c r="K230" i="15"/>
  <c r="K231" i="15"/>
  <c r="K232" i="15"/>
  <c r="K233" i="15"/>
  <c r="K234" i="15"/>
  <c r="K235" i="15"/>
  <c r="K236" i="15"/>
  <c r="K237" i="15"/>
  <c r="K238" i="15"/>
  <c r="K239" i="15"/>
  <c r="K240" i="15"/>
  <c r="K241" i="15"/>
  <c r="K242" i="15"/>
  <c r="K243" i="15"/>
  <c r="K244" i="15"/>
  <c r="K245" i="15"/>
  <c r="K246" i="15"/>
  <c r="K247" i="15"/>
  <c r="K248" i="15"/>
  <c r="K249" i="15"/>
  <c r="K250" i="15"/>
  <c r="K251" i="15"/>
  <c r="K252" i="15"/>
  <c r="K253" i="15"/>
  <c r="K254" i="15"/>
  <c r="K255" i="15"/>
  <c r="K256" i="15"/>
  <c r="K257" i="15"/>
  <c r="K258" i="15"/>
  <c r="K259" i="15"/>
  <c r="K260" i="15"/>
  <c r="K261" i="15"/>
  <c r="K262" i="15"/>
  <c r="K263" i="15"/>
  <c r="K264" i="15"/>
  <c r="K265" i="15"/>
  <c r="K266" i="15"/>
  <c r="K267" i="15"/>
  <c r="K268" i="15"/>
  <c r="K269" i="15"/>
  <c r="K270" i="15"/>
  <c r="K271" i="15"/>
  <c r="K272" i="15"/>
  <c r="K273" i="15"/>
  <c r="K274" i="15"/>
  <c r="K275" i="15"/>
  <c r="K276" i="15"/>
  <c r="K277" i="15"/>
  <c r="K278" i="15"/>
  <c r="K279" i="15"/>
  <c r="K280" i="15"/>
  <c r="K281" i="15"/>
  <c r="K282" i="15"/>
  <c r="K283" i="15"/>
  <c r="K284" i="15"/>
  <c r="K285" i="15"/>
  <c r="K286" i="15"/>
  <c r="K287" i="15"/>
  <c r="K288" i="15"/>
  <c r="K289" i="15"/>
  <c r="K290" i="15"/>
  <c r="K291" i="15"/>
  <c r="K292" i="15"/>
  <c r="K293" i="15"/>
  <c r="K294" i="15"/>
  <c r="K295" i="15"/>
  <c r="K296" i="15"/>
  <c r="K297" i="15"/>
  <c r="K298" i="15"/>
  <c r="K299" i="15"/>
  <c r="K300" i="15"/>
  <c r="K301" i="15"/>
  <c r="K302" i="15"/>
  <c r="K303" i="15"/>
  <c r="K304" i="15"/>
  <c r="K305" i="15"/>
  <c r="K306" i="15"/>
  <c r="K307" i="15"/>
  <c r="K308" i="15"/>
  <c r="K309" i="15"/>
  <c r="K310" i="15"/>
  <c r="K311" i="15"/>
  <c r="K312" i="15"/>
  <c r="K313" i="15"/>
  <c r="K314" i="15"/>
  <c r="K315" i="15"/>
  <c r="K316" i="15"/>
  <c r="K317" i="15"/>
  <c r="K318" i="15"/>
  <c r="K319" i="15"/>
  <c r="K320" i="15"/>
  <c r="K321" i="15"/>
  <c r="K322" i="15"/>
  <c r="K323" i="15"/>
  <c r="K324" i="15"/>
  <c r="K325" i="15"/>
  <c r="K326" i="15"/>
  <c r="K327" i="15"/>
  <c r="K328" i="15"/>
  <c r="K329" i="15"/>
  <c r="K330" i="15"/>
  <c r="K331" i="15"/>
  <c r="K332" i="15"/>
  <c r="K333" i="15"/>
  <c r="K334" i="15"/>
  <c r="K335" i="15"/>
  <c r="K336" i="15"/>
  <c r="K337" i="15"/>
  <c r="K338" i="15"/>
  <c r="K339" i="15"/>
  <c r="K340" i="15"/>
  <c r="K341" i="15"/>
  <c r="K342" i="15"/>
  <c r="K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2" i="15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2" i="16"/>
  <c r="AQ3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Q159" i="4"/>
  <c r="AQ160" i="4"/>
  <c r="AQ161" i="4"/>
  <c r="AQ162" i="4"/>
  <c r="AQ163" i="4"/>
  <c r="AQ164" i="4"/>
  <c r="AQ165" i="4"/>
  <c r="AQ166" i="4"/>
  <c r="AQ167" i="4"/>
  <c r="AQ168" i="4"/>
  <c r="AQ169" i="4"/>
  <c r="AQ170" i="4"/>
  <c r="AQ171" i="4"/>
  <c r="AQ172" i="4"/>
  <c r="AQ173" i="4"/>
  <c r="AQ174" i="4"/>
  <c r="AQ175" i="4"/>
  <c r="AQ176" i="4"/>
  <c r="AQ177" i="4"/>
  <c r="AQ178" i="4"/>
  <c r="AQ179" i="4"/>
  <c r="AQ180" i="4"/>
  <c r="AQ181" i="4"/>
  <c r="AQ182" i="4"/>
  <c r="AQ183" i="4"/>
  <c r="AQ184" i="4"/>
  <c r="AQ185" i="4"/>
  <c r="AQ186" i="4"/>
  <c r="AQ187" i="4"/>
  <c r="AQ188" i="4"/>
  <c r="AQ189" i="4"/>
  <c r="AQ190" i="4"/>
  <c r="AQ191" i="4"/>
  <c r="AQ192" i="4"/>
  <c r="AQ193" i="4"/>
  <c r="AQ194" i="4"/>
  <c r="AQ195" i="4"/>
  <c r="AQ196" i="4"/>
  <c r="AQ197" i="4"/>
  <c r="AQ198" i="4"/>
  <c r="AQ199" i="4"/>
  <c r="AQ200" i="4"/>
  <c r="AQ201" i="4"/>
  <c r="AQ202" i="4"/>
  <c r="AQ203" i="4"/>
  <c r="AQ204" i="4"/>
  <c r="AQ205" i="4"/>
  <c r="AQ206" i="4"/>
  <c r="AQ207" i="4"/>
  <c r="AQ208" i="4"/>
  <c r="AQ209" i="4"/>
  <c r="AQ210" i="4"/>
  <c r="AQ211" i="4"/>
  <c r="AQ212" i="4"/>
  <c r="AQ213" i="4"/>
  <c r="AQ214" i="4"/>
  <c r="AQ215" i="4"/>
  <c r="AQ216" i="4"/>
  <c r="AQ217" i="4"/>
  <c r="AQ218" i="4"/>
  <c r="AQ219" i="4"/>
  <c r="AQ220" i="4"/>
  <c r="AQ221" i="4"/>
  <c r="AQ222" i="4"/>
  <c r="AQ223" i="4"/>
  <c r="AQ224" i="4"/>
  <c r="AQ225" i="4"/>
  <c r="AQ226" i="4"/>
  <c r="AQ227" i="4"/>
  <c r="AQ228" i="4"/>
  <c r="AQ229" i="4"/>
  <c r="AQ230" i="4"/>
  <c r="AQ231" i="4"/>
  <c r="AQ232" i="4"/>
  <c r="AQ233" i="4"/>
  <c r="AQ234" i="4"/>
  <c r="AQ235" i="4"/>
  <c r="AQ236" i="4"/>
  <c r="AQ237" i="4"/>
  <c r="AQ238" i="4"/>
  <c r="AQ239" i="4"/>
  <c r="AQ240" i="4"/>
  <c r="AQ241" i="4"/>
  <c r="AQ242" i="4"/>
  <c r="AQ243" i="4"/>
  <c r="AQ244" i="4"/>
  <c r="AQ245" i="4"/>
  <c r="AQ246" i="4"/>
  <c r="AQ247" i="4"/>
  <c r="AQ248" i="4"/>
  <c r="AQ249" i="4"/>
  <c r="AQ250" i="4"/>
  <c r="AQ251" i="4"/>
  <c r="AQ252" i="4"/>
  <c r="AQ253" i="4"/>
  <c r="AQ254" i="4"/>
  <c r="AQ255" i="4"/>
  <c r="AQ256" i="4"/>
  <c r="AQ257" i="4"/>
  <c r="AQ258" i="4"/>
  <c r="AQ259" i="4"/>
  <c r="AQ260" i="4"/>
  <c r="AQ261" i="4"/>
  <c r="AQ262" i="4"/>
  <c r="AQ263" i="4"/>
  <c r="AQ264" i="4"/>
  <c r="AQ265" i="4"/>
  <c r="AQ266" i="4"/>
  <c r="AQ267" i="4"/>
  <c r="AQ268" i="4"/>
  <c r="AQ269" i="4"/>
  <c r="AQ270" i="4"/>
  <c r="AQ271" i="4"/>
  <c r="AQ272" i="4"/>
  <c r="AQ273" i="4"/>
  <c r="AQ274" i="4"/>
  <c r="AQ275" i="4"/>
  <c r="AQ276" i="4"/>
  <c r="AQ277" i="4"/>
  <c r="AQ278" i="4"/>
  <c r="AQ279" i="4"/>
  <c r="AQ280" i="4"/>
  <c r="AQ281" i="4"/>
  <c r="AQ282" i="4"/>
  <c r="AQ283" i="4"/>
  <c r="AQ284" i="4"/>
  <c r="AQ285" i="4"/>
  <c r="AQ286" i="4"/>
  <c r="AQ287" i="4"/>
  <c r="AQ288" i="4"/>
  <c r="AQ289" i="4"/>
  <c r="AQ290" i="4"/>
  <c r="AQ291" i="4"/>
  <c r="AQ292" i="4"/>
  <c r="AQ293" i="4"/>
  <c r="AQ294" i="4"/>
  <c r="AQ295" i="4"/>
  <c r="AQ296" i="4"/>
  <c r="AQ297" i="4"/>
  <c r="AQ298" i="4"/>
  <c r="AQ299" i="4"/>
  <c r="AQ300" i="4"/>
  <c r="AQ301" i="4"/>
  <c r="AQ302" i="4"/>
  <c r="AQ303" i="4"/>
  <c r="AQ304" i="4"/>
  <c r="AQ305" i="4"/>
  <c r="AQ306" i="4"/>
  <c r="AQ307" i="4"/>
  <c r="AQ308" i="4"/>
  <c r="AQ309" i="4"/>
  <c r="AQ310" i="4"/>
  <c r="AQ311" i="4"/>
  <c r="AQ312" i="4"/>
  <c r="AQ313" i="4"/>
  <c r="AQ314" i="4"/>
  <c r="AQ315" i="4"/>
  <c r="AQ316" i="4"/>
  <c r="AQ317" i="4"/>
  <c r="AQ318" i="4"/>
  <c r="AQ319" i="4"/>
  <c r="AQ320" i="4"/>
  <c r="AQ321" i="4"/>
  <c r="AQ322" i="4"/>
  <c r="AQ323" i="4"/>
  <c r="AQ324" i="4"/>
  <c r="AQ325" i="4"/>
  <c r="AQ326" i="4"/>
  <c r="AQ327" i="4"/>
  <c r="AQ328" i="4"/>
  <c r="AQ329" i="4"/>
  <c r="AQ330" i="4"/>
  <c r="AQ331" i="4"/>
  <c r="AQ332" i="4"/>
  <c r="AQ333" i="4"/>
  <c r="AQ334" i="4"/>
  <c r="AQ335" i="4"/>
  <c r="AQ336" i="4"/>
  <c r="AQ337" i="4"/>
  <c r="AQ338" i="4"/>
  <c r="AQ339" i="4"/>
  <c r="AQ340" i="4"/>
  <c r="AQ341" i="4"/>
  <c r="AQ342" i="4"/>
  <c r="AQ2" i="4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AO201" i="4"/>
  <c r="AO202" i="4"/>
  <c r="AO203" i="4"/>
  <c r="AO204" i="4"/>
  <c r="AO205" i="4"/>
  <c r="AO206" i="4"/>
  <c r="AO207" i="4"/>
  <c r="AO208" i="4"/>
  <c r="AO209" i="4"/>
  <c r="AO210" i="4"/>
  <c r="AO211" i="4"/>
  <c r="AO212" i="4"/>
  <c r="AO213" i="4"/>
  <c r="AO214" i="4"/>
  <c r="AO215" i="4"/>
  <c r="AO216" i="4"/>
  <c r="AO217" i="4"/>
  <c r="AO218" i="4"/>
  <c r="AO219" i="4"/>
  <c r="AO220" i="4"/>
  <c r="AO221" i="4"/>
  <c r="AO222" i="4"/>
  <c r="AO223" i="4"/>
  <c r="AO224" i="4"/>
  <c r="AO225" i="4"/>
  <c r="AO226" i="4"/>
  <c r="AO227" i="4"/>
  <c r="AO228" i="4"/>
  <c r="AO229" i="4"/>
  <c r="AO230" i="4"/>
  <c r="AO231" i="4"/>
  <c r="AO232" i="4"/>
  <c r="AO233" i="4"/>
  <c r="AO234" i="4"/>
  <c r="AO235" i="4"/>
  <c r="AO236" i="4"/>
  <c r="AO237" i="4"/>
  <c r="AO238" i="4"/>
  <c r="AO239" i="4"/>
  <c r="AO240" i="4"/>
  <c r="AO241" i="4"/>
  <c r="AO242" i="4"/>
  <c r="AO243" i="4"/>
  <c r="AO244" i="4"/>
  <c r="AO245" i="4"/>
  <c r="AO246" i="4"/>
  <c r="AO247" i="4"/>
  <c r="AO248" i="4"/>
  <c r="AO249" i="4"/>
  <c r="AO250" i="4"/>
  <c r="AO251" i="4"/>
  <c r="AO252" i="4"/>
  <c r="AO253" i="4"/>
  <c r="AO254" i="4"/>
  <c r="AO255" i="4"/>
  <c r="AO256" i="4"/>
  <c r="AO257" i="4"/>
  <c r="AO258" i="4"/>
  <c r="AO259" i="4"/>
  <c r="AO260" i="4"/>
  <c r="AO261" i="4"/>
  <c r="AO262" i="4"/>
  <c r="AO263" i="4"/>
  <c r="AO264" i="4"/>
  <c r="AO265" i="4"/>
  <c r="AO266" i="4"/>
  <c r="AO267" i="4"/>
  <c r="AO268" i="4"/>
  <c r="AO269" i="4"/>
  <c r="AO270" i="4"/>
  <c r="AO271" i="4"/>
  <c r="AO272" i="4"/>
  <c r="AO273" i="4"/>
  <c r="AO274" i="4"/>
  <c r="AO275" i="4"/>
  <c r="AO276" i="4"/>
  <c r="AO277" i="4"/>
  <c r="AO278" i="4"/>
  <c r="AO279" i="4"/>
  <c r="AO280" i="4"/>
  <c r="AO281" i="4"/>
  <c r="AO282" i="4"/>
  <c r="AO283" i="4"/>
  <c r="AO284" i="4"/>
  <c r="AO285" i="4"/>
  <c r="AO286" i="4"/>
  <c r="AO287" i="4"/>
  <c r="AO288" i="4"/>
  <c r="AO289" i="4"/>
  <c r="AO290" i="4"/>
  <c r="AO291" i="4"/>
  <c r="AO292" i="4"/>
  <c r="AO293" i="4"/>
  <c r="AO294" i="4"/>
  <c r="AO295" i="4"/>
  <c r="AO296" i="4"/>
  <c r="AO297" i="4"/>
  <c r="AO298" i="4"/>
  <c r="AO299" i="4"/>
  <c r="AO300" i="4"/>
  <c r="AO301" i="4"/>
  <c r="AO302" i="4"/>
  <c r="AO303" i="4"/>
  <c r="AO304" i="4"/>
  <c r="AO305" i="4"/>
  <c r="AO306" i="4"/>
  <c r="AO307" i="4"/>
  <c r="AO308" i="4"/>
  <c r="AO309" i="4"/>
  <c r="AO310" i="4"/>
  <c r="AO311" i="4"/>
  <c r="AO312" i="4"/>
  <c r="AO313" i="4"/>
  <c r="AO314" i="4"/>
  <c r="AO315" i="4"/>
  <c r="AO316" i="4"/>
  <c r="AO317" i="4"/>
  <c r="AO318" i="4"/>
  <c r="AO319" i="4"/>
  <c r="AO320" i="4"/>
  <c r="AO321" i="4"/>
  <c r="AO322" i="4"/>
  <c r="AO323" i="4"/>
  <c r="AO324" i="4"/>
  <c r="AO325" i="4"/>
  <c r="AO326" i="4"/>
  <c r="AO327" i="4"/>
  <c r="AO328" i="4"/>
  <c r="AO329" i="4"/>
  <c r="AO330" i="4"/>
  <c r="AO331" i="4"/>
  <c r="AO332" i="4"/>
  <c r="AO333" i="4"/>
  <c r="AO334" i="4"/>
  <c r="AO335" i="4"/>
  <c r="AO336" i="4"/>
  <c r="AO337" i="4"/>
  <c r="AO338" i="4"/>
  <c r="AO339" i="4"/>
  <c r="AO340" i="4"/>
  <c r="AO341" i="4"/>
  <c r="AO342" i="4"/>
  <c r="AO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2" i="4"/>
  <c r="D344" i="11"/>
  <c r="F344" i="11"/>
  <c r="H344" i="11"/>
  <c r="J344" i="11"/>
  <c r="L344" i="11"/>
  <c r="N344" i="11"/>
  <c r="P344" i="11"/>
  <c r="R344" i="11"/>
  <c r="V344" i="11"/>
  <c r="X344" i="11"/>
  <c r="Z344" i="11"/>
  <c r="AB344" i="11"/>
  <c r="AD344" i="11"/>
  <c r="AF344" i="11"/>
  <c r="D345" i="11"/>
  <c r="F345" i="11"/>
  <c r="H345" i="11"/>
  <c r="J345" i="11"/>
  <c r="L345" i="11"/>
  <c r="N345" i="11"/>
  <c r="P345" i="11"/>
  <c r="R345" i="11"/>
  <c r="V345" i="11"/>
  <c r="X345" i="11"/>
  <c r="Z345" i="11"/>
  <c r="AB345" i="11"/>
  <c r="AD345" i="11"/>
  <c r="AF345" i="11"/>
  <c r="B345" i="11"/>
  <c r="B344" i="11"/>
  <c r="D344" i="16"/>
  <c r="F344" i="16"/>
  <c r="H344" i="16"/>
  <c r="J344" i="16"/>
  <c r="D345" i="16"/>
  <c r="F345" i="16"/>
  <c r="H345" i="16"/>
  <c r="J345" i="16"/>
  <c r="B345" i="16"/>
  <c r="B344" i="16"/>
  <c r="D344" i="15"/>
  <c r="F344" i="15"/>
  <c r="H344" i="15"/>
  <c r="J344" i="15"/>
  <c r="L344" i="15"/>
  <c r="N344" i="15"/>
  <c r="D345" i="15"/>
  <c r="F345" i="15"/>
  <c r="H345" i="15"/>
  <c r="J345" i="15"/>
  <c r="L345" i="15"/>
  <c r="N345" i="15"/>
  <c r="B345" i="15"/>
  <c r="B344" i="15"/>
  <c r="AE345" i="4"/>
  <c r="AE344" i="4"/>
  <c r="N345" i="4"/>
  <c r="N344" i="4"/>
  <c r="S345" i="4"/>
  <c r="S344" i="4"/>
  <c r="Z345" i="4"/>
  <c r="Z344" i="4"/>
  <c r="AK345" i="4"/>
  <c r="AK344" i="4"/>
  <c r="AG345" i="4"/>
  <c r="AG344" i="4"/>
  <c r="AK229" i="17" l="1"/>
  <c r="AL229" i="17" s="1"/>
  <c r="R229" i="17"/>
  <c r="AK189" i="17"/>
  <c r="AL189" i="17" s="1"/>
  <c r="R189" i="17"/>
  <c r="CI283" i="17"/>
  <c r="BU283" i="17"/>
  <c r="BV283" i="17" s="1"/>
  <c r="R283" i="17"/>
  <c r="AK332" i="17"/>
  <c r="AL332" i="17" s="1"/>
  <c r="R332" i="17"/>
  <c r="AK324" i="17"/>
  <c r="AL324" i="17" s="1"/>
  <c r="R324" i="17"/>
  <c r="AK308" i="17"/>
  <c r="AL308" i="17" s="1"/>
  <c r="R308" i="17"/>
  <c r="AK300" i="17"/>
  <c r="AL300" i="17" s="1"/>
  <c r="R300" i="17"/>
  <c r="AK284" i="17"/>
  <c r="AL284" i="17" s="1"/>
  <c r="R284" i="17"/>
  <c r="AK276" i="17"/>
  <c r="AL276" i="17" s="1"/>
  <c r="R276" i="17"/>
  <c r="AK252" i="17"/>
  <c r="AL252" i="17" s="1"/>
  <c r="R252" i="17"/>
  <c r="AK244" i="17"/>
  <c r="AL244" i="17" s="1"/>
  <c r="R244" i="17"/>
  <c r="AK236" i="17"/>
  <c r="AL236" i="17" s="1"/>
  <c r="R236" i="17"/>
  <c r="AK204" i="17"/>
  <c r="AL204" i="17" s="1"/>
  <c r="R204" i="17"/>
  <c r="AK188" i="17"/>
  <c r="AL188" i="17" s="1"/>
  <c r="R188" i="17"/>
  <c r="R261" i="17"/>
  <c r="CI193" i="17"/>
  <c r="BU193" i="17"/>
  <c r="BV193" i="17" s="1"/>
  <c r="AK269" i="17"/>
  <c r="AL269" i="17" s="1"/>
  <c r="R269" i="17"/>
  <c r="AK221" i="17"/>
  <c r="AL221" i="17" s="1"/>
  <c r="R221" i="17"/>
  <c r="AK173" i="17"/>
  <c r="AL173" i="17" s="1"/>
  <c r="R173" i="17"/>
  <c r="CI27" i="17"/>
  <c r="BU27" i="17"/>
  <c r="BV27" i="17" s="1"/>
  <c r="H339" i="17"/>
  <c r="H331" i="17"/>
  <c r="H323" i="17"/>
  <c r="AK323" i="17" s="1"/>
  <c r="AL323" i="17" s="1"/>
  <c r="H315" i="17"/>
  <c r="H307" i="17"/>
  <c r="H299" i="17"/>
  <c r="H291" i="17"/>
  <c r="H283" i="17"/>
  <c r="AK283" i="17" s="1"/>
  <c r="AL283" i="17" s="1"/>
  <c r="H275" i="17"/>
  <c r="AK275" i="17" s="1"/>
  <c r="AL275" i="17" s="1"/>
  <c r="H267" i="17"/>
  <c r="H259" i="17"/>
  <c r="AK259" i="17" s="1"/>
  <c r="AL259" i="17" s="1"/>
  <c r="H251" i="17"/>
  <c r="H243" i="17"/>
  <c r="R317" i="17"/>
  <c r="CI306" i="17"/>
  <c r="R306" i="17"/>
  <c r="BU306" i="17"/>
  <c r="BV306" i="17" s="1"/>
  <c r="AK330" i="17"/>
  <c r="AL330" i="17" s="1"/>
  <c r="R330" i="17"/>
  <c r="AK322" i="17"/>
  <c r="AL322" i="17" s="1"/>
  <c r="R322" i="17"/>
  <c r="AK314" i="17"/>
  <c r="AL314" i="17" s="1"/>
  <c r="R314" i="17"/>
  <c r="AK298" i="17"/>
  <c r="AL298" i="17" s="1"/>
  <c r="R298" i="17"/>
  <c r="AK290" i="17"/>
  <c r="AL290" i="17" s="1"/>
  <c r="R290" i="17"/>
  <c r="AK282" i="17"/>
  <c r="AL282" i="17" s="1"/>
  <c r="R282" i="17"/>
  <c r="AK274" i="17"/>
  <c r="AL274" i="17" s="1"/>
  <c r="R274" i="17"/>
  <c r="AK266" i="17"/>
  <c r="AL266" i="17" s="1"/>
  <c r="R266" i="17"/>
  <c r="AK258" i="17"/>
  <c r="AL258" i="17" s="1"/>
  <c r="R258" i="17"/>
  <c r="AK250" i="17"/>
  <c r="AL250" i="17" s="1"/>
  <c r="R250" i="17"/>
  <c r="AK234" i="17"/>
  <c r="AL234" i="17" s="1"/>
  <c r="R234" i="17"/>
  <c r="AK226" i="17"/>
  <c r="AL226" i="17" s="1"/>
  <c r="R226" i="17"/>
  <c r="AK218" i="17"/>
  <c r="AL218" i="17" s="1"/>
  <c r="R218" i="17"/>
  <c r="AK210" i="17"/>
  <c r="AL210" i="17" s="1"/>
  <c r="R210" i="17"/>
  <c r="AK202" i="17"/>
  <c r="AL202" i="17" s="1"/>
  <c r="R202" i="17"/>
  <c r="AK194" i="17"/>
  <c r="AL194" i="17" s="1"/>
  <c r="R194" i="17"/>
  <c r="AK186" i="17"/>
  <c r="AL186" i="17" s="1"/>
  <c r="R186" i="17"/>
  <c r="AK170" i="17"/>
  <c r="AL170" i="17" s="1"/>
  <c r="R170" i="17"/>
  <c r="R212" i="17"/>
  <c r="AK333" i="17"/>
  <c r="AL333" i="17" s="1"/>
  <c r="R333" i="17"/>
  <c r="AK301" i="17"/>
  <c r="AL301" i="17" s="1"/>
  <c r="R301" i="17"/>
  <c r="AK245" i="17"/>
  <c r="AL245" i="17" s="1"/>
  <c r="R245" i="17"/>
  <c r="AK181" i="17"/>
  <c r="AL181" i="17" s="1"/>
  <c r="R181" i="17"/>
  <c r="CI50" i="17"/>
  <c r="R50" i="17"/>
  <c r="BU50" i="17"/>
  <c r="BV50" i="17" s="1"/>
  <c r="CI155" i="17"/>
  <c r="R338" i="17"/>
  <c r="AK309" i="17"/>
  <c r="AL309" i="17" s="1"/>
  <c r="R309" i="17"/>
  <c r="AK165" i="17"/>
  <c r="AL165" i="17" s="1"/>
  <c r="R165" i="17"/>
  <c r="CI114" i="17"/>
  <c r="BU114" i="17"/>
  <c r="BV114" i="17" s="1"/>
  <c r="CI91" i="17"/>
  <c r="BU91" i="17"/>
  <c r="BV91" i="17" s="1"/>
  <c r="AK336" i="17"/>
  <c r="AL336" i="17" s="1"/>
  <c r="R336" i="17"/>
  <c r="AK304" i="17"/>
  <c r="AL304" i="17" s="1"/>
  <c r="R304" i="17"/>
  <c r="AK296" i="17"/>
  <c r="AL296" i="17" s="1"/>
  <c r="R296" i="17"/>
  <c r="AK288" i="17"/>
  <c r="AL288" i="17" s="1"/>
  <c r="R288" i="17"/>
  <c r="AK256" i="17"/>
  <c r="AL256" i="17" s="1"/>
  <c r="R256" i="17"/>
  <c r="AK248" i="17"/>
  <c r="AL248" i="17" s="1"/>
  <c r="R248" i="17"/>
  <c r="AK240" i="17"/>
  <c r="AL240" i="17" s="1"/>
  <c r="R240" i="17"/>
  <c r="AK232" i="17"/>
  <c r="AL232" i="17" s="1"/>
  <c r="R232" i="17"/>
  <c r="AK224" i="17"/>
  <c r="AL224" i="17" s="1"/>
  <c r="R224" i="17"/>
  <c r="AK216" i="17"/>
  <c r="AL216" i="17" s="1"/>
  <c r="R216" i="17"/>
  <c r="AK208" i="17"/>
  <c r="AL208" i="17" s="1"/>
  <c r="R208" i="17"/>
  <c r="AK192" i="17"/>
  <c r="AL192" i="17" s="1"/>
  <c r="R192" i="17"/>
  <c r="CI36" i="17"/>
  <c r="BU36" i="17"/>
  <c r="BV36" i="17" s="1"/>
  <c r="R36" i="17"/>
  <c r="CI100" i="17"/>
  <c r="BU100" i="17"/>
  <c r="BV100" i="17" s="1"/>
  <c r="R100" i="17"/>
  <c r="CI164" i="17"/>
  <c r="BU164" i="17"/>
  <c r="BV164" i="17" s="1"/>
  <c r="R164" i="17"/>
  <c r="CI228" i="17"/>
  <c r="BU228" i="17"/>
  <c r="BV228" i="17" s="1"/>
  <c r="R228" i="17"/>
  <c r="CI292" i="17"/>
  <c r="BU292" i="17"/>
  <c r="BV292" i="17" s="1"/>
  <c r="CI21" i="17"/>
  <c r="R21" i="17"/>
  <c r="CI85" i="17"/>
  <c r="R85" i="17"/>
  <c r="BU85" i="17"/>
  <c r="BV85" i="17" s="1"/>
  <c r="CI149" i="17"/>
  <c r="R149" i="17"/>
  <c r="BU149" i="17"/>
  <c r="BV149" i="17" s="1"/>
  <c r="CI213" i="17"/>
  <c r="R213" i="17"/>
  <c r="CI277" i="17"/>
  <c r="R277" i="17"/>
  <c r="BU277" i="17"/>
  <c r="BV277" i="17" s="1"/>
  <c r="CI341" i="17"/>
  <c r="R341" i="17"/>
  <c r="BU341" i="17"/>
  <c r="BV341" i="17" s="1"/>
  <c r="CI54" i="17"/>
  <c r="BU54" i="17"/>
  <c r="BV54" i="17" s="1"/>
  <c r="CI118" i="17"/>
  <c r="BU118" i="17"/>
  <c r="BV118" i="17" s="1"/>
  <c r="CI182" i="17"/>
  <c r="BU182" i="17"/>
  <c r="BV182" i="17" s="1"/>
  <c r="CI246" i="17"/>
  <c r="BU246" i="17"/>
  <c r="BV246" i="17" s="1"/>
  <c r="CI310" i="17"/>
  <c r="BU310" i="17"/>
  <c r="BV310" i="17" s="1"/>
  <c r="CI31" i="17"/>
  <c r="BU31" i="17"/>
  <c r="BV31" i="17" s="1"/>
  <c r="CI95" i="17"/>
  <c r="BU95" i="17"/>
  <c r="BV95" i="17" s="1"/>
  <c r="CI159" i="17"/>
  <c r="BU159" i="17"/>
  <c r="BV159" i="17" s="1"/>
  <c r="CI223" i="17"/>
  <c r="BU223" i="17"/>
  <c r="BV223" i="17" s="1"/>
  <c r="CI287" i="17"/>
  <c r="BU287" i="17"/>
  <c r="BV287" i="17" s="1"/>
  <c r="CI8" i="17"/>
  <c r="R8" i="17"/>
  <c r="BU8" i="17"/>
  <c r="BV8" i="17" s="1"/>
  <c r="CI72" i="17"/>
  <c r="BU72" i="17"/>
  <c r="BV72" i="17" s="1"/>
  <c r="R72" i="17"/>
  <c r="CI136" i="17"/>
  <c r="R136" i="17"/>
  <c r="BU136" i="17"/>
  <c r="BV136" i="17" s="1"/>
  <c r="CI200" i="17"/>
  <c r="BU200" i="17"/>
  <c r="BV200" i="17" s="1"/>
  <c r="R200" i="17"/>
  <c r="CI264" i="17"/>
  <c r="R264" i="17"/>
  <c r="BU264" i="17"/>
  <c r="BV264" i="17" s="1"/>
  <c r="CI328" i="17"/>
  <c r="BU328" i="17"/>
  <c r="BV328" i="17" s="1"/>
  <c r="R328" i="17"/>
  <c r="AK325" i="17"/>
  <c r="AL325" i="17" s="1"/>
  <c r="R325" i="17"/>
  <c r="AK285" i="17"/>
  <c r="AL285" i="17" s="1"/>
  <c r="R285" i="17"/>
  <c r="AK237" i="17"/>
  <c r="AL237" i="17" s="1"/>
  <c r="R237" i="17"/>
  <c r="AK197" i="17"/>
  <c r="AL197" i="17" s="1"/>
  <c r="R197" i="17"/>
  <c r="CI178" i="17"/>
  <c r="R178" i="17"/>
  <c r="BU178" i="17"/>
  <c r="BV178" i="17" s="1"/>
  <c r="CI219" i="17"/>
  <c r="BU21" i="17"/>
  <c r="BV21" i="17" s="1"/>
  <c r="R312" i="17"/>
  <c r="R268" i="17"/>
  <c r="AK293" i="17"/>
  <c r="AL293" i="17" s="1"/>
  <c r="R293" i="17"/>
  <c r="AK253" i="17"/>
  <c r="AL253" i="17" s="1"/>
  <c r="R253" i="17"/>
  <c r="AK205" i="17"/>
  <c r="AL205" i="17" s="1"/>
  <c r="R205" i="17"/>
  <c r="CI242" i="17"/>
  <c r="R242" i="17"/>
  <c r="BU242" i="17"/>
  <c r="BV242" i="17" s="1"/>
  <c r="BJ346" i="17"/>
  <c r="R29" i="17"/>
  <c r="R104" i="17"/>
  <c r="R60" i="17"/>
  <c r="R154" i="17"/>
  <c r="CI62" i="17"/>
  <c r="BU62" i="17"/>
  <c r="BV62" i="17" s="1"/>
  <c r="CI126" i="17"/>
  <c r="BU126" i="17"/>
  <c r="BV126" i="17" s="1"/>
  <c r="CI190" i="17"/>
  <c r="BU190" i="17"/>
  <c r="BV190" i="17" s="1"/>
  <c r="CI254" i="17"/>
  <c r="BU254" i="17"/>
  <c r="BV254" i="17" s="1"/>
  <c r="CI318" i="17"/>
  <c r="BU318" i="17"/>
  <c r="BV318" i="17" s="1"/>
  <c r="R318" i="17"/>
  <c r="CI16" i="17"/>
  <c r="R16" i="17"/>
  <c r="CI272" i="17"/>
  <c r="R272" i="17"/>
  <c r="BU172" i="17"/>
  <c r="BV172" i="17" s="1"/>
  <c r="R10" i="17"/>
  <c r="R74" i="17"/>
  <c r="R130" i="17"/>
  <c r="R96" i="17"/>
  <c r="R133" i="17"/>
  <c r="R26" i="17"/>
  <c r="R53" i="17"/>
  <c r="R80" i="17"/>
  <c r="R172" i="17"/>
  <c r="R112" i="17"/>
  <c r="CI52" i="17"/>
  <c r="R52" i="17"/>
  <c r="CI116" i="17"/>
  <c r="R116" i="17"/>
  <c r="CI180" i="17"/>
  <c r="R180" i="17"/>
  <c r="CI37" i="17"/>
  <c r="BU37" i="17"/>
  <c r="BV37" i="17" s="1"/>
  <c r="R37" i="17"/>
  <c r="CI101" i="17"/>
  <c r="BU101" i="17"/>
  <c r="BV101" i="17" s="1"/>
  <c r="R101" i="17"/>
  <c r="CI165" i="17"/>
  <c r="BU165" i="17"/>
  <c r="BV165" i="17" s="1"/>
  <c r="CI229" i="17"/>
  <c r="BU229" i="17"/>
  <c r="BV229" i="17" s="1"/>
  <c r="CI293" i="17"/>
  <c r="BU293" i="17"/>
  <c r="BV293" i="17" s="1"/>
  <c r="CI6" i="17"/>
  <c r="BU6" i="17"/>
  <c r="BV6" i="17" s="1"/>
  <c r="CI70" i="17"/>
  <c r="BU70" i="17"/>
  <c r="BV70" i="17" s="1"/>
  <c r="CI134" i="17"/>
  <c r="BU134" i="17"/>
  <c r="BV134" i="17" s="1"/>
  <c r="CI198" i="17"/>
  <c r="BU198" i="17"/>
  <c r="BV198" i="17" s="1"/>
  <c r="CI262" i="17"/>
  <c r="BU262" i="17"/>
  <c r="BV262" i="17" s="1"/>
  <c r="CI326" i="17"/>
  <c r="BU326" i="17"/>
  <c r="BV326" i="17" s="1"/>
  <c r="CI47" i="17"/>
  <c r="BU47" i="17"/>
  <c r="BV47" i="17" s="1"/>
  <c r="CI111" i="17"/>
  <c r="BU111" i="17"/>
  <c r="BV111" i="17" s="1"/>
  <c r="CI175" i="17"/>
  <c r="BU175" i="17"/>
  <c r="BV175" i="17" s="1"/>
  <c r="CI239" i="17"/>
  <c r="BU239" i="17"/>
  <c r="BV239" i="17" s="1"/>
  <c r="CI303" i="17"/>
  <c r="BU303" i="17"/>
  <c r="BV303" i="17" s="1"/>
  <c r="CI280" i="17"/>
  <c r="R280" i="17"/>
  <c r="R281" i="17"/>
  <c r="BU321" i="17"/>
  <c r="BV321" i="17" s="1"/>
  <c r="BU332" i="17"/>
  <c r="BV332" i="17" s="1"/>
  <c r="CI107" i="17"/>
  <c r="BU107" i="17"/>
  <c r="BV107" i="17" s="1"/>
  <c r="CI171" i="17"/>
  <c r="BU171" i="17"/>
  <c r="BV171" i="17" s="1"/>
  <c r="H235" i="17"/>
  <c r="H227" i="17"/>
  <c r="H219" i="17"/>
  <c r="AK219" i="17" s="1"/>
  <c r="AL219" i="17" s="1"/>
  <c r="H211" i="17"/>
  <c r="H203" i="17"/>
  <c r="H195" i="17"/>
  <c r="AK195" i="17" s="1"/>
  <c r="AL195" i="17" s="1"/>
  <c r="H187" i="17"/>
  <c r="H179" i="17"/>
  <c r="H171" i="17"/>
  <c r="H163" i="17"/>
  <c r="H155" i="17"/>
  <c r="AK155" i="17" s="1"/>
  <c r="AL155" i="17" s="1"/>
  <c r="H147" i="17"/>
  <c r="H139" i="17"/>
  <c r="H131" i="17"/>
  <c r="AK131" i="17" s="1"/>
  <c r="AL131" i="17" s="1"/>
  <c r="H123" i="17"/>
  <c r="H115" i="17"/>
  <c r="H107" i="17"/>
  <c r="H99" i="17"/>
  <c r="H91" i="17"/>
  <c r="AK91" i="17" s="1"/>
  <c r="AL91" i="17" s="1"/>
  <c r="H83" i="17"/>
  <c r="H75" i="17"/>
  <c r="H67" i="17"/>
  <c r="AK67" i="17" s="1"/>
  <c r="AL67" i="17" s="1"/>
  <c r="H59" i="17"/>
  <c r="H51" i="17"/>
  <c r="H43" i="17"/>
  <c r="H35" i="17"/>
  <c r="H27" i="17"/>
  <c r="AK27" i="17" s="1"/>
  <c r="AL27" i="17" s="1"/>
  <c r="H19" i="17"/>
  <c r="H11" i="17"/>
  <c r="H3" i="17"/>
  <c r="AK3" i="17" s="1"/>
  <c r="AL3" i="17" s="1"/>
  <c r="R82" i="17"/>
  <c r="R138" i="17"/>
  <c r="R93" i="17"/>
  <c r="R168" i="17"/>
  <c r="R13" i="17"/>
  <c r="R34" i="17"/>
  <c r="R76" i="17"/>
  <c r="BU324" i="17"/>
  <c r="BV324" i="17" s="1"/>
  <c r="CI252" i="17"/>
  <c r="BU252" i="17"/>
  <c r="BV252" i="17" s="1"/>
  <c r="CI316" i="17"/>
  <c r="R316" i="17"/>
  <c r="CI109" i="17"/>
  <c r="R109" i="17"/>
  <c r="CI237" i="17"/>
  <c r="BU237" i="17"/>
  <c r="BV237" i="17" s="1"/>
  <c r="CI301" i="17"/>
  <c r="BU301" i="17"/>
  <c r="BV301" i="17" s="1"/>
  <c r="CI14" i="17"/>
  <c r="BU14" i="17"/>
  <c r="BV14" i="17" s="1"/>
  <c r="CI270" i="17"/>
  <c r="BU270" i="17"/>
  <c r="BV270" i="17" s="1"/>
  <c r="CI334" i="17"/>
  <c r="BU334" i="17"/>
  <c r="BV334" i="17" s="1"/>
  <c r="R18" i="17"/>
  <c r="R56" i="17"/>
  <c r="R184" i="17"/>
  <c r="R42" i="17"/>
  <c r="R125" i="17"/>
  <c r="R176" i="17"/>
  <c r="R44" i="17"/>
  <c r="CI196" i="17"/>
  <c r="R196" i="17"/>
  <c r="CI260" i="17"/>
  <c r="BU260" i="17"/>
  <c r="BV260" i="17" s="1"/>
  <c r="CI22" i="17"/>
  <c r="BU22" i="17"/>
  <c r="BV22" i="17" s="1"/>
  <c r="CI342" i="17"/>
  <c r="BU342" i="17"/>
  <c r="BV342" i="17" s="1"/>
  <c r="CI127" i="17"/>
  <c r="CI191" i="17"/>
  <c r="R191" i="17"/>
  <c r="CI255" i="17"/>
  <c r="CI319" i="17"/>
  <c r="BU319" i="17"/>
  <c r="BV319" i="17" s="1"/>
  <c r="R98" i="17"/>
  <c r="R157" i="17"/>
  <c r="R77" i="17"/>
  <c r="R108" i="17"/>
  <c r="R20" i="17"/>
  <c r="R148" i="17"/>
  <c r="R58" i="17"/>
  <c r="BU245" i="17"/>
  <c r="BV245" i="17" s="1"/>
  <c r="CI12" i="17"/>
  <c r="R12" i="17"/>
  <c r="CI76" i="17"/>
  <c r="BU76" i="17"/>
  <c r="BV76" i="17" s="1"/>
  <c r="CI140" i="17"/>
  <c r="R140" i="17"/>
  <c r="CI61" i="17"/>
  <c r="BU61" i="17"/>
  <c r="BV61" i="17" s="1"/>
  <c r="CI125" i="17"/>
  <c r="BU125" i="17"/>
  <c r="BV125" i="17" s="1"/>
  <c r="CI189" i="17"/>
  <c r="BU189" i="17"/>
  <c r="BV189" i="17" s="1"/>
  <c r="CI30" i="17"/>
  <c r="BU30" i="17"/>
  <c r="BV30" i="17" s="1"/>
  <c r="CI94" i="17"/>
  <c r="BU94" i="17"/>
  <c r="BV94" i="17" s="1"/>
  <c r="CI158" i="17"/>
  <c r="R158" i="17"/>
  <c r="CI222" i="17"/>
  <c r="CI286" i="17"/>
  <c r="CI48" i="17"/>
  <c r="BU48" i="17"/>
  <c r="BV48" i="17" s="1"/>
  <c r="CI176" i="17"/>
  <c r="BU176" i="17"/>
  <c r="BV176" i="17" s="1"/>
  <c r="BU297" i="17"/>
  <c r="BV297" i="17" s="1"/>
  <c r="CI3" i="17"/>
  <c r="R3" i="17"/>
  <c r="CI67" i="17"/>
  <c r="R67" i="17"/>
  <c r="CI131" i="17"/>
  <c r="R131" i="17"/>
  <c r="CI195" i="17"/>
  <c r="R195" i="17"/>
  <c r="CI259" i="17"/>
  <c r="R259" i="17"/>
  <c r="CI323" i="17"/>
  <c r="R323" i="17"/>
  <c r="R40" i="17"/>
  <c r="R160" i="17"/>
  <c r="R5" i="17"/>
  <c r="R106" i="17"/>
  <c r="R4" i="17"/>
  <c r="R152" i="17"/>
  <c r="R28" i="17"/>
  <c r="R156" i="17"/>
  <c r="CI84" i="17"/>
  <c r="R84" i="17"/>
  <c r="CI212" i="17"/>
  <c r="BU212" i="17"/>
  <c r="BV212" i="17" s="1"/>
  <c r="CI340" i="17"/>
  <c r="R340" i="17"/>
  <c r="CI38" i="17"/>
  <c r="BU38" i="17"/>
  <c r="BV38" i="17" s="1"/>
  <c r="CI294" i="17"/>
  <c r="BU294" i="17"/>
  <c r="BV294" i="17" s="1"/>
  <c r="R294" i="17"/>
  <c r="CI15" i="17"/>
  <c r="BU15" i="17"/>
  <c r="BV15" i="17" s="1"/>
  <c r="CI79" i="17"/>
  <c r="BU79" i="17"/>
  <c r="BV79" i="17" s="1"/>
  <c r="CI143" i="17"/>
  <c r="BU143" i="17"/>
  <c r="BV143" i="17" s="1"/>
  <c r="CI207" i="17"/>
  <c r="BU207" i="17"/>
  <c r="BV207" i="17" s="1"/>
  <c r="CI271" i="17"/>
  <c r="BU271" i="17"/>
  <c r="BV271" i="17" s="1"/>
  <c r="CI335" i="17"/>
  <c r="BU335" i="17"/>
  <c r="BV335" i="17" s="1"/>
  <c r="BU20" i="17"/>
  <c r="BV20" i="17" s="1"/>
  <c r="R141" i="17"/>
  <c r="R61" i="17"/>
  <c r="R122" i="17"/>
  <c r="R124" i="17"/>
  <c r="R45" i="17"/>
  <c r="R117" i="17"/>
  <c r="R260" i="17"/>
  <c r="R48" i="17"/>
  <c r="R90" i="17"/>
  <c r="R88" i="17"/>
  <c r="BU309" i="17"/>
  <c r="BV309" i="17" s="1"/>
  <c r="CI28" i="17"/>
  <c r="BU28" i="17"/>
  <c r="BV28" i="17" s="1"/>
  <c r="CI92" i="17"/>
  <c r="R92" i="17"/>
  <c r="CI156" i="17"/>
  <c r="BU156" i="17"/>
  <c r="BV156" i="17" s="1"/>
  <c r="CI220" i="17"/>
  <c r="R220" i="17"/>
  <c r="CI46" i="17"/>
  <c r="BU46" i="17"/>
  <c r="BV46" i="17" s="1"/>
  <c r="CI110" i="17"/>
  <c r="CI174" i="17"/>
  <c r="BU174" i="17"/>
  <c r="BV174" i="17" s="1"/>
  <c r="CI238" i="17"/>
  <c r="BU238" i="17"/>
  <c r="BV238" i="17" s="1"/>
  <c r="CI302" i="17"/>
  <c r="BU302" i="17"/>
  <c r="BV302" i="17" s="1"/>
  <c r="CI23" i="17"/>
  <c r="BU23" i="17"/>
  <c r="BV23" i="17" s="1"/>
  <c r="BU185" i="17"/>
  <c r="BV185" i="17" s="1"/>
  <c r="BU60" i="17"/>
  <c r="BV60" i="17" s="1"/>
  <c r="CI83" i="17"/>
  <c r="BU83" i="17"/>
  <c r="BV83" i="17" s="1"/>
  <c r="CI147" i="17"/>
  <c r="BU147" i="17"/>
  <c r="BV147" i="17" s="1"/>
  <c r="CI211" i="17"/>
  <c r="BU211" i="17"/>
  <c r="BV211" i="17" s="1"/>
  <c r="CI275" i="17"/>
  <c r="R275" i="17"/>
  <c r="CI339" i="17"/>
  <c r="BU339" i="17"/>
  <c r="BV339" i="17" s="1"/>
  <c r="BU322" i="17"/>
  <c r="BV322" i="17" s="1"/>
  <c r="BU234" i="17"/>
  <c r="BV234" i="17" s="1"/>
  <c r="BU298" i="17"/>
  <c r="BV298" i="17" s="1"/>
  <c r="BU42" i="17"/>
  <c r="BV42" i="17" s="1"/>
  <c r="BU338" i="17"/>
  <c r="BV338" i="17" s="1"/>
  <c r="R320" i="17"/>
  <c r="BU320" i="17"/>
  <c r="BV320" i="17" s="1"/>
  <c r="BU122" i="17"/>
  <c r="BV122" i="17" s="1"/>
  <c r="BU170" i="17"/>
  <c r="BV170" i="17" s="1"/>
  <c r="BU250" i="17"/>
  <c r="BV250" i="17" s="1"/>
  <c r="BU58" i="17"/>
  <c r="BV58" i="17" s="1"/>
  <c r="BU26" i="17"/>
  <c r="BV26" i="17" s="1"/>
  <c r="BU90" i="17"/>
  <c r="BV90" i="17" s="1"/>
  <c r="BU282" i="17"/>
  <c r="BV282" i="17" s="1"/>
  <c r="BU154" i="17"/>
  <c r="BV154" i="17" s="1"/>
  <c r="BU218" i="17"/>
  <c r="BV218" i="17" s="1"/>
  <c r="H2" i="17"/>
  <c r="H335" i="17"/>
  <c r="H327" i="17"/>
  <c r="H319" i="17"/>
  <c r="H311" i="17"/>
  <c r="H303" i="17"/>
  <c r="AK303" i="17" s="1"/>
  <c r="AL303" i="17" s="1"/>
  <c r="H295" i="17"/>
  <c r="H287" i="17"/>
  <c r="AK287" i="17" s="1"/>
  <c r="AL287" i="17" s="1"/>
  <c r="H279" i="17"/>
  <c r="H271" i="17"/>
  <c r="AK271" i="17" s="1"/>
  <c r="AL271" i="17" s="1"/>
  <c r="H263" i="17"/>
  <c r="H255" i="17"/>
  <c r="AK255" i="17" s="1"/>
  <c r="AL255" i="17" s="1"/>
  <c r="H247" i="17"/>
  <c r="H239" i="17"/>
  <c r="AK239" i="17" s="1"/>
  <c r="AL239" i="17" s="1"/>
  <c r="H231" i="17"/>
  <c r="H223" i="17"/>
  <c r="AK223" i="17" s="1"/>
  <c r="AL223" i="17" s="1"/>
  <c r="H215" i="17"/>
  <c r="H207" i="17"/>
  <c r="AK207" i="17" s="1"/>
  <c r="AL207" i="17" s="1"/>
  <c r="H199" i="17"/>
  <c r="H191" i="17"/>
  <c r="AK191" i="17" s="1"/>
  <c r="AL191" i="17" s="1"/>
  <c r="H183" i="17"/>
  <c r="H175" i="17"/>
  <c r="AK175" i="17" s="1"/>
  <c r="AL175" i="17" s="1"/>
  <c r="H167" i="17"/>
  <c r="H159" i="17"/>
  <c r="AK159" i="17" s="1"/>
  <c r="AL159" i="17" s="1"/>
  <c r="H151" i="17"/>
  <c r="H143" i="17"/>
  <c r="H135" i="17"/>
  <c r="H127" i="17"/>
  <c r="AK127" i="17" s="1"/>
  <c r="AL127" i="17" s="1"/>
  <c r="H119" i="17"/>
  <c r="H111" i="17"/>
  <c r="AK111" i="17" s="1"/>
  <c r="AL111" i="17" s="1"/>
  <c r="H103" i="17"/>
  <c r="H95" i="17"/>
  <c r="AK95" i="17" s="1"/>
  <c r="AL95" i="17" s="1"/>
  <c r="H87" i="17"/>
  <c r="H79" i="17"/>
  <c r="AK79" i="17" s="1"/>
  <c r="AL79" i="17" s="1"/>
  <c r="H71" i="17"/>
  <c r="H63" i="17"/>
  <c r="H55" i="17"/>
  <c r="H47" i="17"/>
  <c r="AK47" i="17" s="1"/>
  <c r="AL47" i="17" s="1"/>
  <c r="H39" i="17"/>
  <c r="H31" i="17"/>
  <c r="AK31" i="17" s="1"/>
  <c r="AL31" i="17" s="1"/>
  <c r="H23" i="17"/>
  <c r="AK23" i="17" s="1"/>
  <c r="AL23" i="17" s="1"/>
  <c r="H15" i="17"/>
  <c r="H7" i="17"/>
  <c r="H342" i="17"/>
  <c r="H334" i="17"/>
  <c r="AK334" i="17" s="1"/>
  <c r="AL334" i="17" s="1"/>
  <c r="H326" i="17"/>
  <c r="H318" i="17"/>
  <c r="AK318" i="17" s="1"/>
  <c r="AL318" i="17" s="1"/>
  <c r="H310" i="17"/>
  <c r="AK310" i="17" s="1"/>
  <c r="AL310" i="17" s="1"/>
  <c r="H302" i="17"/>
  <c r="H294" i="17"/>
  <c r="AK294" i="17" s="1"/>
  <c r="AL294" i="17" s="1"/>
  <c r="H286" i="17"/>
  <c r="AK286" i="17" s="1"/>
  <c r="AL286" i="17" s="1"/>
  <c r="H278" i="17"/>
  <c r="H270" i="17"/>
  <c r="H262" i="17"/>
  <c r="H254" i="17"/>
  <c r="H246" i="17"/>
  <c r="AK246" i="17" s="1"/>
  <c r="AL246" i="17" s="1"/>
  <c r="H238" i="17"/>
  <c r="H230" i="17"/>
  <c r="H222" i="17"/>
  <c r="AK222" i="17" s="1"/>
  <c r="AL222" i="17" s="1"/>
  <c r="H214" i="17"/>
  <c r="H206" i="17"/>
  <c r="H198" i="17"/>
  <c r="H190" i="17"/>
  <c r="AK190" i="17" s="1"/>
  <c r="AL190" i="17" s="1"/>
  <c r="H182" i="17"/>
  <c r="AK182" i="17" s="1"/>
  <c r="AL182" i="17" s="1"/>
  <c r="H174" i="17"/>
  <c r="AK174" i="17" s="1"/>
  <c r="AL174" i="17" s="1"/>
  <c r="H166" i="17"/>
  <c r="H158" i="17"/>
  <c r="AK158" i="17" s="1"/>
  <c r="AL158" i="17" s="1"/>
  <c r="H150" i="17"/>
  <c r="H142" i="17"/>
  <c r="H134" i="17"/>
  <c r="H126" i="17"/>
  <c r="H118" i="17"/>
  <c r="AK118" i="17" s="1"/>
  <c r="AL118" i="17" s="1"/>
  <c r="H110" i="17"/>
  <c r="AK110" i="17" s="1"/>
  <c r="AL110" i="17" s="1"/>
  <c r="H102" i="17"/>
  <c r="H94" i="17"/>
  <c r="AK94" i="17" s="1"/>
  <c r="AL94" i="17" s="1"/>
  <c r="H86" i="17"/>
  <c r="H78" i="17"/>
  <c r="H70" i="17"/>
  <c r="H62" i="17"/>
  <c r="AK62" i="17" s="1"/>
  <c r="AL62" i="17" s="1"/>
  <c r="H54" i="17"/>
  <c r="AK54" i="17" s="1"/>
  <c r="AL54" i="17" s="1"/>
  <c r="H46" i="17"/>
  <c r="H38" i="17"/>
  <c r="H30" i="17"/>
  <c r="AK30" i="17" s="1"/>
  <c r="AL30" i="17" s="1"/>
  <c r="H22" i="17"/>
  <c r="H14" i="17"/>
  <c r="H6" i="17"/>
  <c r="AK6" i="17" s="1"/>
  <c r="AL6" i="17" s="1"/>
  <c r="H337" i="17"/>
  <c r="H329" i="17"/>
  <c r="H321" i="17"/>
  <c r="H313" i="17"/>
  <c r="H305" i="17"/>
  <c r="H297" i="17"/>
  <c r="H289" i="17"/>
  <c r="H281" i="17"/>
  <c r="AK281" i="17" s="1"/>
  <c r="AL281" i="17" s="1"/>
  <c r="H273" i="17"/>
  <c r="H265" i="17"/>
  <c r="H257" i="17"/>
  <c r="H249" i="17"/>
  <c r="H241" i="17"/>
  <c r="H233" i="17"/>
  <c r="H225" i="17"/>
  <c r="H217" i="17"/>
  <c r="H209" i="17"/>
  <c r="H201" i="17"/>
  <c r="H193" i="17"/>
  <c r="AK193" i="17" s="1"/>
  <c r="AL193" i="17" s="1"/>
  <c r="H185" i="17"/>
  <c r="H177" i="17"/>
  <c r="H169" i="17"/>
  <c r="H161" i="17"/>
  <c r="H153" i="17"/>
  <c r="H145" i="17"/>
  <c r="H137" i="17"/>
  <c r="H129" i="17"/>
  <c r="H121" i="17"/>
  <c r="H113" i="17"/>
  <c r="H105" i="17"/>
  <c r="H97" i="17"/>
  <c r="H89" i="17"/>
  <c r="H81" i="17"/>
  <c r="H73" i="17"/>
  <c r="H65" i="17"/>
  <c r="H57" i="17"/>
  <c r="H49" i="17"/>
  <c r="H41" i="17"/>
  <c r="H33" i="17"/>
  <c r="H25" i="17"/>
  <c r="H17" i="17"/>
  <c r="H9" i="17"/>
  <c r="AX345" i="17"/>
  <c r="AX346" i="17" s="1"/>
  <c r="AX344" i="17"/>
  <c r="A202" i="17"/>
  <c r="X202" i="17" s="1"/>
  <c r="Y202" i="17" s="1"/>
  <c r="A327" i="17"/>
  <c r="X327" i="17" s="1"/>
  <c r="Y327" i="17" s="1"/>
  <c r="A324" i="17"/>
  <c r="X324" i="17" s="1"/>
  <c r="Y324" i="17" s="1"/>
  <c r="A226" i="17"/>
  <c r="X226" i="17" s="1"/>
  <c r="Y226" i="17" s="1"/>
  <c r="A189" i="17"/>
  <c r="X189" i="17" s="1"/>
  <c r="Y189" i="17" s="1"/>
  <c r="A174" i="17"/>
  <c r="X174" i="17" s="1"/>
  <c r="Y174" i="17" s="1"/>
  <c r="A166" i="17"/>
  <c r="X166" i="17" s="1"/>
  <c r="Y166" i="17" s="1"/>
  <c r="A160" i="17"/>
  <c r="X160" i="17" s="1"/>
  <c r="Y160" i="17" s="1"/>
  <c r="A129" i="17"/>
  <c r="X129" i="17" s="1"/>
  <c r="Y129" i="17" s="1"/>
  <c r="A121" i="17"/>
  <c r="X121" i="17" s="1"/>
  <c r="Y121" i="17" s="1"/>
  <c r="A113" i="17"/>
  <c r="X113" i="17" s="1"/>
  <c r="Y113" i="17" s="1"/>
  <c r="A105" i="17"/>
  <c r="X105" i="17" s="1"/>
  <c r="Y105" i="17" s="1"/>
  <c r="A97" i="17"/>
  <c r="X97" i="17" s="1"/>
  <c r="Y97" i="17" s="1"/>
  <c r="A159" i="17"/>
  <c r="X159" i="17" s="1"/>
  <c r="Y159" i="17" s="1"/>
  <c r="A151" i="17"/>
  <c r="X151" i="17" s="1"/>
  <c r="Y151" i="17" s="1"/>
  <c r="A149" i="17"/>
  <c r="X149" i="17" s="1"/>
  <c r="Y149" i="17" s="1"/>
  <c r="A143" i="17"/>
  <c r="X143" i="17" s="1"/>
  <c r="Y143" i="17" s="1"/>
  <c r="A141" i="17"/>
  <c r="X141" i="17" s="1"/>
  <c r="Y141" i="17" s="1"/>
  <c r="A135" i="17"/>
  <c r="X135" i="17" s="1"/>
  <c r="Y135" i="17" s="1"/>
  <c r="A133" i="17"/>
  <c r="X133" i="17" s="1"/>
  <c r="Y133" i="17" s="1"/>
  <c r="A127" i="17"/>
  <c r="X127" i="17" s="1"/>
  <c r="Y127" i="17" s="1"/>
  <c r="A125" i="17"/>
  <c r="X125" i="17" s="1"/>
  <c r="Y125" i="17" s="1"/>
  <c r="A119" i="17"/>
  <c r="X119" i="17" s="1"/>
  <c r="Y119" i="17" s="1"/>
  <c r="A117" i="17"/>
  <c r="X117" i="17" s="1"/>
  <c r="Y117" i="17" s="1"/>
  <c r="A111" i="17"/>
  <c r="X111" i="17" s="1"/>
  <c r="Y111" i="17" s="1"/>
  <c r="A109" i="17"/>
  <c r="X109" i="17" s="1"/>
  <c r="Y109" i="17" s="1"/>
  <c r="A103" i="17"/>
  <c r="X103" i="17" s="1"/>
  <c r="Y103" i="17" s="1"/>
  <c r="A95" i="17"/>
  <c r="X95" i="17" s="1"/>
  <c r="Y95" i="17" s="1"/>
  <c r="A93" i="17"/>
  <c r="X93" i="17" s="1"/>
  <c r="Y93" i="17" s="1"/>
  <c r="A87" i="17"/>
  <c r="X87" i="17" s="1"/>
  <c r="Y87" i="17" s="1"/>
  <c r="A84" i="17"/>
  <c r="X84" i="17" s="1"/>
  <c r="Y84" i="17" s="1"/>
  <c r="A53" i="17"/>
  <c r="X53" i="17" s="1"/>
  <c r="Y53" i="17" s="1"/>
  <c r="A181" i="17"/>
  <c r="X181" i="17" s="1"/>
  <c r="Y181" i="17" s="1"/>
  <c r="A172" i="17"/>
  <c r="X172" i="17" s="1"/>
  <c r="Y172" i="17" s="1"/>
  <c r="A164" i="17"/>
  <c r="X164" i="17" s="1"/>
  <c r="Y164" i="17" s="1"/>
  <c r="A150" i="17"/>
  <c r="X150" i="17" s="1"/>
  <c r="Y150" i="17" s="1"/>
  <c r="A134" i="17"/>
  <c r="X134" i="17" s="1"/>
  <c r="Y134" i="17" s="1"/>
  <c r="A157" i="17"/>
  <c r="X157" i="17" s="1"/>
  <c r="Y157" i="17" s="1"/>
  <c r="A101" i="17"/>
  <c r="X101" i="17" s="1"/>
  <c r="Y101" i="17" s="1"/>
  <c r="A64" i="17"/>
  <c r="X64" i="17" s="1"/>
  <c r="Y64" i="17" s="1"/>
  <c r="A42" i="17"/>
  <c r="X42" i="17" s="1"/>
  <c r="Y42" i="17" s="1"/>
  <c r="A39" i="17"/>
  <c r="X39" i="17" s="1"/>
  <c r="Y39" i="17" s="1"/>
  <c r="A36" i="17"/>
  <c r="X36" i="17" s="1"/>
  <c r="Y36" i="17" s="1"/>
  <c r="A17" i="17"/>
  <c r="X17" i="17" s="1"/>
  <c r="Y17" i="17" s="1"/>
  <c r="A11" i="17"/>
  <c r="X11" i="17" s="1"/>
  <c r="Y11" i="17" s="1"/>
  <c r="A5" i="17"/>
  <c r="X5" i="17" s="1"/>
  <c r="Y5" i="17" s="1"/>
  <c r="A342" i="17"/>
  <c r="X342" i="17" s="1"/>
  <c r="Y342" i="17" s="1"/>
  <c r="A329" i="17"/>
  <c r="X329" i="17" s="1"/>
  <c r="Y329" i="17" s="1"/>
  <c r="A320" i="17"/>
  <c r="X320" i="17" s="1"/>
  <c r="Y320" i="17" s="1"/>
  <c r="A314" i="17"/>
  <c r="X314" i="17" s="1"/>
  <c r="Y314" i="17" s="1"/>
  <c r="A299" i="17"/>
  <c r="X299" i="17" s="1"/>
  <c r="Y299" i="17" s="1"/>
  <c r="A293" i="17"/>
  <c r="X293" i="17" s="1"/>
  <c r="Y293" i="17" s="1"/>
  <c r="A287" i="17"/>
  <c r="X287" i="17" s="1"/>
  <c r="Y287" i="17" s="1"/>
  <c r="A284" i="17"/>
  <c r="X284" i="17" s="1"/>
  <c r="Y284" i="17" s="1"/>
  <c r="A278" i="17"/>
  <c r="X278" i="17" s="1"/>
  <c r="Y278" i="17" s="1"/>
  <c r="A265" i="17"/>
  <c r="X265" i="17" s="1"/>
  <c r="Y265" i="17" s="1"/>
  <c r="A256" i="17"/>
  <c r="X256" i="17" s="1"/>
  <c r="Y256" i="17" s="1"/>
  <c r="A250" i="17"/>
  <c r="X250" i="17" s="1"/>
  <c r="Y250" i="17" s="1"/>
  <c r="A235" i="17"/>
  <c r="X235" i="17" s="1"/>
  <c r="Y235" i="17" s="1"/>
  <c r="A229" i="17"/>
  <c r="X229" i="17" s="1"/>
  <c r="Y229" i="17" s="1"/>
  <c r="A218" i="17"/>
  <c r="X218" i="17" s="1"/>
  <c r="Y218" i="17" s="1"/>
  <c r="A209" i="17"/>
  <c r="X209" i="17" s="1"/>
  <c r="Y209" i="17" s="1"/>
  <c r="A56" i="17"/>
  <c r="X56" i="17" s="1"/>
  <c r="Y56" i="17" s="1"/>
  <c r="A45" i="17"/>
  <c r="X45" i="17" s="1"/>
  <c r="Y45" i="17" s="1"/>
  <c r="A341" i="17"/>
  <c r="X341" i="17" s="1"/>
  <c r="Y341" i="17" s="1"/>
  <c r="A335" i="17"/>
  <c r="X335" i="17" s="1"/>
  <c r="Y335" i="17" s="1"/>
  <c r="A332" i="17"/>
  <c r="X332" i="17" s="1"/>
  <c r="Y332" i="17" s="1"/>
  <c r="A313" i="17"/>
  <c r="X313" i="17" s="1"/>
  <c r="Y313" i="17" s="1"/>
  <c r="A304" i="17"/>
  <c r="X304" i="17" s="1"/>
  <c r="Y304" i="17" s="1"/>
  <c r="A298" i="17"/>
  <c r="X298" i="17" s="1"/>
  <c r="Y298" i="17" s="1"/>
  <c r="A283" i="17"/>
  <c r="X283" i="17" s="1"/>
  <c r="Y283" i="17" s="1"/>
  <c r="A277" i="17"/>
  <c r="X277" i="17" s="1"/>
  <c r="Y277" i="17" s="1"/>
  <c r="A271" i="17"/>
  <c r="X271" i="17" s="1"/>
  <c r="Y271" i="17" s="1"/>
  <c r="A268" i="17"/>
  <c r="X268" i="17" s="1"/>
  <c r="Y268" i="17" s="1"/>
  <c r="A234" i="17"/>
  <c r="X234" i="17" s="1"/>
  <c r="Y234" i="17" s="1"/>
  <c r="A217" i="17"/>
  <c r="X217" i="17" s="1"/>
  <c r="Y217" i="17" s="1"/>
  <c r="A194" i="17"/>
  <c r="X194" i="17" s="1"/>
  <c r="Y194" i="17" s="1"/>
  <c r="A185" i="17"/>
  <c r="X185" i="17" s="1"/>
  <c r="Y185" i="17" s="1"/>
  <c r="A182" i="17"/>
  <c r="X182" i="17" s="1"/>
  <c r="Y182" i="17" s="1"/>
  <c r="A179" i="17"/>
  <c r="X179" i="17" s="1"/>
  <c r="Y179" i="17" s="1"/>
  <c r="A154" i="17"/>
  <c r="X154" i="17" s="1"/>
  <c r="Y154" i="17" s="1"/>
  <c r="A146" i="17"/>
  <c r="X146" i="17" s="1"/>
  <c r="Y146" i="17" s="1"/>
  <c r="A138" i="17"/>
  <c r="X138" i="17" s="1"/>
  <c r="Y138" i="17" s="1"/>
  <c r="A130" i="17"/>
  <c r="X130" i="17" s="1"/>
  <c r="Y130" i="17" s="1"/>
  <c r="A337" i="17"/>
  <c r="X337" i="17" s="1"/>
  <c r="Y337" i="17" s="1"/>
  <c r="A328" i="17"/>
  <c r="X328" i="17" s="1"/>
  <c r="Y328" i="17" s="1"/>
  <c r="A322" i="17"/>
  <c r="X322" i="17" s="1"/>
  <c r="Y322" i="17" s="1"/>
  <c r="A307" i="17"/>
  <c r="X307" i="17" s="1"/>
  <c r="Y307" i="17" s="1"/>
  <c r="A301" i="17"/>
  <c r="X301" i="17" s="1"/>
  <c r="Y301" i="17" s="1"/>
  <c r="A295" i="17"/>
  <c r="X295" i="17" s="1"/>
  <c r="Y295" i="17" s="1"/>
  <c r="A292" i="17"/>
  <c r="X292" i="17" s="1"/>
  <c r="Y292" i="17" s="1"/>
  <c r="A286" i="17"/>
  <c r="X286" i="17" s="1"/>
  <c r="Y286" i="17" s="1"/>
  <c r="A273" i="17"/>
  <c r="X273" i="17" s="1"/>
  <c r="Y273" i="17" s="1"/>
  <c r="A264" i="17"/>
  <c r="X264" i="17" s="1"/>
  <c r="Y264" i="17" s="1"/>
  <c r="A258" i="17"/>
  <c r="X258" i="17" s="1"/>
  <c r="Y258" i="17" s="1"/>
  <c r="A243" i="17"/>
  <c r="X243" i="17" s="1"/>
  <c r="Y243" i="17" s="1"/>
  <c r="A237" i="17"/>
  <c r="X237" i="17" s="1"/>
  <c r="Y237" i="17" s="1"/>
  <c r="A231" i="17"/>
  <c r="X231" i="17" s="1"/>
  <c r="Y231" i="17" s="1"/>
  <c r="A225" i="17"/>
  <c r="X225" i="17" s="1"/>
  <c r="Y225" i="17" s="1"/>
  <c r="A214" i="17"/>
  <c r="X214" i="17" s="1"/>
  <c r="Y214" i="17" s="1"/>
  <c r="A208" i="17"/>
  <c r="X208" i="17" s="1"/>
  <c r="Y208" i="17" s="1"/>
  <c r="A69" i="17"/>
  <c r="X69" i="17" s="1"/>
  <c r="Y69" i="17" s="1"/>
  <c r="A58" i="17"/>
  <c r="X58" i="17" s="1"/>
  <c r="Y58" i="17" s="1"/>
  <c r="A55" i="17"/>
  <c r="X55" i="17" s="1"/>
  <c r="Y55" i="17" s="1"/>
  <c r="A52" i="17"/>
  <c r="X52" i="17" s="1"/>
  <c r="Y52" i="17" s="1"/>
  <c r="A33" i="17"/>
  <c r="X33" i="17" s="1"/>
  <c r="Y33" i="17" s="1"/>
  <c r="A27" i="17"/>
  <c r="X27" i="17" s="1"/>
  <c r="Y27" i="17" s="1"/>
  <c r="A16" i="17"/>
  <c r="X16" i="17" s="1"/>
  <c r="Y16" i="17" s="1"/>
  <c r="A4" i="17"/>
  <c r="X4" i="17" s="1"/>
  <c r="Y4" i="17" s="1"/>
  <c r="A336" i="17"/>
  <c r="X336" i="17" s="1"/>
  <c r="Y336" i="17" s="1"/>
  <c r="A330" i="17"/>
  <c r="X330" i="17" s="1"/>
  <c r="Y330" i="17" s="1"/>
  <c r="A315" i="17"/>
  <c r="X315" i="17" s="1"/>
  <c r="Y315" i="17" s="1"/>
  <c r="A309" i="17"/>
  <c r="X309" i="17" s="1"/>
  <c r="Y309" i="17" s="1"/>
  <c r="A303" i="17"/>
  <c r="X303" i="17" s="1"/>
  <c r="Y303" i="17" s="1"/>
  <c r="A300" i="17"/>
  <c r="X300" i="17" s="1"/>
  <c r="Y300" i="17" s="1"/>
  <c r="A294" i="17"/>
  <c r="X294" i="17" s="1"/>
  <c r="Y294" i="17" s="1"/>
  <c r="A281" i="17"/>
  <c r="X281" i="17" s="1"/>
  <c r="Y281" i="17" s="1"/>
  <c r="A272" i="17"/>
  <c r="X272" i="17" s="1"/>
  <c r="Y272" i="17" s="1"/>
  <c r="A266" i="17"/>
  <c r="X266" i="17" s="1"/>
  <c r="Y266" i="17" s="1"/>
  <c r="A251" i="17"/>
  <c r="X251" i="17" s="1"/>
  <c r="Y251" i="17" s="1"/>
  <c r="A245" i="17"/>
  <c r="X245" i="17" s="1"/>
  <c r="Y245" i="17" s="1"/>
  <c r="A239" i="17"/>
  <c r="X239" i="17" s="1"/>
  <c r="Y239" i="17" s="1"/>
  <c r="A236" i="17"/>
  <c r="X236" i="17" s="1"/>
  <c r="Y236" i="17" s="1"/>
  <c r="A230" i="17"/>
  <c r="X230" i="17" s="1"/>
  <c r="Y230" i="17" s="1"/>
  <c r="A224" i="17"/>
  <c r="X224" i="17" s="1"/>
  <c r="Y224" i="17" s="1"/>
  <c r="A219" i="17"/>
  <c r="X219" i="17" s="1"/>
  <c r="Y219" i="17" s="1"/>
  <c r="A204" i="17"/>
  <c r="X204" i="17" s="1"/>
  <c r="Y204" i="17" s="1"/>
  <c r="A198" i="17"/>
  <c r="X198" i="17" s="1"/>
  <c r="Y198" i="17" s="1"/>
  <c r="A128" i="17"/>
  <c r="X128" i="17" s="1"/>
  <c r="Y128" i="17" s="1"/>
  <c r="A123" i="17"/>
  <c r="X123" i="17" s="1"/>
  <c r="Y123" i="17" s="1"/>
  <c r="A120" i="17"/>
  <c r="X120" i="17" s="1"/>
  <c r="Y120" i="17" s="1"/>
  <c r="A115" i="17"/>
  <c r="X115" i="17" s="1"/>
  <c r="Y115" i="17" s="1"/>
  <c r="A112" i="17"/>
  <c r="X112" i="17" s="1"/>
  <c r="Y112" i="17" s="1"/>
  <c r="A107" i="17"/>
  <c r="X107" i="17" s="1"/>
  <c r="Y107" i="17" s="1"/>
  <c r="A104" i="17"/>
  <c r="X104" i="17" s="1"/>
  <c r="Y104" i="17" s="1"/>
  <c r="A99" i="17"/>
  <c r="X99" i="17" s="1"/>
  <c r="Y99" i="17" s="1"/>
  <c r="A96" i="17"/>
  <c r="X96" i="17" s="1"/>
  <c r="Y96" i="17" s="1"/>
  <c r="A91" i="17"/>
  <c r="X91" i="17" s="1"/>
  <c r="Y91" i="17" s="1"/>
  <c r="A88" i="17"/>
  <c r="X88" i="17" s="1"/>
  <c r="Y88" i="17" s="1"/>
  <c r="A74" i="17"/>
  <c r="X74" i="17" s="1"/>
  <c r="Y74" i="17" s="1"/>
  <c r="A62" i="17"/>
  <c r="X62" i="17" s="1"/>
  <c r="Y62" i="17" s="1"/>
  <c r="A57" i="17"/>
  <c r="X57" i="17" s="1"/>
  <c r="Y57" i="17" s="1"/>
  <c r="A51" i="17"/>
  <c r="X51" i="17" s="1"/>
  <c r="Y51" i="17" s="1"/>
  <c r="A40" i="17"/>
  <c r="X40" i="17" s="1"/>
  <c r="Y40" i="17" s="1"/>
  <c r="A29" i="17"/>
  <c r="X29" i="17" s="1"/>
  <c r="Y29" i="17" s="1"/>
  <c r="A18" i="17"/>
  <c r="X18" i="17" s="1"/>
  <c r="Y18" i="17" s="1"/>
  <c r="A15" i="17"/>
  <c r="X15" i="17" s="1"/>
  <c r="Y15" i="17" s="1"/>
  <c r="A12" i="17"/>
  <c r="X12" i="17" s="1"/>
  <c r="Y12" i="17" s="1"/>
  <c r="A338" i="17"/>
  <c r="X338" i="17" s="1"/>
  <c r="Y338" i="17" s="1"/>
  <c r="A323" i="17"/>
  <c r="X323" i="17" s="1"/>
  <c r="Y323" i="17" s="1"/>
  <c r="A317" i="17"/>
  <c r="X317" i="17" s="1"/>
  <c r="Y317" i="17" s="1"/>
  <c r="A311" i="17"/>
  <c r="X311" i="17" s="1"/>
  <c r="Y311" i="17" s="1"/>
  <c r="A308" i="17"/>
  <c r="X308" i="17" s="1"/>
  <c r="Y308" i="17" s="1"/>
  <c r="A302" i="17"/>
  <c r="X302" i="17" s="1"/>
  <c r="Y302" i="17" s="1"/>
  <c r="A289" i="17"/>
  <c r="X289" i="17" s="1"/>
  <c r="Y289" i="17" s="1"/>
  <c r="A280" i="17"/>
  <c r="X280" i="17" s="1"/>
  <c r="Y280" i="17" s="1"/>
  <c r="A274" i="17"/>
  <c r="X274" i="17" s="1"/>
  <c r="Y274" i="17" s="1"/>
  <c r="A259" i="17"/>
  <c r="X259" i="17" s="1"/>
  <c r="Y259" i="17" s="1"/>
  <c r="A253" i="17"/>
  <c r="X253" i="17" s="1"/>
  <c r="Y253" i="17" s="1"/>
  <c r="A247" i="17"/>
  <c r="X247" i="17" s="1"/>
  <c r="Y247" i="17" s="1"/>
  <c r="A244" i="17"/>
  <c r="X244" i="17" s="1"/>
  <c r="Y244" i="17" s="1"/>
  <c r="A238" i="17"/>
  <c r="X238" i="17" s="1"/>
  <c r="Y238" i="17" s="1"/>
  <c r="A223" i="17"/>
  <c r="X223" i="17" s="1"/>
  <c r="Y223" i="17" s="1"/>
  <c r="A221" i="17"/>
  <c r="X221" i="17" s="1"/>
  <c r="Y221" i="17" s="1"/>
  <c r="A212" i="17"/>
  <c r="X212" i="17" s="1"/>
  <c r="Y212" i="17" s="1"/>
  <c r="A206" i="17"/>
  <c r="X206" i="17" s="1"/>
  <c r="Y206" i="17" s="1"/>
  <c r="A203" i="17"/>
  <c r="X203" i="17" s="1"/>
  <c r="Y203" i="17" s="1"/>
  <c r="A191" i="17"/>
  <c r="X191" i="17" s="1"/>
  <c r="Y191" i="17" s="1"/>
  <c r="A186" i="17"/>
  <c r="X186" i="17" s="1"/>
  <c r="Y186" i="17" s="1"/>
  <c r="A176" i="17"/>
  <c r="X176" i="17" s="1"/>
  <c r="Y176" i="17" s="1"/>
  <c r="A171" i="17"/>
  <c r="X171" i="17" s="1"/>
  <c r="Y171" i="17" s="1"/>
  <c r="A168" i="17"/>
  <c r="X168" i="17" s="1"/>
  <c r="Y168" i="17" s="1"/>
  <c r="A163" i="17"/>
  <c r="X163" i="17" s="1"/>
  <c r="Y163" i="17" s="1"/>
  <c r="A85" i="17"/>
  <c r="X85" i="17" s="1"/>
  <c r="Y85" i="17" s="1"/>
  <c r="A79" i="17"/>
  <c r="X79" i="17" s="1"/>
  <c r="Y79" i="17" s="1"/>
  <c r="A76" i="17"/>
  <c r="X76" i="17" s="1"/>
  <c r="Y76" i="17" s="1"/>
  <c r="A70" i="17"/>
  <c r="X70" i="17" s="1"/>
  <c r="Y70" i="17" s="1"/>
  <c r="A65" i="17"/>
  <c r="X65" i="17" s="1"/>
  <c r="Y65" i="17" s="1"/>
  <c r="A59" i="17"/>
  <c r="X59" i="17" s="1"/>
  <c r="Y59" i="17" s="1"/>
  <c r="A48" i="17"/>
  <c r="X48" i="17" s="1"/>
  <c r="Y48" i="17" s="1"/>
  <c r="A37" i="17"/>
  <c r="X37" i="17" s="1"/>
  <c r="Y37" i="17" s="1"/>
  <c r="A26" i="17"/>
  <c r="X26" i="17" s="1"/>
  <c r="Y26" i="17" s="1"/>
  <c r="A23" i="17"/>
  <c r="X23" i="17" s="1"/>
  <c r="Y23" i="17" s="1"/>
  <c r="A20" i="17"/>
  <c r="X20" i="17" s="1"/>
  <c r="Y20" i="17" s="1"/>
  <c r="A6" i="17"/>
  <c r="X6" i="17" s="1"/>
  <c r="Y6" i="17" s="1"/>
  <c r="A326" i="17"/>
  <c r="X326" i="17" s="1"/>
  <c r="Y326" i="17" s="1"/>
  <c r="A262" i="17"/>
  <c r="X262" i="17" s="1"/>
  <c r="Y262" i="17" s="1"/>
  <c r="A249" i="17"/>
  <c r="X249" i="17" s="1"/>
  <c r="Y249" i="17" s="1"/>
  <c r="A240" i="17"/>
  <c r="X240" i="17" s="1"/>
  <c r="Y240" i="17" s="1"/>
  <c r="A228" i="17"/>
  <c r="X228" i="17" s="1"/>
  <c r="Y228" i="17" s="1"/>
  <c r="A199" i="17"/>
  <c r="X199" i="17" s="1"/>
  <c r="Y199" i="17" s="1"/>
  <c r="A197" i="17"/>
  <c r="X197" i="17" s="1"/>
  <c r="Y197" i="17" s="1"/>
  <c r="A82" i="17"/>
  <c r="X82" i="17" s="1"/>
  <c r="Y82" i="17" s="1"/>
  <c r="A73" i="17"/>
  <c r="X73" i="17" s="1"/>
  <c r="Y73" i="17" s="1"/>
  <c r="A67" i="17"/>
  <c r="X67" i="17" s="1"/>
  <c r="Y67" i="17" s="1"/>
  <c r="A34" i="17"/>
  <c r="X34" i="17" s="1"/>
  <c r="Y34" i="17" s="1"/>
  <c r="A31" i="17"/>
  <c r="X31" i="17" s="1"/>
  <c r="Y31" i="17" s="1"/>
  <c r="A28" i="17"/>
  <c r="X28" i="17" s="1"/>
  <c r="Y28" i="17" s="1"/>
  <c r="A9" i="17"/>
  <c r="X9" i="17" s="1"/>
  <c r="Y9" i="17" s="1"/>
  <c r="A331" i="17"/>
  <c r="X331" i="17" s="1"/>
  <c r="Y331" i="17" s="1"/>
  <c r="A325" i="17"/>
  <c r="X325" i="17" s="1"/>
  <c r="Y325" i="17" s="1"/>
  <c r="A319" i="17"/>
  <c r="X319" i="17" s="1"/>
  <c r="Y319" i="17" s="1"/>
  <c r="A316" i="17"/>
  <c r="X316" i="17" s="1"/>
  <c r="Y316" i="17" s="1"/>
  <c r="A310" i="17"/>
  <c r="X310" i="17" s="1"/>
  <c r="Y310" i="17" s="1"/>
  <c r="A297" i="17"/>
  <c r="X297" i="17" s="1"/>
  <c r="Y297" i="17" s="1"/>
  <c r="A288" i="17"/>
  <c r="X288" i="17" s="1"/>
  <c r="Y288" i="17" s="1"/>
  <c r="A282" i="17"/>
  <c r="X282" i="17" s="1"/>
  <c r="Y282" i="17" s="1"/>
  <c r="A267" i="17"/>
  <c r="X267" i="17" s="1"/>
  <c r="Y267" i="17" s="1"/>
  <c r="A261" i="17"/>
  <c r="X261" i="17" s="1"/>
  <c r="Y261" i="17" s="1"/>
  <c r="A255" i="17"/>
  <c r="X255" i="17" s="1"/>
  <c r="Y255" i="17" s="1"/>
  <c r="A252" i="17"/>
  <c r="X252" i="17" s="1"/>
  <c r="Y252" i="17" s="1"/>
  <c r="A246" i="17"/>
  <c r="X246" i="17" s="1"/>
  <c r="Y246" i="17" s="1"/>
  <c r="A233" i="17"/>
  <c r="X233" i="17" s="1"/>
  <c r="Y233" i="17" s="1"/>
  <c r="A216" i="17"/>
  <c r="X216" i="17" s="1"/>
  <c r="Y216" i="17" s="1"/>
  <c r="A211" i="17"/>
  <c r="X211" i="17" s="1"/>
  <c r="Y211" i="17" s="1"/>
  <c r="A205" i="17"/>
  <c r="X205" i="17" s="1"/>
  <c r="Y205" i="17" s="1"/>
  <c r="A196" i="17"/>
  <c r="X196" i="17" s="1"/>
  <c r="Y196" i="17" s="1"/>
  <c r="A175" i="17"/>
  <c r="X175" i="17" s="1"/>
  <c r="Y175" i="17" s="1"/>
  <c r="A173" i="17"/>
  <c r="X173" i="17" s="1"/>
  <c r="Y173" i="17" s="1"/>
  <c r="A167" i="17"/>
  <c r="X167" i="17" s="1"/>
  <c r="Y167" i="17" s="1"/>
  <c r="A165" i="17"/>
  <c r="X165" i="17" s="1"/>
  <c r="Y165" i="17" s="1"/>
  <c r="A162" i="17"/>
  <c r="X162" i="17" s="1"/>
  <c r="Y162" i="17" s="1"/>
  <c r="A156" i="17"/>
  <c r="X156" i="17" s="1"/>
  <c r="Y156" i="17" s="1"/>
  <c r="A148" i="17"/>
  <c r="X148" i="17" s="1"/>
  <c r="Y148" i="17" s="1"/>
  <c r="A140" i="17"/>
  <c r="X140" i="17" s="1"/>
  <c r="Y140" i="17" s="1"/>
  <c r="A132" i="17"/>
  <c r="X132" i="17" s="1"/>
  <c r="Y132" i="17" s="1"/>
  <c r="A122" i="17"/>
  <c r="X122" i="17" s="1"/>
  <c r="Y122" i="17" s="1"/>
  <c r="A114" i="17"/>
  <c r="X114" i="17" s="1"/>
  <c r="Y114" i="17" s="1"/>
  <c r="A106" i="17"/>
  <c r="X106" i="17" s="1"/>
  <c r="Y106" i="17" s="1"/>
  <c r="A98" i="17"/>
  <c r="X98" i="17" s="1"/>
  <c r="Y98" i="17" s="1"/>
  <c r="A90" i="17"/>
  <c r="X90" i="17" s="1"/>
  <c r="Y90" i="17" s="1"/>
  <c r="A81" i="17"/>
  <c r="X81" i="17" s="1"/>
  <c r="Y81" i="17" s="1"/>
  <c r="A75" i="17"/>
  <c r="X75" i="17" s="1"/>
  <c r="Y75" i="17" s="1"/>
  <c r="A72" i="17"/>
  <c r="X72" i="17" s="1"/>
  <c r="Y72" i="17" s="1"/>
  <c r="A61" i="17"/>
  <c r="X61" i="17" s="1"/>
  <c r="Y61" i="17" s="1"/>
  <c r="A50" i="17"/>
  <c r="X50" i="17" s="1"/>
  <c r="Y50" i="17" s="1"/>
  <c r="A47" i="17"/>
  <c r="X47" i="17" s="1"/>
  <c r="Y47" i="17" s="1"/>
  <c r="A44" i="17"/>
  <c r="X44" i="17" s="1"/>
  <c r="Y44" i="17" s="1"/>
  <c r="A25" i="17"/>
  <c r="X25" i="17" s="1"/>
  <c r="Y25" i="17" s="1"/>
  <c r="A19" i="17"/>
  <c r="X19" i="17" s="1"/>
  <c r="Y19" i="17" s="1"/>
  <c r="A8" i="17"/>
  <c r="X8" i="17" s="1"/>
  <c r="Y8" i="17" s="1"/>
  <c r="A2" i="17"/>
  <c r="X2" i="17" s="1"/>
  <c r="Y2" i="17" s="1"/>
  <c r="A340" i="17"/>
  <c r="X340" i="17" s="1"/>
  <c r="Y340" i="17" s="1"/>
  <c r="A334" i="17"/>
  <c r="X334" i="17" s="1"/>
  <c r="Y334" i="17" s="1"/>
  <c r="A321" i="17"/>
  <c r="X321" i="17" s="1"/>
  <c r="Y321" i="17" s="1"/>
  <c r="A312" i="17"/>
  <c r="X312" i="17" s="1"/>
  <c r="Y312" i="17" s="1"/>
  <c r="A306" i="17"/>
  <c r="X306" i="17" s="1"/>
  <c r="Y306" i="17" s="1"/>
  <c r="A291" i="17"/>
  <c r="X291" i="17" s="1"/>
  <c r="Y291" i="17" s="1"/>
  <c r="A285" i="17"/>
  <c r="X285" i="17" s="1"/>
  <c r="Y285" i="17" s="1"/>
  <c r="A279" i="17"/>
  <c r="X279" i="17" s="1"/>
  <c r="Y279" i="17" s="1"/>
  <c r="A276" i="17"/>
  <c r="X276" i="17" s="1"/>
  <c r="Y276" i="17" s="1"/>
  <c r="A270" i="17"/>
  <c r="X270" i="17" s="1"/>
  <c r="Y270" i="17" s="1"/>
  <c r="A257" i="17"/>
  <c r="X257" i="17" s="1"/>
  <c r="Y257" i="17" s="1"/>
  <c r="A248" i="17"/>
  <c r="X248" i="17" s="1"/>
  <c r="Y248" i="17" s="1"/>
  <c r="A242" i="17"/>
  <c r="X242" i="17" s="1"/>
  <c r="Y242" i="17" s="1"/>
  <c r="A227" i="17"/>
  <c r="X227" i="17" s="1"/>
  <c r="Y227" i="17" s="1"/>
  <c r="A222" i="17"/>
  <c r="X222" i="17" s="1"/>
  <c r="Y222" i="17" s="1"/>
  <c r="A207" i="17"/>
  <c r="X207" i="17" s="1"/>
  <c r="Y207" i="17" s="1"/>
  <c r="A201" i="17"/>
  <c r="X201" i="17" s="1"/>
  <c r="Y201" i="17" s="1"/>
  <c r="A193" i="17"/>
  <c r="X193" i="17" s="1"/>
  <c r="Y193" i="17" s="1"/>
  <c r="A190" i="17"/>
  <c r="X190" i="17" s="1"/>
  <c r="Y190" i="17" s="1"/>
  <c r="A187" i="17"/>
  <c r="X187" i="17" s="1"/>
  <c r="Y187" i="17" s="1"/>
  <c r="A184" i="17"/>
  <c r="X184" i="17" s="1"/>
  <c r="Y184" i="17" s="1"/>
  <c r="A178" i="17"/>
  <c r="X178" i="17" s="1"/>
  <c r="Y178" i="17" s="1"/>
  <c r="A170" i="17"/>
  <c r="X170" i="17" s="1"/>
  <c r="Y170" i="17" s="1"/>
  <c r="A153" i="17"/>
  <c r="X153" i="17" s="1"/>
  <c r="Y153" i="17" s="1"/>
  <c r="A145" i="17"/>
  <c r="X145" i="17" s="1"/>
  <c r="Y145" i="17" s="1"/>
  <c r="A137" i="17"/>
  <c r="X137" i="17" s="1"/>
  <c r="Y137" i="17" s="1"/>
  <c r="A124" i="17"/>
  <c r="X124" i="17" s="1"/>
  <c r="Y124" i="17" s="1"/>
  <c r="A116" i="17"/>
  <c r="X116" i="17" s="1"/>
  <c r="Y116" i="17" s="1"/>
  <c r="A108" i="17"/>
  <c r="X108" i="17" s="1"/>
  <c r="Y108" i="17" s="1"/>
  <c r="A100" i="17"/>
  <c r="X100" i="17" s="1"/>
  <c r="Y100" i="17" s="1"/>
  <c r="A92" i="17"/>
  <c r="X92" i="17" s="1"/>
  <c r="Y92" i="17" s="1"/>
  <c r="A89" i="17"/>
  <c r="X89" i="17" s="1"/>
  <c r="Y89" i="17" s="1"/>
  <c r="A83" i="17"/>
  <c r="X83" i="17" s="1"/>
  <c r="Y83" i="17" s="1"/>
  <c r="A80" i="17"/>
  <c r="X80" i="17" s="1"/>
  <c r="Y80" i="17" s="1"/>
  <c r="A66" i="17"/>
  <c r="X66" i="17" s="1"/>
  <c r="Y66" i="17" s="1"/>
  <c r="A63" i="17"/>
  <c r="X63" i="17" s="1"/>
  <c r="Y63" i="17" s="1"/>
  <c r="A60" i="17"/>
  <c r="X60" i="17" s="1"/>
  <c r="Y60" i="17" s="1"/>
  <c r="A46" i="17"/>
  <c r="X46" i="17" s="1"/>
  <c r="Y46" i="17" s="1"/>
  <c r="A41" i="17"/>
  <c r="X41" i="17" s="1"/>
  <c r="Y41" i="17" s="1"/>
  <c r="A35" i="17"/>
  <c r="X35" i="17" s="1"/>
  <c r="Y35" i="17" s="1"/>
  <c r="A24" i="17"/>
  <c r="X24" i="17" s="1"/>
  <c r="Y24" i="17" s="1"/>
  <c r="A13" i="17"/>
  <c r="X13" i="17" s="1"/>
  <c r="Y13" i="17" s="1"/>
  <c r="A339" i="17"/>
  <c r="X339" i="17" s="1"/>
  <c r="Y339" i="17" s="1"/>
  <c r="A333" i="17"/>
  <c r="X333" i="17" s="1"/>
  <c r="Y333" i="17" s="1"/>
  <c r="A318" i="17"/>
  <c r="X318" i="17" s="1"/>
  <c r="Y318" i="17" s="1"/>
  <c r="A305" i="17"/>
  <c r="X305" i="17" s="1"/>
  <c r="Y305" i="17" s="1"/>
  <c r="A296" i="17"/>
  <c r="X296" i="17" s="1"/>
  <c r="Y296" i="17" s="1"/>
  <c r="A290" i="17"/>
  <c r="X290" i="17" s="1"/>
  <c r="Y290" i="17" s="1"/>
  <c r="A275" i="17"/>
  <c r="X275" i="17" s="1"/>
  <c r="Y275" i="17" s="1"/>
  <c r="A269" i="17"/>
  <c r="X269" i="17" s="1"/>
  <c r="Y269" i="17" s="1"/>
  <c r="A263" i="17"/>
  <c r="X263" i="17" s="1"/>
  <c r="Y263" i="17" s="1"/>
  <c r="A260" i="17"/>
  <c r="X260" i="17" s="1"/>
  <c r="Y260" i="17" s="1"/>
  <c r="A254" i="17"/>
  <c r="X254" i="17" s="1"/>
  <c r="Y254" i="17" s="1"/>
  <c r="A241" i="17"/>
  <c r="X241" i="17" s="1"/>
  <c r="Y241" i="17" s="1"/>
  <c r="A232" i="17"/>
  <c r="X232" i="17" s="1"/>
  <c r="Y232" i="17" s="1"/>
  <c r="A215" i="17"/>
  <c r="X215" i="17" s="1"/>
  <c r="Y215" i="17" s="1"/>
  <c r="A213" i="17"/>
  <c r="X213" i="17" s="1"/>
  <c r="Y213" i="17" s="1"/>
  <c r="A200" i="17"/>
  <c r="X200" i="17" s="1"/>
  <c r="Y200" i="17" s="1"/>
  <c r="A195" i="17"/>
  <c r="X195" i="17" s="1"/>
  <c r="Y195" i="17" s="1"/>
  <c r="A192" i="17"/>
  <c r="X192" i="17" s="1"/>
  <c r="Y192" i="17" s="1"/>
  <c r="A183" i="17"/>
  <c r="X183" i="17" s="1"/>
  <c r="Y183" i="17" s="1"/>
  <c r="A177" i="17"/>
  <c r="X177" i="17" s="1"/>
  <c r="Y177" i="17" s="1"/>
  <c r="A155" i="17"/>
  <c r="X155" i="17" s="1"/>
  <c r="Y155" i="17" s="1"/>
  <c r="A152" i="17"/>
  <c r="X152" i="17" s="1"/>
  <c r="Y152" i="17" s="1"/>
  <c r="A147" i="17"/>
  <c r="X147" i="17" s="1"/>
  <c r="Y147" i="17" s="1"/>
  <c r="A144" i="17"/>
  <c r="X144" i="17" s="1"/>
  <c r="Y144" i="17" s="1"/>
  <c r="A139" i="17"/>
  <c r="X139" i="17" s="1"/>
  <c r="Y139" i="17" s="1"/>
  <c r="A136" i="17"/>
  <c r="X136" i="17" s="1"/>
  <c r="Y136" i="17" s="1"/>
  <c r="A131" i="17"/>
  <c r="X131" i="17" s="1"/>
  <c r="Y131" i="17" s="1"/>
  <c r="A118" i="17"/>
  <c r="X118" i="17" s="1"/>
  <c r="Y118" i="17" s="1"/>
  <c r="A94" i="17"/>
  <c r="X94" i="17" s="1"/>
  <c r="Y94" i="17" s="1"/>
  <c r="A77" i="17"/>
  <c r="X77" i="17" s="1"/>
  <c r="Y77" i="17" s="1"/>
  <c r="A71" i="17"/>
  <c r="X71" i="17" s="1"/>
  <c r="Y71" i="17" s="1"/>
  <c r="A68" i="17"/>
  <c r="X68" i="17" s="1"/>
  <c r="Y68" i="17" s="1"/>
  <c r="A54" i="17"/>
  <c r="X54" i="17" s="1"/>
  <c r="Y54" i="17" s="1"/>
  <c r="A49" i="17"/>
  <c r="X49" i="17" s="1"/>
  <c r="Y49" i="17" s="1"/>
  <c r="A43" i="17"/>
  <c r="X43" i="17" s="1"/>
  <c r="Y43" i="17" s="1"/>
  <c r="A32" i="17"/>
  <c r="X32" i="17" s="1"/>
  <c r="Y32" i="17" s="1"/>
  <c r="A21" i="17"/>
  <c r="X21" i="17" s="1"/>
  <c r="Y21" i="17" s="1"/>
  <c r="A10" i="17"/>
  <c r="X10" i="17" s="1"/>
  <c r="Y10" i="17" s="1"/>
  <c r="A7" i="17"/>
  <c r="X7" i="17" s="1"/>
  <c r="Y7" i="17" s="1"/>
  <c r="A3" i="17"/>
  <c r="X3" i="17" s="1"/>
  <c r="Y3" i="17" s="1"/>
  <c r="A38" i="17"/>
  <c r="X38" i="17" s="1"/>
  <c r="Y38" i="17" s="1"/>
  <c r="A30" i="17"/>
  <c r="X30" i="17" s="1"/>
  <c r="Y30" i="17" s="1"/>
  <c r="A22" i="17"/>
  <c r="X22" i="17" s="1"/>
  <c r="Y22" i="17" s="1"/>
  <c r="A14" i="17"/>
  <c r="X14" i="17" s="1"/>
  <c r="Y14" i="17" s="1"/>
  <c r="A210" i="17"/>
  <c r="X210" i="17" s="1"/>
  <c r="Y210" i="17" s="1"/>
  <c r="A169" i="17"/>
  <c r="X169" i="17" s="1"/>
  <c r="Y169" i="17" s="1"/>
  <c r="A126" i="17"/>
  <c r="X126" i="17" s="1"/>
  <c r="Y126" i="17" s="1"/>
  <c r="A220" i="17"/>
  <c r="X220" i="17" s="1"/>
  <c r="Y220" i="17" s="1"/>
  <c r="A180" i="17"/>
  <c r="X180" i="17" s="1"/>
  <c r="Y180" i="17" s="1"/>
  <c r="A110" i="17"/>
  <c r="X110" i="17" s="1"/>
  <c r="Y110" i="17" s="1"/>
  <c r="A78" i="17"/>
  <c r="X78" i="17" s="1"/>
  <c r="Y78" i="17" s="1"/>
  <c r="A161" i="17"/>
  <c r="X161" i="17" s="1"/>
  <c r="Y161" i="17" s="1"/>
  <c r="A158" i="17"/>
  <c r="X158" i="17" s="1"/>
  <c r="Y158" i="17" s="1"/>
  <c r="A102" i="17"/>
  <c r="X102" i="17" s="1"/>
  <c r="Y102" i="17" s="1"/>
  <c r="A86" i="17"/>
  <c r="X86" i="17" s="1"/>
  <c r="Y86" i="17" s="1"/>
  <c r="A188" i="17"/>
  <c r="X188" i="17" s="1"/>
  <c r="Y188" i="17" s="1"/>
  <c r="A142" i="17"/>
  <c r="X142" i="17" s="1"/>
  <c r="Y142" i="17" s="1"/>
  <c r="T3" i="11"/>
  <c r="T4" i="11"/>
  <c r="T5" i="11"/>
  <c r="T6" i="11"/>
  <c r="T7" i="11"/>
  <c r="T8" i="11"/>
  <c r="T9" i="11"/>
  <c r="T10" i="11"/>
  <c r="T11" i="11"/>
  <c r="T12" i="11"/>
  <c r="T13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T29" i="11"/>
  <c r="T30" i="11"/>
  <c r="T31" i="11"/>
  <c r="T32" i="11"/>
  <c r="T33" i="11"/>
  <c r="T34" i="11"/>
  <c r="T35" i="11"/>
  <c r="T36" i="11"/>
  <c r="T37" i="11"/>
  <c r="T38" i="11"/>
  <c r="T39" i="11"/>
  <c r="T40" i="11"/>
  <c r="T41" i="11"/>
  <c r="T42" i="11"/>
  <c r="T43" i="11"/>
  <c r="T44" i="11"/>
  <c r="T45" i="11"/>
  <c r="T46" i="11"/>
  <c r="T47" i="11"/>
  <c r="T48" i="11"/>
  <c r="T49" i="11"/>
  <c r="T50" i="11"/>
  <c r="T51" i="11"/>
  <c r="T52" i="11"/>
  <c r="T53" i="11"/>
  <c r="T54" i="11"/>
  <c r="T55" i="11"/>
  <c r="T56" i="11"/>
  <c r="T57" i="11"/>
  <c r="T58" i="11"/>
  <c r="T59" i="11"/>
  <c r="T60" i="11"/>
  <c r="T61" i="11"/>
  <c r="T62" i="11"/>
  <c r="T63" i="11"/>
  <c r="T64" i="11"/>
  <c r="T65" i="11"/>
  <c r="T66" i="11"/>
  <c r="T67" i="11"/>
  <c r="T68" i="11"/>
  <c r="T69" i="11"/>
  <c r="T70" i="11"/>
  <c r="T71" i="11"/>
  <c r="T72" i="11"/>
  <c r="T73" i="11"/>
  <c r="T74" i="11"/>
  <c r="T75" i="11"/>
  <c r="T76" i="11"/>
  <c r="T77" i="11"/>
  <c r="T78" i="11"/>
  <c r="T79" i="11"/>
  <c r="T80" i="11"/>
  <c r="T81" i="11"/>
  <c r="T82" i="11"/>
  <c r="T83" i="11"/>
  <c r="T84" i="11"/>
  <c r="T85" i="11"/>
  <c r="T86" i="11"/>
  <c r="T87" i="11"/>
  <c r="T88" i="11"/>
  <c r="T89" i="11"/>
  <c r="T90" i="11"/>
  <c r="T91" i="11"/>
  <c r="T92" i="11"/>
  <c r="T93" i="11"/>
  <c r="T94" i="11"/>
  <c r="T95" i="11"/>
  <c r="T96" i="11"/>
  <c r="T97" i="11"/>
  <c r="T98" i="11"/>
  <c r="T99" i="11"/>
  <c r="T100" i="11"/>
  <c r="T101" i="11"/>
  <c r="T102" i="11"/>
  <c r="T103" i="11"/>
  <c r="T104" i="11"/>
  <c r="T105" i="11"/>
  <c r="T106" i="11"/>
  <c r="T107" i="11"/>
  <c r="T108" i="11"/>
  <c r="T109" i="11"/>
  <c r="T110" i="11"/>
  <c r="T111" i="11"/>
  <c r="T112" i="11"/>
  <c r="T113" i="11"/>
  <c r="T114" i="11"/>
  <c r="T115" i="11"/>
  <c r="T116" i="11"/>
  <c r="T117" i="11"/>
  <c r="T118" i="11"/>
  <c r="T119" i="11"/>
  <c r="T120" i="11"/>
  <c r="T121" i="11"/>
  <c r="T122" i="11"/>
  <c r="T123" i="11"/>
  <c r="T124" i="11"/>
  <c r="T125" i="11"/>
  <c r="T126" i="11"/>
  <c r="T127" i="11"/>
  <c r="T128" i="11"/>
  <c r="T129" i="11"/>
  <c r="T130" i="11"/>
  <c r="T131" i="11"/>
  <c r="T132" i="11"/>
  <c r="T133" i="11"/>
  <c r="T134" i="11"/>
  <c r="T135" i="11"/>
  <c r="T136" i="11"/>
  <c r="T137" i="11"/>
  <c r="T138" i="11"/>
  <c r="T139" i="11"/>
  <c r="T140" i="11"/>
  <c r="T141" i="11"/>
  <c r="T142" i="11"/>
  <c r="T143" i="11"/>
  <c r="T144" i="11"/>
  <c r="T145" i="11"/>
  <c r="T146" i="11"/>
  <c r="T147" i="11"/>
  <c r="T148" i="11"/>
  <c r="T149" i="11"/>
  <c r="T150" i="11"/>
  <c r="T151" i="11"/>
  <c r="T152" i="11"/>
  <c r="T153" i="11"/>
  <c r="T154" i="11"/>
  <c r="T155" i="11"/>
  <c r="T156" i="11"/>
  <c r="T157" i="11"/>
  <c r="T158" i="11"/>
  <c r="T159" i="11"/>
  <c r="T160" i="11"/>
  <c r="T161" i="11"/>
  <c r="T162" i="11"/>
  <c r="T163" i="11"/>
  <c r="T164" i="11"/>
  <c r="T165" i="11"/>
  <c r="T166" i="11"/>
  <c r="T167" i="11"/>
  <c r="T168" i="11"/>
  <c r="T169" i="11"/>
  <c r="T170" i="11"/>
  <c r="T171" i="11"/>
  <c r="T172" i="11"/>
  <c r="T173" i="11"/>
  <c r="T174" i="11"/>
  <c r="T175" i="11"/>
  <c r="T176" i="11"/>
  <c r="T177" i="11"/>
  <c r="T178" i="11"/>
  <c r="T179" i="11"/>
  <c r="T180" i="11"/>
  <c r="T181" i="11"/>
  <c r="T182" i="11"/>
  <c r="T183" i="11"/>
  <c r="T184" i="11"/>
  <c r="T185" i="11"/>
  <c r="T186" i="11"/>
  <c r="T187" i="11"/>
  <c r="T188" i="11"/>
  <c r="T189" i="11"/>
  <c r="T190" i="11"/>
  <c r="T191" i="11"/>
  <c r="T192" i="11"/>
  <c r="T193" i="11"/>
  <c r="T194" i="11"/>
  <c r="T195" i="11"/>
  <c r="T196" i="11"/>
  <c r="T197" i="11"/>
  <c r="T198" i="11"/>
  <c r="T199" i="11"/>
  <c r="T200" i="11"/>
  <c r="T201" i="11"/>
  <c r="T202" i="11"/>
  <c r="T203" i="11"/>
  <c r="T204" i="11"/>
  <c r="T205" i="11"/>
  <c r="T206" i="11"/>
  <c r="T207" i="11"/>
  <c r="T208" i="11"/>
  <c r="T209" i="11"/>
  <c r="T210" i="11"/>
  <c r="T211" i="11"/>
  <c r="T212" i="11"/>
  <c r="T213" i="11"/>
  <c r="T214" i="11"/>
  <c r="T215" i="11"/>
  <c r="T216" i="11"/>
  <c r="T217" i="11"/>
  <c r="T218" i="11"/>
  <c r="T219" i="11"/>
  <c r="T220" i="11"/>
  <c r="T221" i="11"/>
  <c r="T222" i="11"/>
  <c r="T223" i="11"/>
  <c r="T224" i="11"/>
  <c r="T225" i="11"/>
  <c r="T226" i="11"/>
  <c r="T227" i="11"/>
  <c r="T228" i="11"/>
  <c r="T229" i="11"/>
  <c r="T230" i="11"/>
  <c r="T231" i="11"/>
  <c r="T232" i="11"/>
  <c r="T233" i="11"/>
  <c r="T234" i="11"/>
  <c r="T235" i="11"/>
  <c r="T236" i="11"/>
  <c r="T237" i="11"/>
  <c r="T238" i="11"/>
  <c r="T239" i="11"/>
  <c r="T240" i="11"/>
  <c r="T241" i="11"/>
  <c r="T242" i="11"/>
  <c r="T243" i="11"/>
  <c r="T244" i="11"/>
  <c r="T245" i="11"/>
  <c r="T246" i="11"/>
  <c r="T247" i="11"/>
  <c r="T248" i="11"/>
  <c r="T249" i="11"/>
  <c r="T250" i="11"/>
  <c r="T251" i="11"/>
  <c r="T252" i="11"/>
  <c r="T253" i="11"/>
  <c r="T254" i="11"/>
  <c r="T255" i="11"/>
  <c r="T256" i="11"/>
  <c r="T257" i="11"/>
  <c r="T258" i="11"/>
  <c r="T259" i="11"/>
  <c r="T260" i="11"/>
  <c r="T261" i="11"/>
  <c r="T262" i="11"/>
  <c r="T263" i="11"/>
  <c r="T264" i="11"/>
  <c r="T265" i="11"/>
  <c r="T266" i="11"/>
  <c r="T267" i="11"/>
  <c r="T268" i="11"/>
  <c r="T269" i="11"/>
  <c r="T270" i="11"/>
  <c r="T271" i="11"/>
  <c r="T272" i="11"/>
  <c r="T273" i="11"/>
  <c r="T274" i="11"/>
  <c r="T275" i="11"/>
  <c r="T276" i="11"/>
  <c r="T277" i="11"/>
  <c r="T278" i="11"/>
  <c r="T279" i="11"/>
  <c r="T280" i="11"/>
  <c r="T281" i="11"/>
  <c r="T282" i="11"/>
  <c r="T283" i="11"/>
  <c r="T284" i="11"/>
  <c r="T285" i="11"/>
  <c r="T286" i="11"/>
  <c r="T287" i="11"/>
  <c r="T288" i="11"/>
  <c r="T289" i="11"/>
  <c r="T290" i="11"/>
  <c r="T291" i="11"/>
  <c r="T292" i="11"/>
  <c r="T293" i="11"/>
  <c r="T294" i="11"/>
  <c r="T295" i="11"/>
  <c r="T296" i="11"/>
  <c r="T297" i="11"/>
  <c r="T298" i="11"/>
  <c r="T299" i="11"/>
  <c r="T300" i="11"/>
  <c r="T301" i="11"/>
  <c r="T302" i="11"/>
  <c r="T303" i="11"/>
  <c r="T304" i="11"/>
  <c r="T305" i="11"/>
  <c r="T306" i="11"/>
  <c r="T307" i="11"/>
  <c r="T308" i="11"/>
  <c r="T309" i="11"/>
  <c r="T310" i="11"/>
  <c r="T311" i="11"/>
  <c r="T312" i="11"/>
  <c r="T313" i="11"/>
  <c r="T314" i="11"/>
  <c r="T315" i="11"/>
  <c r="T316" i="11"/>
  <c r="T317" i="11"/>
  <c r="T318" i="11"/>
  <c r="T319" i="11"/>
  <c r="T320" i="11"/>
  <c r="T321" i="11"/>
  <c r="T322" i="11"/>
  <c r="T323" i="11"/>
  <c r="T324" i="11"/>
  <c r="T325" i="11"/>
  <c r="T326" i="11"/>
  <c r="T327" i="11"/>
  <c r="T328" i="11"/>
  <c r="T329" i="11"/>
  <c r="T330" i="11"/>
  <c r="T331" i="11"/>
  <c r="T332" i="11"/>
  <c r="T333" i="11"/>
  <c r="T334" i="11"/>
  <c r="T335" i="11"/>
  <c r="T336" i="11"/>
  <c r="T337" i="11"/>
  <c r="T338" i="11"/>
  <c r="T339" i="11"/>
  <c r="T340" i="11"/>
  <c r="T341" i="11"/>
  <c r="T342" i="11"/>
  <c r="T2" i="11"/>
  <c r="CI344" i="17" l="1"/>
  <c r="CI345" i="17"/>
  <c r="CI346" i="17" s="1"/>
  <c r="AK151" i="17"/>
  <c r="AL151" i="17" s="1"/>
  <c r="R151" i="17"/>
  <c r="AK99" i="17"/>
  <c r="AL99" i="17" s="1"/>
  <c r="R99" i="17"/>
  <c r="AK9" i="17"/>
  <c r="AL9" i="17" s="1"/>
  <c r="R9" i="17"/>
  <c r="AK73" i="17"/>
  <c r="AL73" i="17" s="1"/>
  <c r="R73" i="17"/>
  <c r="AK137" i="17"/>
  <c r="AL137" i="17" s="1"/>
  <c r="R137" i="17"/>
  <c r="AK201" i="17"/>
  <c r="AL201" i="17" s="1"/>
  <c r="R201" i="17"/>
  <c r="AK265" i="17"/>
  <c r="AL265" i="17" s="1"/>
  <c r="R265" i="17"/>
  <c r="AK329" i="17"/>
  <c r="AL329" i="17" s="1"/>
  <c r="R329" i="17"/>
  <c r="R110" i="17"/>
  <c r="AK43" i="17"/>
  <c r="AL43" i="17" s="1"/>
  <c r="R43" i="17"/>
  <c r="AK107" i="17"/>
  <c r="AL107" i="17" s="1"/>
  <c r="R107" i="17"/>
  <c r="AK171" i="17"/>
  <c r="AL171" i="17" s="1"/>
  <c r="R171" i="17"/>
  <c r="AK235" i="17"/>
  <c r="AL235" i="17" s="1"/>
  <c r="R235" i="17"/>
  <c r="R175" i="17"/>
  <c r="R182" i="17"/>
  <c r="R91" i="17"/>
  <c r="AK251" i="17"/>
  <c r="AL251" i="17" s="1"/>
  <c r="R251" i="17"/>
  <c r="AK315" i="17"/>
  <c r="AL315" i="17" s="1"/>
  <c r="R315" i="17"/>
  <c r="AK129" i="17"/>
  <c r="AL129" i="17" s="1"/>
  <c r="R129" i="17"/>
  <c r="AK46" i="17"/>
  <c r="AL46" i="17" s="1"/>
  <c r="R46" i="17"/>
  <c r="AK87" i="17"/>
  <c r="AL87" i="17" s="1"/>
  <c r="R87" i="17"/>
  <c r="AK2" i="17"/>
  <c r="AL2" i="17" s="1"/>
  <c r="R2" i="17"/>
  <c r="R23" i="17"/>
  <c r="AK163" i="17"/>
  <c r="AL163" i="17" s="1"/>
  <c r="R163" i="17"/>
  <c r="AK243" i="17"/>
  <c r="AL243" i="17" s="1"/>
  <c r="R243" i="17"/>
  <c r="AK17" i="17"/>
  <c r="AL17" i="17" s="1"/>
  <c r="R17" i="17"/>
  <c r="AK81" i="17"/>
  <c r="AL81" i="17" s="1"/>
  <c r="R81" i="17"/>
  <c r="AK145" i="17"/>
  <c r="AL145" i="17" s="1"/>
  <c r="R145" i="17"/>
  <c r="AK209" i="17"/>
  <c r="AL209" i="17" s="1"/>
  <c r="R209" i="17"/>
  <c r="AK273" i="17"/>
  <c r="AL273" i="17" s="1"/>
  <c r="R273" i="17"/>
  <c r="AK337" i="17"/>
  <c r="AL337" i="17" s="1"/>
  <c r="R337" i="17"/>
  <c r="AK126" i="17"/>
  <c r="AL126" i="17" s="1"/>
  <c r="R126" i="17"/>
  <c r="AK254" i="17"/>
  <c r="AL254" i="17" s="1"/>
  <c r="R254" i="17"/>
  <c r="AK39" i="17"/>
  <c r="AL39" i="17" s="1"/>
  <c r="R39" i="17"/>
  <c r="AK103" i="17"/>
  <c r="AL103" i="17" s="1"/>
  <c r="R103" i="17"/>
  <c r="AK167" i="17"/>
  <c r="AL167" i="17" s="1"/>
  <c r="R167" i="17"/>
  <c r="AK231" i="17"/>
  <c r="AL231" i="17" s="1"/>
  <c r="R231" i="17"/>
  <c r="AK295" i="17"/>
  <c r="AL295" i="17" s="1"/>
  <c r="R295" i="17"/>
  <c r="R127" i="17"/>
  <c r="AK51" i="17"/>
  <c r="AL51" i="17" s="1"/>
  <c r="R51" i="17"/>
  <c r="AK115" i="17"/>
  <c r="AL115" i="17" s="1"/>
  <c r="R115" i="17"/>
  <c r="AK179" i="17"/>
  <c r="AL179" i="17" s="1"/>
  <c r="R179" i="17"/>
  <c r="R62" i="17"/>
  <c r="R223" i="17"/>
  <c r="R155" i="17"/>
  <c r="AK215" i="17"/>
  <c r="AL215" i="17" s="1"/>
  <c r="R215" i="17"/>
  <c r="AK307" i="17"/>
  <c r="AL307" i="17" s="1"/>
  <c r="R307" i="17"/>
  <c r="AK25" i="17"/>
  <c r="AL25" i="17" s="1"/>
  <c r="R25" i="17"/>
  <c r="AK89" i="17"/>
  <c r="AL89" i="17" s="1"/>
  <c r="R89" i="17"/>
  <c r="AK153" i="17"/>
  <c r="AL153" i="17" s="1"/>
  <c r="R153" i="17"/>
  <c r="AK217" i="17"/>
  <c r="AL217" i="17" s="1"/>
  <c r="R217" i="17"/>
  <c r="AK70" i="17"/>
  <c r="AL70" i="17" s="1"/>
  <c r="R70" i="17"/>
  <c r="AK134" i="17"/>
  <c r="AL134" i="17" s="1"/>
  <c r="R134" i="17"/>
  <c r="AK198" i="17"/>
  <c r="AL198" i="17" s="1"/>
  <c r="R198" i="17"/>
  <c r="AK262" i="17"/>
  <c r="AL262" i="17" s="1"/>
  <c r="R262" i="17"/>
  <c r="AK326" i="17"/>
  <c r="AL326" i="17" s="1"/>
  <c r="R326" i="17"/>
  <c r="R94" i="17"/>
  <c r="R334" i="17"/>
  <c r="AK59" i="17"/>
  <c r="AL59" i="17" s="1"/>
  <c r="R59" i="17"/>
  <c r="AK123" i="17"/>
  <c r="AL123" i="17" s="1"/>
  <c r="R123" i="17"/>
  <c r="AK187" i="17"/>
  <c r="AL187" i="17" s="1"/>
  <c r="R187" i="17"/>
  <c r="R310" i="17"/>
  <c r="AK267" i="17"/>
  <c r="AL267" i="17" s="1"/>
  <c r="R267" i="17"/>
  <c r="AK331" i="17"/>
  <c r="AL331" i="17" s="1"/>
  <c r="R331" i="17"/>
  <c r="AK35" i="17"/>
  <c r="AL35" i="17" s="1"/>
  <c r="R35" i="17"/>
  <c r="AK33" i="17"/>
  <c r="AL33" i="17" s="1"/>
  <c r="R33" i="17"/>
  <c r="AK97" i="17"/>
  <c r="AL97" i="17" s="1"/>
  <c r="R97" i="17"/>
  <c r="AK161" i="17"/>
  <c r="AL161" i="17" s="1"/>
  <c r="R161" i="17"/>
  <c r="AK225" i="17"/>
  <c r="AL225" i="17" s="1"/>
  <c r="R225" i="17"/>
  <c r="AK289" i="17"/>
  <c r="AL289" i="17" s="1"/>
  <c r="R289" i="17"/>
  <c r="AK14" i="17"/>
  <c r="AL14" i="17" s="1"/>
  <c r="R14" i="17"/>
  <c r="AK78" i="17"/>
  <c r="AL78" i="17" s="1"/>
  <c r="R78" i="17"/>
  <c r="AK142" i="17"/>
  <c r="AL142" i="17" s="1"/>
  <c r="R142" i="17"/>
  <c r="AK206" i="17"/>
  <c r="AL206" i="17" s="1"/>
  <c r="R206" i="17"/>
  <c r="AK270" i="17"/>
  <c r="AL270" i="17" s="1"/>
  <c r="R270" i="17"/>
  <c r="AK55" i="17"/>
  <c r="AL55" i="17" s="1"/>
  <c r="R55" i="17"/>
  <c r="AK119" i="17"/>
  <c r="AL119" i="17" s="1"/>
  <c r="R119" i="17"/>
  <c r="AK183" i="17"/>
  <c r="AL183" i="17" s="1"/>
  <c r="R183" i="17"/>
  <c r="AK247" i="17"/>
  <c r="AL247" i="17" s="1"/>
  <c r="R247" i="17"/>
  <c r="AK311" i="17"/>
  <c r="AL311" i="17" s="1"/>
  <c r="R311" i="17"/>
  <c r="R271" i="17"/>
  <c r="R79" i="17"/>
  <c r="R286" i="17"/>
  <c r="R303" i="17"/>
  <c r="R159" i="17"/>
  <c r="AK339" i="17"/>
  <c r="AL339" i="17" s="1"/>
  <c r="R339" i="17"/>
  <c r="AK302" i="17"/>
  <c r="AL302" i="17" s="1"/>
  <c r="R302" i="17"/>
  <c r="AK227" i="17"/>
  <c r="AL227" i="17" s="1"/>
  <c r="R227" i="17"/>
  <c r="AK41" i="17"/>
  <c r="AL41" i="17" s="1"/>
  <c r="AL345" i="17" s="1"/>
  <c r="R41" i="17"/>
  <c r="AK105" i="17"/>
  <c r="AL105" i="17" s="1"/>
  <c r="R105" i="17"/>
  <c r="AK169" i="17"/>
  <c r="AL169" i="17" s="1"/>
  <c r="R169" i="17"/>
  <c r="AK233" i="17"/>
  <c r="AL233" i="17" s="1"/>
  <c r="R233" i="17"/>
  <c r="AK297" i="17"/>
  <c r="AL297" i="17" s="1"/>
  <c r="R297" i="17"/>
  <c r="AK22" i="17"/>
  <c r="AL22" i="17" s="1"/>
  <c r="R22" i="17"/>
  <c r="AK86" i="17"/>
  <c r="AL86" i="17" s="1"/>
  <c r="R86" i="17"/>
  <c r="AK150" i="17"/>
  <c r="AL150" i="17" s="1"/>
  <c r="R150" i="17"/>
  <c r="AK214" i="17"/>
  <c r="AL214" i="17" s="1"/>
  <c r="R214" i="17"/>
  <c r="AK278" i="17"/>
  <c r="AL278" i="17" s="1"/>
  <c r="R278" i="17"/>
  <c r="AK342" i="17"/>
  <c r="AL342" i="17" s="1"/>
  <c r="R342" i="17"/>
  <c r="AK63" i="17"/>
  <c r="AL63" i="17" s="1"/>
  <c r="R63" i="17"/>
  <c r="AK319" i="17"/>
  <c r="AL319" i="17" s="1"/>
  <c r="R319" i="17"/>
  <c r="AK11" i="17"/>
  <c r="AL11" i="17" s="1"/>
  <c r="R11" i="17"/>
  <c r="AK75" i="17"/>
  <c r="AL75" i="17" s="1"/>
  <c r="R75" i="17"/>
  <c r="AK139" i="17"/>
  <c r="AL139" i="17" s="1"/>
  <c r="R139" i="17"/>
  <c r="AK203" i="17"/>
  <c r="AL203" i="17" s="1"/>
  <c r="R203" i="17"/>
  <c r="R111" i="17"/>
  <c r="R6" i="17"/>
  <c r="R118" i="17"/>
  <c r="AK65" i="17"/>
  <c r="AL65" i="17" s="1"/>
  <c r="R65" i="17"/>
  <c r="AK257" i="17"/>
  <c r="AL257" i="17" s="1"/>
  <c r="R257" i="17"/>
  <c r="AK238" i="17"/>
  <c r="AL238" i="17" s="1"/>
  <c r="R238" i="17"/>
  <c r="AK279" i="17"/>
  <c r="AL279" i="17" s="1"/>
  <c r="R279" i="17"/>
  <c r="AK49" i="17"/>
  <c r="AL49" i="17" s="1"/>
  <c r="R49" i="17"/>
  <c r="AK113" i="17"/>
  <c r="AL113" i="17" s="1"/>
  <c r="R113" i="17"/>
  <c r="AK177" i="17"/>
  <c r="AL177" i="17" s="1"/>
  <c r="R177" i="17"/>
  <c r="AK241" i="17"/>
  <c r="AL241" i="17" s="1"/>
  <c r="R241" i="17"/>
  <c r="AK305" i="17"/>
  <c r="AL305" i="17" s="1"/>
  <c r="R305" i="17"/>
  <c r="AK7" i="17"/>
  <c r="AL7" i="17" s="1"/>
  <c r="R7" i="17"/>
  <c r="AK71" i="17"/>
  <c r="AL71" i="17" s="1"/>
  <c r="R71" i="17"/>
  <c r="AK135" i="17"/>
  <c r="AL135" i="17" s="1"/>
  <c r="R135" i="17"/>
  <c r="AK199" i="17"/>
  <c r="AL199" i="17" s="1"/>
  <c r="R199" i="17"/>
  <c r="AK263" i="17"/>
  <c r="AL263" i="17" s="1"/>
  <c r="R263" i="17"/>
  <c r="AK327" i="17"/>
  <c r="AL327" i="17" s="1"/>
  <c r="R327" i="17"/>
  <c r="R174" i="17"/>
  <c r="R222" i="17"/>
  <c r="R30" i="17"/>
  <c r="R255" i="17"/>
  <c r="AK19" i="17"/>
  <c r="AL19" i="17" s="1"/>
  <c r="R19" i="17"/>
  <c r="AK83" i="17"/>
  <c r="AL83" i="17" s="1"/>
  <c r="R83" i="17"/>
  <c r="AK147" i="17"/>
  <c r="AL147" i="17" s="1"/>
  <c r="R147" i="17"/>
  <c r="AK211" i="17"/>
  <c r="AL211" i="17" s="1"/>
  <c r="R211" i="17"/>
  <c r="R190" i="17"/>
  <c r="R246" i="17"/>
  <c r="AK291" i="17"/>
  <c r="AL291" i="17" s="1"/>
  <c r="R291" i="17"/>
  <c r="R27" i="17"/>
  <c r="R193" i="17"/>
  <c r="AK321" i="17"/>
  <c r="AL321" i="17" s="1"/>
  <c r="R321" i="17"/>
  <c r="AK57" i="17"/>
  <c r="AL57" i="17" s="1"/>
  <c r="R57" i="17"/>
  <c r="AK121" i="17"/>
  <c r="AL121" i="17" s="1"/>
  <c r="R121" i="17"/>
  <c r="AK185" i="17"/>
  <c r="AL185" i="17" s="1"/>
  <c r="R185" i="17"/>
  <c r="AK249" i="17"/>
  <c r="AL249" i="17" s="1"/>
  <c r="R249" i="17"/>
  <c r="AK313" i="17"/>
  <c r="AL313" i="17" s="1"/>
  <c r="R313" i="17"/>
  <c r="AK38" i="17"/>
  <c r="AL38" i="17" s="1"/>
  <c r="R38" i="17"/>
  <c r="AK102" i="17"/>
  <c r="AL102" i="17" s="1"/>
  <c r="R102" i="17"/>
  <c r="AK166" i="17"/>
  <c r="AL166" i="17" s="1"/>
  <c r="R166" i="17"/>
  <c r="AK230" i="17"/>
  <c r="AL230" i="17" s="1"/>
  <c r="R230" i="17"/>
  <c r="AK15" i="17"/>
  <c r="AL15" i="17" s="1"/>
  <c r="R15" i="17"/>
  <c r="AK143" i="17"/>
  <c r="AL143" i="17" s="1"/>
  <c r="R143" i="17"/>
  <c r="AK335" i="17"/>
  <c r="AL335" i="17" s="1"/>
  <c r="R335" i="17"/>
  <c r="R207" i="17"/>
  <c r="R239" i="17"/>
  <c r="R47" i="17"/>
  <c r="R219" i="17"/>
  <c r="R287" i="17"/>
  <c r="R95" i="17"/>
  <c r="R54" i="17"/>
  <c r="AK299" i="17"/>
  <c r="AL299" i="17" s="1"/>
  <c r="R299" i="17"/>
  <c r="R31" i="17"/>
  <c r="BV345" i="17"/>
  <c r="BV346" i="17" s="1"/>
  <c r="BV344" i="17"/>
  <c r="Y345" i="17"/>
  <c r="Y346" i="17" s="1"/>
  <c r="Y344" i="17"/>
  <c r="T345" i="11"/>
  <c r="T344" i="11"/>
  <c r="AL344" i="17" l="1"/>
  <c r="AL346" i="17" s="1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AG80" i="4"/>
  <c r="AG81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AG108" i="4"/>
  <c r="AG109" i="4"/>
  <c r="AG110" i="4"/>
  <c r="AG111" i="4"/>
  <c r="AG112" i="4"/>
  <c r="AG113" i="4"/>
  <c r="AG114" i="4"/>
  <c r="AG115" i="4"/>
  <c r="AG116" i="4"/>
  <c r="AG117" i="4"/>
  <c r="AG118" i="4"/>
  <c r="AG119" i="4"/>
  <c r="AG120" i="4"/>
  <c r="AG121" i="4"/>
  <c r="AG122" i="4"/>
  <c r="AG123" i="4"/>
  <c r="AG124" i="4"/>
  <c r="AG125" i="4"/>
  <c r="AG126" i="4"/>
  <c r="AG127" i="4"/>
  <c r="AG128" i="4"/>
  <c r="AG129" i="4"/>
  <c r="AG130" i="4"/>
  <c r="AG131" i="4"/>
  <c r="AG132" i="4"/>
  <c r="AG133" i="4"/>
  <c r="AG134" i="4"/>
  <c r="AG135" i="4"/>
  <c r="AG136" i="4"/>
  <c r="AG137" i="4"/>
  <c r="AG138" i="4"/>
  <c r="AG139" i="4"/>
  <c r="AG140" i="4"/>
  <c r="AG141" i="4"/>
  <c r="AG142" i="4"/>
  <c r="AG143" i="4"/>
  <c r="AG144" i="4"/>
  <c r="AG145" i="4"/>
  <c r="AG146" i="4"/>
  <c r="AG147" i="4"/>
  <c r="AG148" i="4"/>
  <c r="AG149" i="4"/>
  <c r="AG150" i="4"/>
  <c r="AG151" i="4"/>
  <c r="AG152" i="4"/>
  <c r="AG153" i="4"/>
  <c r="AG154" i="4"/>
  <c r="AG155" i="4"/>
  <c r="AG156" i="4"/>
  <c r="AG157" i="4"/>
  <c r="AG158" i="4"/>
  <c r="AG159" i="4"/>
  <c r="AG160" i="4"/>
  <c r="AG161" i="4"/>
  <c r="AG162" i="4"/>
  <c r="AG163" i="4"/>
  <c r="AG164" i="4"/>
  <c r="AG165" i="4"/>
  <c r="AG166" i="4"/>
  <c r="AG167" i="4"/>
  <c r="AG168" i="4"/>
  <c r="AG169" i="4"/>
  <c r="AG170" i="4"/>
  <c r="AG171" i="4"/>
  <c r="AG172" i="4"/>
  <c r="AG173" i="4"/>
  <c r="AG174" i="4"/>
  <c r="AG175" i="4"/>
  <c r="AG176" i="4"/>
  <c r="AG177" i="4"/>
  <c r="AG178" i="4"/>
  <c r="AG179" i="4"/>
  <c r="AG180" i="4"/>
  <c r="AG181" i="4"/>
  <c r="AG182" i="4"/>
  <c r="AG183" i="4"/>
  <c r="AG184" i="4"/>
  <c r="AG185" i="4"/>
  <c r="AG186" i="4"/>
  <c r="AG187" i="4"/>
  <c r="AG188" i="4"/>
  <c r="AG189" i="4"/>
  <c r="AG190" i="4"/>
  <c r="AG191" i="4"/>
  <c r="AG192" i="4"/>
  <c r="AG193" i="4"/>
  <c r="AG194" i="4"/>
  <c r="AG195" i="4"/>
  <c r="AG196" i="4"/>
  <c r="AG197" i="4"/>
  <c r="AG198" i="4"/>
  <c r="AG199" i="4"/>
  <c r="AG200" i="4"/>
  <c r="AG201" i="4"/>
  <c r="AG202" i="4"/>
  <c r="AG203" i="4"/>
  <c r="AG204" i="4"/>
  <c r="AG205" i="4"/>
  <c r="AG206" i="4"/>
  <c r="AG207" i="4"/>
  <c r="AG208" i="4"/>
  <c r="AG209" i="4"/>
  <c r="AG210" i="4"/>
  <c r="AG211" i="4"/>
  <c r="AG212" i="4"/>
  <c r="AG213" i="4"/>
  <c r="AG214" i="4"/>
  <c r="AG215" i="4"/>
  <c r="AG216" i="4"/>
  <c r="AG217" i="4"/>
  <c r="AG218" i="4"/>
  <c r="AG219" i="4"/>
  <c r="AG220" i="4"/>
  <c r="AG221" i="4"/>
  <c r="AG222" i="4"/>
  <c r="AG223" i="4"/>
  <c r="AG224" i="4"/>
  <c r="AG225" i="4"/>
  <c r="AG226" i="4"/>
  <c r="AG227" i="4"/>
  <c r="AG228" i="4"/>
  <c r="AG229" i="4"/>
  <c r="AG230" i="4"/>
  <c r="AG231" i="4"/>
  <c r="AG232" i="4"/>
  <c r="AG233" i="4"/>
  <c r="AG234" i="4"/>
  <c r="AG235" i="4"/>
  <c r="AG236" i="4"/>
  <c r="AG237" i="4"/>
  <c r="AG238" i="4"/>
  <c r="AG239" i="4"/>
  <c r="AG240" i="4"/>
  <c r="AG241" i="4"/>
  <c r="AG242" i="4"/>
  <c r="AG243" i="4"/>
  <c r="AG244" i="4"/>
  <c r="AG245" i="4"/>
  <c r="AG246" i="4"/>
  <c r="AG247" i="4"/>
  <c r="AG248" i="4"/>
  <c r="AG249" i="4"/>
  <c r="AG250" i="4"/>
  <c r="AG251" i="4"/>
  <c r="AG252" i="4"/>
  <c r="AG253" i="4"/>
  <c r="AG254" i="4"/>
  <c r="AG255" i="4"/>
  <c r="AG256" i="4"/>
  <c r="AG257" i="4"/>
  <c r="AG258" i="4"/>
  <c r="AG259" i="4"/>
  <c r="AG260" i="4"/>
  <c r="AG261" i="4"/>
  <c r="AG262" i="4"/>
  <c r="AG263" i="4"/>
  <c r="AG264" i="4"/>
  <c r="AG265" i="4"/>
  <c r="AG266" i="4"/>
  <c r="AG267" i="4"/>
  <c r="AG268" i="4"/>
  <c r="AG269" i="4"/>
  <c r="AG270" i="4"/>
  <c r="AG271" i="4"/>
  <c r="AG272" i="4"/>
  <c r="AG273" i="4"/>
  <c r="AG274" i="4"/>
  <c r="AG275" i="4"/>
  <c r="AG276" i="4"/>
  <c r="AG277" i="4"/>
  <c r="AG278" i="4"/>
  <c r="AG279" i="4"/>
  <c r="AG280" i="4"/>
  <c r="AG281" i="4"/>
  <c r="AG282" i="4"/>
  <c r="AG283" i="4"/>
  <c r="AG284" i="4"/>
  <c r="AG285" i="4"/>
  <c r="AG286" i="4"/>
  <c r="AG287" i="4"/>
  <c r="AG288" i="4"/>
  <c r="AG289" i="4"/>
  <c r="AG290" i="4"/>
  <c r="AG291" i="4"/>
  <c r="AG292" i="4"/>
  <c r="AG293" i="4"/>
  <c r="AG294" i="4"/>
  <c r="AG295" i="4"/>
  <c r="AG296" i="4"/>
  <c r="AG297" i="4"/>
  <c r="AG298" i="4"/>
  <c r="AG299" i="4"/>
  <c r="AG300" i="4"/>
  <c r="AG301" i="4"/>
  <c r="AG302" i="4"/>
  <c r="AG303" i="4"/>
  <c r="AG304" i="4"/>
  <c r="AG305" i="4"/>
  <c r="AG306" i="4"/>
  <c r="AG307" i="4"/>
  <c r="AG308" i="4"/>
  <c r="AG309" i="4"/>
  <c r="AG310" i="4"/>
  <c r="AG311" i="4"/>
  <c r="AG312" i="4"/>
  <c r="AG313" i="4"/>
  <c r="AG314" i="4"/>
  <c r="AG315" i="4"/>
  <c r="AG316" i="4"/>
  <c r="AG317" i="4"/>
  <c r="AG318" i="4"/>
  <c r="AG319" i="4"/>
  <c r="AG320" i="4"/>
  <c r="AG321" i="4"/>
  <c r="AG322" i="4"/>
  <c r="AG323" i="4"/>
  <c r="AG324" i="4"/>
  <c r="AG325" i="4"/>
  <c r="AG326" i="4"/>
  <c r="AG327" i="4"/>
  <c r="AG328" i="4"/>
  <c r="AG329" i="4"/>
  <c r="AG330" i="4"/>
  <c r="AG331" i="4"/>
  <c r="AG332" i="4"/>
  <c r="AG333" i="4"/>
  <c r="AG334" i="4"/>
  <c r="AG335" i="4"/>
  <c r="AG336" i="4"/>
  <c r="AG337" i="4"/>
  <c r="AG338" i="4"/>
  <c r="AG339" i="4"/>
  <c r="AG340" i="4"/>
  <c r="AG341" i="4"/>
  <c r="AG342" i="4"/>
  <c r="AG3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2" i="4"/>
  <c r="W243" i="4" l="1"/>
  <c r="X243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39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176" i="4"/>
  <c r="X177" i="4"/>
  <c r="X178" i="4"/>
  <c r="X179" i="4"/>
  <c r="X180" i="4"/>
  <c r="X181" i="4"/>
  <c r="X182" i="4"/>
  <c r="X183" i="4"/>
  <c r="X184" i="4"/>
  <c r="X185" i="4"/>
  <c r="X186" i="4"/>
  <c r="X187" i="4"/>
  <c r="X188" i="4"/>
  <c r="X189" i="4"/>
  <c r="X190" i="4"/>
  <c r="X191" i="4"/>
  <c r="X192" i="4"/>
  <c r="X193" i="4"/>
  <c r="X194" i="4"/>
  <c r="X195" i="4"/>
  <c r="X196" i="4"/>
  <c r="X197" i="4"/>
  <c r="X198" i="4"/>
  <c r="X199" i="4"/>
  <c r="X200" i="4"/>
  <c r="X201" i="4"/>
  <c r="X202" i="4"/>
  <c r="X203" i="4"/>
  <c r="X204" i="4"/>
  <c r="X205" i="4"/>
  <c r="X206" i="4"/>
  <c r="X207" i="4"/>
  <c r="X208" i="4"/>
  <c r="X209" i="4"/>
  <c r="X210" i="4"/>
  <c r="X211" i="4"/>
  <c r="X212" i="4"/>
  <c r="X213" i="4"/>
  <c r="X214" i="4"/>
  <c r="X215" i="4"/>
  <c r="X216" i="4"/>
  <c r="X217" i="4"/>
  <c r="X218" i="4"/>
  <c r="X219" i="4"/>
  <c r="X220" i="4"/>
  <c r="X221" i="4"/>
  <c r="X222" i="4"/>
  <c r="X223" i="4"/>
  <c r="X224" i="4"/>
  <c r="X225" i="4"/>
  <c r="X226" i="4"/>
  <c r="X227" i="4"/>
  <c r="X228" i="4"/>
  <c r="X229" i="4"/>
  <c r="X230" i="4"/>
  <c r="X231" i="4"/>
  <c r="X232" i="4"/>
  <c r="X233" i="4"/>
  <c r="X234" i="4"/>
  <c r="X235" i="4"/>
  <c r="X236" i="4"/>
  <c r="X237" i="4"/>
  <c r="X238" i="4"/>
  <c r="X239" i="4"/>
  <c r="X240" i="4"/>
  <c r="X241" i="4"/>
  <c r="X242" i="4"/>
  <c r="X244" i="4"/>
  <c r="X245" i="4"/>
  <c r="X246" i="4"/>
  <c r="X247" i="4"/>
  <c r="X248" i="4"/>
  <c r="X249" i="4"/>
  <c r="X250" i="4"/>
  <c r="X251" i="4"/>
  <c r="X252" i="4"/>
  <c r="X253" i="4"/>
  <c r="X254" i="4"/>
  <c r="X255" i="4"/>
  <c r="X256" i="4"/>
  <c r="X257" i="4"/>
  <c r="X258" i="4"/>
  <c r="X259" i="4"/>
  <c r="X260" i="4"/>
  <c r="X261" i="4"/>
  <c r="X262" i="4"/>
  <c r="X263" i="4"/>
  <c r="X264" i="4"/>
  <c r="X265" i="4"/>
  <c r="X266" i="4"/>
  <c r="X267" i="4"/>
  <c r="X268" i="4"/>
  <c r="X269" i="4"/>
  <c r="X270" i="4"/>
  <c r="X271" i="4"/>
  <c r="X272" i="4"/>
  <c r="X273" i="4"/>
  <c r="X274" i="4"/>
  <c r="X275" i="4"/>
  <c r="X276" i="4"/>
  <c r="X277" i="4"/>
  <c r="X278" i="4"/>
  <c r="X279" i="4"/>
  <c r="X280" i="4"/>
  <c r="X281" i="4"/>
  <c r="X282" i="4"/>
  <c r="X283" i="4"/>
  <c r="X284" i="4"/>
  <c r="X285" i="4"/>
  <c r="X286" i="4"/>
  <c r="X287" i="4"/>
  <c r="X288" i="4"/>
  <c r="X289" i="4"/>
  <c r="X290" i="4"/>
  <c r="X291" i="4"/>
  <c r="X292" i="4"/>
  <c r="X293" i="4"/>
  <c r="X294" i="4"/>
  <c r="X295" i="4"/>
  <c r="X296" i="4"/>
  <c r="X297" i="4"/>
  <c r="X298" i="4"/>
  <c r="X299" i="4"/>
  <c r="X300" i="4"/>
  <c r="X301" i="4"/>
  <c r="X302" i="4"/>
  <c r="X303" i="4"/>
  <c r="X304" i="4"/>
  <c r="X305" i="4"/>
  <c r="X306" i="4"/>
  <c r="X307" i="4"/>
  <c r="X308" i="4"/>
  <c r="X309" i="4"/>
  <c r="X310" i="4"/>
  <c r="X311" i="4"/>
  <c r="X312" i="4"/>
  <c r="X313" i="4"/>
  <c r="X314" i="4"/>
  <c r="X315" i="4"/>
  <c r="X316" i="4"/>
  <c r="X317" i="4"/>
  <c r="X318" i="4"/>
  <c r="X319" i="4"/>
  <c r="X320" i="4"/>
  <c r="X321" i="4"/>
  <c r="X322" i="4"/>
  <c r="X323" i="4"/>
  <c r="X324" i="4"/>
  <c r="X325" i="4"/>
  <c r="X326" i="4"/>
  <c r="X327" i="4"/>
  <c r="X328" i="4"/>
  <c r="X329" i="4"/>
  <c r="X330" i="4"/>
  <c r="X331" i="4"/>
  <c r="X332" i="4"/>
  <c r="X333" i="4"/>
  <c r="X334" i="4"/>
  <c r="X335" i="4"/>
  <c r="X336" i="4"/>
  <c r="X337" i="4"/>
  <c r="X338" i="4"/>
  <c r="X339" i="4"/>
  <c r="X340" i="4"/>
  <c r="X341" i="4"/>
  <c r="X342" i="4"/>
  <c r="X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2" i="4"/>
  <c r="AP12" i="6" l="1"/>
  <c r="AQ12" i="6" s="1"/>
  <c r="AP13" i="6"/>
  <c r="AR13" i="6" s="1"/>
  <c r="AP14" i="6"/>
  <c r="AP15" i="6"/>
  <c r="AR15" i="6" s="1"/>
  <c r="AP16" i="6"/>
  <c r="AR16" i="6" s="1"/>
  <c r="AP17" i="6"/>
  <c r="AP18" i="6"/>
  <c r="AQ18" i="6" s="1"/>
  <c r="AP19" i="6"/>
  <c r="AR19" i="6" s="1"/>
  <c r="AP20" i="6"/>
  <c r="AQ20" i="6" s="1"/>
  <c r="AP21" i="6"/>
  <c r="AR21" i="6" s="1"/>
  <c r="AP22" i="6"/>
  <c r="AR22" i="6" s="1"/>
  <c r="AP23" i="6"/>
  <c r="AR23" i="6" s="1"/>
  <c r="AP24" i="6"/>
  <c r="AR24" i="6" s="1"/>
  <c r="AP25" i="6"/>
  <c r="AQ25" i="6" s="1"/>
  <c r="AP26" i="6"/>
  <c r="AR26" i="6" s="1"/>
  <c r="AP27" i="6"/>
  <c r="AQ27" i="6" s="1"/>
  <c r="AP28" i="6"/>
  <c r="AP29" i="6"/>
  <c r="AR29" i="6" s="1"/>
  <c r="AP30" i="6"/>
  <c r="AQ30" i="6" s="1"/>
  <c r="AP31" i="6"/>
  <c r="AP32" i="6"/>
  <c r="AR32" i="6" s="1"/>
  <c r="AP33" i="6"/>
  <c r="AR33" i="6" s="1"/>
  <c r="AP34" i="6"/>
  <c r="AQ34" i="6" s="1"/>
  <c r="AP35" i="6"/>
  <c r="AR35" i="6" s="1"/>
  <c r="AP36" i="6"/>
  <c r="AR36" i="6" s="1"/>
  <c r="AP37" i="6"/>
  <c r="AR37" i="6" s="1"/>
  <c r="AP38" i="6"/>
  <c r="AR38" i="6" s="1"/>
  <c r="AP39" i="6"/>
  <c r="AR39" i="6" s="1"/>
  <c r="AP40" i="6"/>
  <c r="AR40" i="6" s="1"/>
  <c r="AP41" i="6"/>
  <c r="AQ41" i="6" s="1"/>
  <c r="AP42" i="6"/>
  <c r="AQ42" i="6" s="1"/>
  <c r="AP43" i="6"/>
  <c r="AR43" i="6" s="1"/>
  <c r="AP44" i="6"/>
  <c r="AR44" i="6" s="1"/>
  <c r="AP45" i="6"/>
  <c r="AP46" i="6"/>
  <c r="AQ46" i="6" s="1"/>
  <c r="AP47" i="6"/>
  <c r="AP48" i="6"/>
  <c r="AR48" i="6" s="1"/>
  <c r="AP49" i="6"/>
  <c r="AQ49" i="6" s="1"/>
  <c r="AP50" i="6"/>
  <c r="AQ50" i="6" s="1"/>
  <c r="AP51" i="6"/>
  <c r="AQ51" i="6" s="1"/>
  <c r="AP52" i="6"/>
  <c r="AR52" i="6" s="1"/>
  <c r="AP53" i="6"/>
  <c r="AR53" i="6" s="1"/>
  <c r="AP54" i="6"/>
  <c r="AQ54" i="6" s="1"/>
  <c r="AP55" i="6"/>
  <c r="AR55" i="6" s="1"/>
  <c r="AP56" i="6"/>
  <c r="AQ56" i="6" s="1"/>
  <c r="AP57" i="6"/>
  <c r="AQ57" i="6" s="1"/>
  <c r="AP58" i="6"/>
  <c r="AQ58" i="6" s="1"/>
  <c r="AP59" i="6"/>
  <c r="AR59" i="6" s="1"/>
  <c r="AP60" i="6"/>
  <c r="AR60" i="6" s="1"/>
  <c r="AP61" i="6"/>
  <c r="AR61" i="6" s="1"/>
  <c r="AP62" i="6"/>
  <c r="AR62" i="6" s="1"/>
  <c r="AP63" i="6"/>
  <c r="AR63" i="6" s="1"/>
  <c r="AP64" i="6"/>
  <c r="AQ64" i="6" s="1"/>
  <c r="AP65" i="6"/>
  <c r="AQ65" i="6" s="1"/>
  <c r="AP66" i="6"/>
  <c r="AQ66" i="6" s="1"/>
  <c r="AP67" i="6"/>
  <c r="AR67" i="6" s="1"/>
  <c r="AP68" i="6"/>
  <c r="AP69" i="6"/>
  <c r="AR69" i="6" s="1"/>
  <c r="AP70" i="6"/>
  <c r="AQ70" i="6" s="1"/>
  <c r="AP71" i="6"/>
  <c r="AR71" i="6" s="1"/>
  <c r="AP72" i="6"/>
  <c r="AR72" i="6" s="1"/>
  <c r="AP73" i="6"/>
  <c r="AQ73" i="6" s="1"/>
  <c r="AP74" i="6"/>
  <c r="AQ74" i="6" s="1"/>
  <c r="AP75" i="6"/>
  <c r="AR75" i="6" s="1"/>
  <c r="AP76" i="6"/>
  <c r="AR76" i="6" s="1"/>
  <c r="AP77" i="6"/>
  <c r="AR77" i="6" s="1"/>
  <c r="AP78" i="6"/>
  <c r="AQ78" i="6" s="1"/>
  <c r="AP79" i="6"/>
  <c r="AP80" i="6"/>
  <c r="AQ80" i="6" s="1"/>
  <c r="AP81" i="6"/>
  <c r="AQ81" i="6" s="1"/>
  <c r="AP82" i="6"/>
  <c r="AR82" i="6" s="1"/>
  <c r="AP83" i="6"/>
  <c r="AR83" i="6" s="1"/>
  <c r="AP84" i="6"/>
  <c r="AR84" i="6" s="1"/>
  <c r="AP85" i="6"/>
  <c r="AR85" i="6" s="1"/>
  <c r="AP86" i="6"/>
  <c r="AR86" i="6" s="1"/>
  <c r="AP87" i="6"/>
  <c r="AP88" i="6"/>
  <c r="AR88" i="6" s="1"/>
  <c r="AP89" i="6"/>
  <c r="AQ89" i="6" s="1"/>
  <c r="AP90" i="6"/>
  <c r="AQ90" i="6" s="1"/>
  <c r="AP91" i="6"/>
  <c r="AQ91" i="6" s="1"/>
  <c r="AP92" i="6"/>
  <c r="AP93" i="6"/>
  <c r="AR93" i="6" s="1"/>
  <c r="AP94" i="6"/>
  <c r="AR94" i="6" s="1"/>
  <c r="AP95" i="6"/>
  <c r="AP96" i="6"/>
  <c r="AQ96" i="6" s="1"/>
  <c r="AP97" i="6"/>
  <c r="AQ97" i="6" s="1"/>
  <c r="AP98" i="6"/>
  <c r="AQ98" i="6" s="1"/>
  <c r="AP99" i="6"/>
  <c r="AR99" i="6" s="1"/>
  <c r="AP100" i="6"/>
  <c r="AR100" i="6" s="1"/>
  <c r="AP101" i="6"/>
  <c r="AR101" i="6" s="1"/>
  <c r="AP102" i="6"/>
  <c r="AR102" i="6" s="1"/>
  <c r="AP103" i="6"/>
  <c r="AR103" i="6" s="1"/>
  <c r="AP104" i="6"/>
  <c r="AR104" i="6" s="1"/>
  <c r="AP105" i="6"/>
  <c r="AQ105" i="6" s="1"/>
  <c r="AP106" i="6"/>
  <c r="AQ106" i="6" s="1"/>
  <c r="AP107" i="6"/>
  <c r="AQ107" i="6" s="1"/>
  <c r="AP108" i="6"/>
  <c r="AR108" i="6" s="1"/>
  <c r="AP109" i="6"/>
  <c r="AR109" i="6" s="1"/>
  <c r="AP110" i="6"/>
  <c r="AR110" i="6" s="1"/>
  <c r="AP111" i="6"/>
  <c r="AR111" i="6" s="1"/>
  <c r="AP112" i="6"/>
  <c r="AR112" i="6" s="1"/>
  <c r="AP113" i="6"/>
  <c r="AQ113" i="6" s="1"/>
  <c r="AP114" i="6"/>
  <c r="AQ114" i="6" s="1"/>
  <c r="AP115" i="6"/>
  <c r="AR115" i="6" s="1"/>
  <c r="AP116" i="6"/>
  <c r="AR116" i="6" s="1"/>
  <c r="AP117" i="6"/>
  <c r="AR117" i="6" s="1"/>
  <c r="AP118" i="6"/>
  <c r="AR118" i="6" s="1"/>
  <c r="AP119" i="6"/>
  <c r="AP120" i="6"/>
  <c r="AR120" i="6" s="1"/>
  <c r="AP121" i="6"/>
  <c r="AQ121" i="6" s="1"/>
  <c r="AP122" i="6"/>
  <c r="AR122" i="6" s="1"/>
  <c r="AP123" i="6"/>
  <c r="AQ123" i="6" s="1"/>
  <c r="AP124" i="6"/>
  <c r="AR124" i="6" s="1"/>
  <c r="AP125" i="6"/>
  <c r="AR125" i="6" s="1"/>
  <c r="AP126" i="6"/>
  <c r="AQ126" i="6" s="1"/>
  <c r="AP127" i="6"/>
  <c r="AR127" i="6" s="1"/>
  <c r="AP128" i="6"/>
  <c r="AR128" i="6" s="1"/>
  <c r="AP129" i="6"/>
  <c r="AQ129" i="6" s="1"/>
  <c r="AP130" i="6"/>
  <c r="AR130" i="6" s="1"/>
  <c r="AP131" i="6"/>
  <c r="AQ131" i="6" s="1"/>
  <c r="AP132" i="6"/>
  <c r="AR132" i="6" s="1"/>
  <c r="AP133" i="6"/>
  <c r="AR133" i="6" s="1"/>
  <c r="AP134" i="6"/>
  <c r="AQ134" i="6" s="1"/>
  <c r="AP135" i="6"/>
  <c r="AP136" i="6"/>
  <c r="AQ136" i="6" s="1"/>
  <c r="AP137" i="6"/>
  <c r="AQ137" i="6" s="1"/>
  <c r="AP138" i="6"/>
  <c r="AQ138" i="6" s="1"/>
  <c r="AP139" i="6"/>
  <c r="AR139" i="6" s="1"/>
  <c r="AP140" i="6"/>
  <c r="AR140" i="6" s="1"/>
  <c r="AP141" i="6"/>
  <c r="AR141" i="6" s="1"/>
  <c r="AP142" i="6"/>
  <c r="AR142" i="6" s="1"/>
  <c r="AP143" i="6"/>
  <c r="AR143" i="6" s="1"/>
  <c r="AP144" i="6"/>
  <c r="AQ144" i="6" s="1"/>
  <c r="AP145" i="6"/>
  <c r="AQ145" i="6" s="1"/>
  <c r="AP146" i="6"/>
  <c r="AR146" i="6" s="1"/>
  <c r="AP147" i="6"/>
  <c r="AQ147" i="6" s="1"/>
  <c r="AP148" i="6"/>
  <c r="AP149" i="6"/>
  <c r="AR149" i="6" s="1"/>
  <c r="AP150" i="6"/>
  <c r="AQ150" i="6" s="1"/>
  <c r="AP151" i="6"/>
  <c r="AR151" i="6" s="1"/>
  <c r="AP152" i="6"/>
  <c r="AR152" i="6" s="1"/>
  <c r="AP153" i="6"/>
  <c r="AR153" i="6" s="1"/>
  <c r="AP154" i="6"/>
  <c r="AR154" i="6" s="1"/>
  <c r="AP155" i="6"/>
  <c r="AR155" i="6" s="1"/>
  <c r="AP156" i="6"/>
  <c r="AR156" i="6" s="1"/>
  <c r="AP157" i="6"/>
  <c r="AR157" i="6" s="1"/>
  <c r="AP158" i="6"/>
  <c r="AQ158" i="6" s="1"/>
  <c r="AP159" i="6"/>
  <c r="AR159" i="6" s="1"/>
  <c r="AP160" i="6"/>
  <c r="AR160" i="6" s="1"/>
  <c r="AP161" i="6"/>
  <c r="AQ161" i="6" s="1"/>
  <c r="AP162" i="6"/>
  <c r="AR162" i="6" s="1"/>
  <c r="AP163" i="6"/>
  <c r="AQ163" i="6" s="1"/>
  <c r="AP164" i="6"/>
  <c r="AR164" i="6" s="1"/>
  <c r="AP165" i="6"/>
  <c r="AR165" i="6" s="1"/>
  <c r="AP166" i="6"/>
  <c r="AR166" i="6" s="1"/>
  <c r="AP167" i="6"/>
  <c r="AP168" i="6"/>
  <c r="AP169" i="6"/>
  <c r="AR169" i="6" s="1"/>
  <c r="AP170" i="6"/>
  <c r="AR170" i="6" s="1"/>
  <c r="AP171" i="6"/>
  <c r="AQ171" i="6" s="1"/>
  <c r="AP172" i="6"/>
  <c r="AP173" i="6"/>
  <c r="AR173" i="6" s="1"/>
  <c r="AP174" i="6"/>
  <c r="AQ174" i="6" s="1"/>
  <c r="AP175" i="6"/>
  <c r="AR175" i="6" s="1"/>
  <c r="AP176" i="6"/>
  <c r="AQ176" i="6" s="1"/>
  <c r="AP177" i="6"/>
  <c r="AQ177" i="6" s="1"/>
  <c r="AP178" i="6"/>
  <c r="AQ178" i="6" s="1"/>
  <c r="AP179" i="6"/>
  <c r="AR179" i="6" s="1"/>
  <c r="AP180" i="6"/>
  <c r="AR180" i="6" s="1"/>
  <c r="AP181" i="6"/>
  <c r="AR181" i="6" s="1"/>
  <c r="AP182" i="6"/>
  <c r="AR182" i="6" s="1"/>
  <c r="AP183" i="6"/>
  <c r="AP184" i="6"/>
  <c r="AR184" i="6" s="1"/>
  <c r="AP185" i="6"/>
  <c r="AQ185" i="6" s="1"/>
  <c r="AP186" i="6"/>
  <c r="AR186" i="6" s="1"/>
  <c r="AP187" i="6"/>
  <c r="AQ187" i="6" s="1"/>
  <c r="AP188" i="6"/>
  <c r="AP189" i="6"/>
  <c r="AR189" i="6" s="1"/>
  <c r="AP190" i="6"/>
  <c r="AR190" i="6" s="1"/>
  <c r="AP191" i="6"/>
  <c r="AR191" i="6" s="1"/>
  <c r="AP192" i="6"/>
  <c r="AR192" i="6" s="1"/>
  <c r="AP193" i="6"/>
  <c r="AQ193" i="6" s="1"/>
  <c r="AP194" i="6"/>
  <c r="AR194" i="6" s="1"/>
  <c r="AP195" i="6"/>
  <c r="AQ195" i="6" s="1"/>
  <c r="AP196" i="6"/>
  <c r="AP197" i="6"/>
  <c r="AR197" i="6" s="1"/>
  <c r="AP198" i="6"/>
  <c r="AR198" i="6" s="1"/>
  <c r="AP199" i="6"/>
  <c r="AR199" i="6" s="1"/>
  <c r="AP200" i="6"/>
  <c r="AR200" i="6" s="1"/>
  <c r="AP201" i="6"/>
  <c r="AQ201" i="6" s="1"/>
  <c r="AP202" i="6"/>
  <c r="AQ202" i="6" s="1"/>
  <c r="AP203" i="6"/>
  <c r="AR203" i="6" s="1"/>
  <c r="AP204" i="6"/>
  <c r="AR204" i="6" s="1"/>
  <c r="AP205" i="6"/>
  <c r="AQ205" i="6" s="1"/>
  <c r="AP206" i="6"/>
  <c r="AR206" i="6" s="1"/>
  <c r="AP207" i="6"/>
  <c r="AR207" i="6" s="1"/>
  <c r="AP208" i="6"/>
  <c r="AQ208" i="6" s="1"/>
  <c r="AP209" i="6"/>
  <c r="AR209" i="6" s="1"/>
  <c r="AP210" i="6"/>
  <c r="AQ210" i="6" s="1"/>
  <c r="AP211" i="6"/>
  <c r="AQ211" i="6" s="1"/>
  <c r="AP212" i="6"/>
  <c r="AR212" i="6" s="1"/>
  <c r="AP213" i="6"/>
  <c r="AQ213" i="6" s="1"/>
  <c r="AP214" i="6"/>
  <c r="AR214" i="6" s="1"/>
  <c r="AP215" i="6"/>
  <c r="AR215" i="6" s="1"/>
  <c r="AP216" i="6"/>
  <c r="AQ216" i="6" s="1"/>
  <c r="AP217" i="6"/>
  <c r="AR217" i="6" s="1"/>
  <c r="AP218" i="6"/>
  <c r="AQ218" i="6" s="1"/>
  <c r="AP219" i="6"/>
  <c r="AQ219" i="6" s="1"/>
  <c r="AP220" i="6"/>
  <c r="AR220" i="6" s="1"/>
  <c r="AP221" i="6"/>
  <c r="AR221" i="6" s="1"/>
  <c r="AP222" i="6"/>
  <c r="AR222" i="6" s="1"/>
  <c r="AP223" i="6"/>
  <c r="AR223" i="6" s="1"/>
  <c r="AP224" i="6"/>
  <c r="AR224" i="6" s="1"/>
  <c r="AP225" i="6"/>
  <c r="AR225" i="6" s="1"/>
  <c r="AP226" i="6"/>
  <c r="AR226" i="6" s="1"/>
  <c r="AP227" i="6"/>
  <c r="AQ227" i="6" s="1"/>
  <c r="AP228" i="6"/>
  <c r="AR228" i="6" s="1"/>
  <c r="AP229" i="6"/>
  <c r="AR229" i="6" s="1"/>
  <c r="AP230" i="6"/>
  <c r="AQ230" i="6" s="1"/>
  <c r="AP231" i="6"/>
  <c r="AR231" i="6" s="1"/>
  <c r="AP232" i="6"/>
  <c r="AR232" i="6" s="1"/>
  <c r="AP233" i="6"/>
  <c r="AR233" i="6" s="1"/>
  <c r="AP234" i="6"/>
  <c r="AR234" i="6" s="1"/>
  <c r="AP235" i="6"/>
  <c r="AQ235" i="6" s="1"/>
  <c r="AP236" i="6"/>
  <c r="AR236" i="6" s="1"/>
  <c r="AP237" i="6"/>
  <c r="AR237" i="6" s="1"/>
  <c r="AP238" i="6"/>
  <c r="AQ238" i="6" s="1"/>
  <c r="AP239" i="6"/>
  <c r="AR239" i="6" s="1"/>
  <c r="AP240" i="6"/>
  <c r="AQ240" i="6" s="1"/>
  <c r="AP241" i="6"/>
  <c r="AQ241" i="6" s="1"/>
  <c r="AP242" i="6"/>
  <c r="AR242" i="6" s="1"/>
  <c r="AP243" i="6"/>
  <c r="AQ243" i="6" s="1"/>
  <c r="AP244" i="6"/>
  <c r="AR244" i="6" s="1"/>
  <c r="AP245" i="6"/>
  <c r="AR245" i="6" s="1"/>
  <c r="AP246" i="6"/>
  <c r="AR246" i="6" s="1"/>
  <c r="AP247" i="6"/>
  <c r="AR247" i="6" s="1"/>
  <c r="AP248" i="6"/>
  <c r="AR248" i="6" s="1"/>
  <c r="AP249" i="6"/>
  <c r="AR249" i="6" s="1"/>
  <c r="AP250" i="6"/>
  <c r="AR250" i="6" s="1"/>
  <c r="AP251" i="6"/>
  <c r="AQ251" i="6" s="1"/>
  <c r="AP252" i="6"/>
  <c r="AR252" i="6" s="1"/>
  <c r="AP253" i="6"/>
  <c r="AR253" i="6" s="1"/>
  <c r="AP254" i="6"/>
  <c r="AQ254" i="6" s="1"/>
  <c r="AP255" i="6"/>
  <c r="AR255" i="6" s="1"/>
  <c r="AP256" i="6"/>
  <c r="AR256" i="6" s="1"/>
  <c r="AP257" i="6"/>
  <c r="AQ257" i="6" s="1"/>
  <c r="AP258" i="6"/>
  <c r="AR258" i="6" s="1"/>
  <c r="AP259" i="6"/>
  <c r="AQ259" i="6" s="1"/>
  <c r="AP260" i="6"/>
  <c r="AR260" i="6" s="1"/>
  <c r="AP261" i="6"/>
  <c r="AR261" i="6" s="1"/>
  <c r="AP262" i="6"/>
  <c r="AR262" i="6" s="1"/>
  <c r="AP263" i="6"/>
  <c r="AR263" i="6" s="1"/>
  <c r="AP264" i="6"/>
  <c r="AR264" i="6" s="1"/>
  <c r="AP265" i="6"/>
  <c r="AR265" i="6" s="1"/>
  <c r="AP266" i="6"/>
  <c r="AQ266" i="6" s="1"/>
  <c r="AP267" i="6"/>
  <c r="AR267" i="6" s="1"/>
  <c r="AP268" i="6"/>
  <c r="AR268" i="6" s="1"/>
  <c r="AP269" i="6"/>
  <c r="AR269" i="6" s="1"/>
  <c r="AP270" i="6"/>
  <c r="AR270" i="6" s="1"/>
  <c r="AP271" i="6"/>
  <c r="AR271" i="6" s="1"/>
  <c r="AP272" i="6"/>
  <c r="AQ272" i="6" s="1"/>
  <c r="AP273" i="6"/>
  <c r="AR273" i="6" s="1"/>
  <c r="AP274" i="6"/>
  <c r="AQ274" i="6" s="1"/>
  <c r="AP275" i="6"/>
  <c r="AQ275" i="6" s="1"/>
  <c r="AP276" i="6"/>
  <c r="AR276" i="6" s="1"/>
  <c r="AP277" i="6"/>
  <c r="AQ277" i="6" s="1"/>
  <c r="AP278" i="6"/>
  <c r="AQ278" i="6" s="1"/>
  <c r="AP279" i="6"/>
  <c r="AP280" i="6"/>
  <c r="AR280" i="6" s="1"/>
  <c r="AP281" i="6"/>
  <c r="AR281" i="6" s="1"/>
  <c r="AP282" i="6"/>
  <c r="AQ282" i="6" s="1"/>
  <c r="AP283" i="6"/>
  <c r="AQ283" i="6" s="1"/>
  <c r="AP284" i="6"/>
  <c r="AR284" i="6" s="1"/>
  <c r="AP285" i="6"/>
  <c r="AR285" i="6" s="1"/>
  <c r="AP286" i="6"/>
  <c r="AR286" i="6" s="1"/>
  <c r="AP287" i="6"/>
  <c r="AP288" i="6"/>
  <c r="AR288" i="6" s="1"/>
  <c r="AP289" i="6"/>
  <c r="AQ289" i="6" s="1"/>
  <c r="AP290" i="6"/>
  <c r="AQ290" i="6" s="1"/>
  <c r="AP291" i="6"/>
  <c r="AQ291" i="6" s="1"/>
  <c r="AP292" i="6"/>
  <c r="AR292" i="6" s="1"/>
  <c r="AP293" i="6"/>
  <c r="AR293" i="6" s="1"/>
  <c r="AP294" i="6"/>
  <c r="AQ294" i="6" s="1"/>
  <c r="AP295" i="6"/>
  <c r="AR295" i="6" s="1"/>
  <c r="AP296" i="6"/>
  <c r="AQ296" i="6" s="1"/>
  <c r="AP297" i="6"/>
  <c r="AQ297" i="6" s="1"/>
  <c r="AP298" i="6"/>
  <c r="AQ298" i="6" s="1"/>
  <c r="AP299" i="6"/>
  <c r="AQ299" i="6" s="1"/>
  <c r="AP300" i="6"/>
  <c r="AR300" i="6" s="1"/>
  <c r="AP301" i="6"/>
  <c r="AR301" i="6" s="1"/>
  <c r="AP302" i="6"/>
  <c r="AQ302" i="6" s="1"/>
  <c r="AP303" i="6"/>
  <c r="AR303" i="6" s="1"/>
  <c r="AP304" i="6"/>
  <c r="AR304" i="6" s="1"/>
  <c r="AP305" i="6"/>
  <c r="AR305" i="6" s="1"/>
  <c r="AP306" i="6"/>
  <c r="AQ306" i="6" s="1"/>
  <c r="AP307" i="6"/>
  <c r="AQ307" i="6" s="1"/>
  <c r="AP308" i="6"/>
  <c r="AR308" i="6" s="1"/>
  <c r="AP309" i="6"/>
  <c r="AR309" i="6" s="1"/>
  <c r="AP310" i="6"/>
  <c r="AQ310" i="6" s="1"/>
  <c r="AP311" i="6"/>
  <c r="AR311" i="6" s="1"/>
  <c r="AP312" i="6"/>
  <c r="AR312" i="6" s="1"/>
  <c r="AP313" i="6"/>
  <c r="AR313" i="6" s="1"/>
  <c r="AP314" i="6"/>
  <c r="AQ314" i="6" s="1"/>
  <c r="AP315" i="6"/>
  <c r="AQ315" i="6" s="1"/>
  <c r="AP316" i="6"/>
  <c r="AR316" i="6" s="1"/>
  <c r="AP317" i="6"/>
  <c r="AQ317" i="6" s="1"/>
  <c r="AP318" i="6"/>
  <c r="AR318" i="6" s="1"/>
  <c r="AP319" i="6"/>
  <c r="AR319" i="6" s="1"/>
  <c r="AP320" i="6"/>
  <c r="AR320" i="6" s="1"/>
  <c r="AP321" i="6"/>
  <c r="AR321" i="6" s="1"/>
  <c r="AP322" i="6"/>
  <c r="AR322" i="6" s="1"/>
  <c r="AP323" i="6"/>
  <c r="AQ323" i="6" s="1"/>
  <c r="AP324" i="6"/>
  <c r="AR324" i="6" s="1"/>
  <c r="AP325" i="6"/>
  <c r="AR325" i="6" s="1"/>
  <c r="AP326" i="6"/>
  <c r="AQ326" i="6" s="1"/>
  <c r="AP327" i="6"/>
  <c r="AR327" i="6" s="1"/>
  <c r="AP328" i="6"/>
  <c r="AQ328" i="6" s="1"/>
  <c r="AP329" i="6"/>
  <c r="AQ329" i="6" s="1"/>
  <c r="AP330" i="6"/>
  <c r="AQ330" i="6" s="1"/>
  <c r="AP331" i="6"/>
  <c r="AQ331" i="6" s="1"/>
  <c r="AP332" i="6"/>
  <c r="AR332" i="6" s="1"/>
  <c r="AP333" i="6"/>
  <c r="AR333" i="6" s="1"/>
  <c r="AP334" i="6"/>
  <c r="AR334" i="6" s="1"/>
  <c r="AP335" i="6"/>
  <c r="AR335" i="6" s="1"/>
  <c r="AP336" i="6"/>
  <c r="AR336" i="6" s="1"/>
  <c r="AP337" i="6"/>
  <c r="AQ337" i="6" s="1"/>
  <c r="AP338" i="6"/>
  <c r="AQ338" i="6" s="1"/>
  <c r="AP339" i="6"/>
  <c r="AQ339" i="6" s="1"/>
  <c r="AP340" i="6"/>
  <c r="AR340" i="6" s="1"/>
  <c r="AP341" i="6"/>
  <c r="AR341" i="6" s="1"/>
  <c r="AP342" i="6"/>
  <c r="AR342" i="6" s="1"/>
  <c r="AP343" i="6"/>
  <c r="AR343" i="6" s="1"/>
  <c r="AP344" i="6"/>
  <c r="AR344" i="6" s="1"/>
  <c r="AP345" i="6"/>
  <c r="AR345" i="6" s="1"/>
  <c r="AP346" i="6"/>
  <c r="AQ346" i="6" s="1"/>
  <c r="AP347" i="6"/>
  <c r="AQ347" i="6" s="1"/>
  <c r="AP348" i="6"/>
  <c r="AR348" i="6" s="1"/>
  <c r="AP349" i="6"/>
  <c r="AR349" i="6" s="1"/>
  <c r="AP350" i="6"/>
  <c r="AR350" i="6" s="1"/>
  <c r="AP351" i="6"/>
  <c r="AR351" i="6" s="1"/>
  <c r="AP11" i="6"/>
  <c r="AR11" i="6" s="1"/>
  <c r="AR17" i="6"/>
  <c r="AR31" i="6"/>
  <c r="AR47" i="6"/>
  <c r="AR87" i="6"/>
  <c r="AR95" i="6"/>
  <c r="AR119" i="6"/>
  <c r="AR135" i="6"/>
  <c r="AR183" i="6"/>
  <c r="AR287" i="6"/>
  <c r="AR168" i="6"/>
  <c r="AR196" i="6"/>
  <c r="AR279" i="6"/>
  <c r="AR188" i="6"/>
  <c r="AR172" i="6"/>
  <c r="AR167" i="6"/>
  <c r="AR148" i="6"/>
  <c r="AR134" i="6"/>
  <c r="AQ120" i="6"/>
  <c r="AQ102" i="6"/>
  <c r="AR92" i="6"/>
  <c r="AR79" i="6"/>
  <c r="AR70" i="6"/>
  <c r="AR68" i="6"/>
  <c r="AR54" i="6"/>
  <c r="AR45" i="6"/>
  <c r="AR28" i="6"/>
  <c r="AR14" i="6"/>
  <c r="AQ14" i="6"/>
  <c r="AR42" i="6" l="1"/>
  <c r="AR158" i="6"/>
  <c r="AR12" i="6"/>
  <c r="AR78" i="6"/>
  <c r="AQ22" i="6"/>
  <c r="AR46" i="6"/>
  <c r="AR30" i="6"/>
  <c r="AQ190" i="6"/>
  <c r="AQ229" i="6"/>
  <c r="AR238" i="6"/>
  <c r="AQ94" i="6"/>
  <c r="AQ253" i="6"/>
  <c r="AR205" i="6"/>
  <c r="AR213" i="6"/>
  <c r="AQ285" i="6"/>
  <c r="AR96" i="6"/>
  <c r="AQ152" i="6"/>
  <c r="AR176" i="6"/>
  <c r="AQ112" i="6"/>
  <c r="AR240" i="6"/>
  <c r="AR272" i="6"/>
  <c r="AQ24" i="6"/>
  <c r="AR216" i="6"/>
  <c r="AQ16" i="6"/>
  <c r="AR56" i="6"/>
  <c r="AR80" i="6"/>
  <c r="AQ200" i="6"/>
  <c r="AQ269" i="6"/>
  <c r="AQ26" i="6"/>
  <c r="AQ130" i="6"/>
  <c r="AQ154" i="6"/>
  <c r="AR114" i="6"/>
  <c r="AR208" i="6"/>
  <c r="AQ264" i="6"/>
  <c r="AR136" i="6"/>
  <c r="AQ48" i="6"/>
  <c r="AQ32" i="6"/>
  <c r="AR90" i="6"/>
  <c r="AQ160" i="6"/>
  <c r="AQ232" i="6"/>
  <c r="AQ88" i="6"/>
  <c r="AQ72" i="6"/>
  <c r="AR144" i="6"/>
  <c r="AQ184" i="6"/>
  <c r="AR296" i="6"/>
  <c r="AR230" i="6"/>
  <c r="AQ118" i="6"/>
  <c r="AR174" i="6"/>
  <c r="AQ198" i="6"/>
  <c r="AQ221" i="6"/>
  <c r="AQ245" i="6"/>
  <c r="AR310" i="6"/>
  <c r="AQ182" i="6"/>
  <c r="AR126" i="6"/>
  <c r="AR254" i="6"/>
  <c r="AQ38" i="6"/>
  <c r="AQ86" i="6"/>
  <c r="AQ142" i="6"/>
  <c r="AQ237" i="6"/>
  <c r="AQ261" i="6"/>
  <c r="AR277" i="6"/>
  <c r="AR326" i="6"/>
  <c r="AQ214" i="6"/>
  <c r="AQ62" i="6"/>
  <c r="AQ110" i="6"/>
  <c r="AQ166" i="6"/>
  <c r="AQ189" i="6"/>
  <c r="AQ222" i="6"/>
  <c r="AQ246" i="6"/>
  <c r="AR278" i="6"/>
  <c r="AR150" i="6"/>
  <c r="AQ262" i="6"/>
  <c r="AQ270" i="6"/>
  <c r="AQ206" i="6"/>
  <c r="AQ286" i="6"/>
  <c r="AQ304" i="6"/>
  <c r="AQ301" i="6"/>
  <c r="AQ333" i="6"/>
  <c r="AR302" i="6"/>
  <c r="AQ334" i="6"/>
  <c r="AQ349" i="6"/>
  <c r="AQ342" i="6"/>
  <c r="AR294" i="6"/>
  <c r="AQ318" i="6"/>
  <c r="AQ325" i="6"/>
  <c r="AQ341" i="6"/>
  <c r="AQ293" i="6"/>
  <c r="AQ309" i="6"/>
  <c r="AR317" i="6"/>
  <c r="AQ258" i="6"/>
  <c r="AR106" i="6"/>
  <c r="AQ82" i="6"/>
  <c r="AQ170" i="6"/>
  <c r="AQ226" i="6"/>
  <c r="AR290" i="6"/>
  <c r="AR50" i="6"/>
  <c r="AQ217" i="6"/>
  <c r="AR297" i="6"/>
  <c r="AQ153" i="6"/>
  <c r="AR161" i="6"/>
  <c r="AQ336" i="6"/>
  <c r="AQ179" i="6"/>
  <c r="AQ169" i="6"/>
  <c r="AR177" i="6"/>
  <c r="AQ305" i="6"/>
  <c r="AR201" i="6"/>
  <c r="AQ209" i="6"/>
  <c r="AR289" i="6"/>
  <c r="AR337" i="6"/>
  <c r="AQ33" i="6"/>
  <c r="AR145" i="6"/>
  <c r="AQ249" i="6"/>
  <c r="AR329" i="6"/>
  <c r="AR193" i="6"/>
  <c r="AQ233" i="6"/>
  <c r="AR241" i="6"/>
  <c r="AQ17" i="6"/>
  <c r="AR185" i="6"/>
  <c r="AQ225" i="6"/>
  <c r="AR299" i="6"/>
  <c r="AR51" i="6"/>
  <c r="AR73" i="6"/>
  <c r="AR81" i="6"/>
  <c r="AR89" i="6"/>
  <c r="AR105" i="6"/>
  <c r="AR113" i="6"/>
  <c r="AR129" i="6"/>
  <c r="AR137" i="6"/>
  <c r="AQ281" i="6"/>
  <c r="AQ321" i="6"/>
  <c r="AR65" i="6"/>
  <c r="AR97" i="6"/>
  <c r="AR121" i="6"/>
  <c r="AQ203" i="6"/>
  <c r="AR41" i="6"/>
  <c r="AR49" i="6"/>
  <c r="AQ265" i="6"/>
  <c r="AQ273" i="6"/>
  <c r="AR25" i="6"/>
  <c r="AR57" i="6"/>
  <c r="AR257" i="6"/>
  <c r="AQ313" i="6"/>
  <c r="AQ345" i="6"/>
  <c r="AQ75" i="6"/>
  <c r="AQ146" i="6"/>
  <c r="AR235" i="6"/>
  <c r="AQ267" i="6"/>
  <c r="AQ122" i="6"/>
  <c r="AR18" i="6"/>
  <c r="AQ322" i="6"/>
  <c r="AQ139" i="6"/>
  <c r="AR58" i="6"/>
  <c r="AR66" i="6"/>
  <c r="AQ115" i="6"/>
  <c r="AQ194" i="6"/>
  <c r="AR331" i="6"/>
  <c r="AR328" i="6"/>
  <c r="AR27" i="6"/>
  <c r="AQ67" i="6"/>
  <c r="AR91" i="6"/>
  <c r="AR131" i="6"/>
  <c r="AQ155" i="6"/>
  <c r="AR218" i="6"/>
  <c r="AR227" i="6"/>
  <c r="AQ250" i="6"/>
  <c r="AR259" i="6"/>
  <c r="AR282" i="6"/>
  <c r="AR291" i="6"/>
  <c r="AR314" i="6"/>
  <c r="AR323" i="6"/>
  <c r="AR346" i="6"/>
  <c r="AR171" i="6"/>
  <c r="AR195" i="6"/>
  <c r="AQ19" i="6"/>
  <c r="AR34" i="6"/>
  <c r="AQ83" i="6"/>
  <c r="AR98" i="6"/>
  <c r="AR107" i="6"/>
  <c r="AQ128" i="6"/>
  <c r="AR147" i="6"/>
  <c r="AQ162" i="6"/>
  <c r="AQ186" i="6"/>
  <c r="AR210" i="6"/>
  <c r="AR219" i="6"/>
  <c r="AQ224" i="6"/>
  <c r="AQ242" i="6"/>
  <c r="AR251" i="6"/>
  <c r="AQ256" i="6"/>
  <c r="AR274" i="6"/>
  <c r="AR283" i="6"/>
  <c r="AQ288" i="6"/>
  <c r="AR306" i="6"/>
  <c r="AR315" i="6"/>
  <c r="AQ320" i="6"/>
  <c r="AR338" i="6"/>
  <c r="AR347" i="6"/>
  <c r="AQ43" i="6"/>
  <c r="AQ40" i="6"/>
  <c r="AQ59" i="6"/>
  <c r="AR64" i="6"/>
  <c r="AR74" i="6"/>
  <c r="AQ104" i="6"/>
  <c r="AR123" i="6"/>
  <c r="AR138" i="6"/>
  <c r="AQ168" i="6"/>
  <c r="AR187" i="6"/>
  <c r="AQ192" i="6"/>
  <c r="AQ35" i="6"/>
  <c r="AQ99" i="6"/>
  <c r="AR163" i="6"/>
  <c r="AR178" i="6"/>
  <c r="AR202" i="6"/>
  <c r="AR211" i="6"/>
  <c r="AQ234" i="6"/>
  <c r="AR243" i="6"/>
  <c r="AQ248" i="6"/>
  <c r="AR266" i="6"/>
  <c r="AR275" i="6"/>
  <c r="AQ280" i="6"/>
  <c r="AR298" i="6"/>
  <c r="AR307" i="6"/>
  <c r="AQ312" i="6"/>
  <c r="AR330" i="6"/>
  <c r="AR339" i="6"/>
  <c r="AQ344" i="6"/>
  <c r="AQ11" i="6"/>
  <c r="AQ350" i="6"/>
  <c r="AQ28" i="6"/>
  <c r="AQ36" i="6"/>
  <c r="AQ44" i="6"/>
  <c r="AQ52" i="6"/>
  <c r="AQ60" i="6"/>
  <c r="AQ68" i="6"/>
  <c r="AQ76" i="6"/>
  <c r="AQ84" i="6"/>
  <c r="AQ92" i="6"/>
  <c r="AQ100" i="6"/>
  <c r="AQ108" i="6"/>
  <c r="AQ116" i="6"/>
  <c r="AQ124" i="6"/>
  <c r="AQ132" i="6"/>
  <c r="AQ140" i="6"/>
  <c r="AQ148" i="6"/>
  <c r="AQ156" i="6"/>
  <c r="AQ164" i="6"/>
  <c r="AQ172" i="6"/>
  <c r="AQ180" i="6"/>
  <c r="AQ188" i="6"/>
  <c r="AQ196" i="6"/>
  <c r="AQ204" i="6"/>
  <c r="AQ212" i="6"/>
  <c r="AQ220" i="6"/>
  <c r="AQ228" i="6"/>
  <c r="AQ236" i="6"/>
  <c r="AQ244" i="6"/>
  <c r="AQ252" i="6"/>
  <c r="AQ260" i="6"/>
  <c r="AQ268" i="6"/>
  <c r="AQ276" i="6"/>
  <c r="AQ284" i="6"/>
  <c r="AQ292" i="6"/>
  <c r="AQ300" i="6"/>
  <c r="AQ308" i="6"/>
  <c r="AQ316" i="6"/>
  <c r="AQ324" i="6"/>
  <c r="AQ332" i="6"/>
  <c r="AQ340" i="6"/>
  <c r="AQ348" i="6"/>
  <c r="AQ15" i="6"/>
  <c r="AR20" i="6"/>
  <c r="AQ23" i="6"/>
  <c r="AQ31" i="6"/>
  <c r="AQ39" i="6"/>
  <c r="AQ47" i="6"/>
  <c r="AQ55" i="6"/>
  <c r="AQ63" i="6"/>
  <c r="AQ71" i="6"/>
  <c r="AQ79" i="6"/>
  <c r="AQ87" i="6"/>
  <c r="AQ95" i="6"/>
  <c r="AQ103" i="6"/>
  <c r="AQ111" i="6"/>
  <c r="AQ119" i="6"/>
  <c r="AQ127" i="6"/>
  <c r="AQ135" i="6"/>
  <c r="AQ143" i="6"/>
  <c r="AQ151" i="6"/>
  <c r="AQ159" i="6"/>
  <c r="AQ167" i="6"/>
  <c r="AQ175" i="6"/>
  <c r="AQ183" i="6"/>
  <c r="AQ191" i="6"/>
  <c r="AQ199" i="6"/>
  <c r="AQ207" i="6"/>
  <c r="AQ215" i="6"/>
  <c r="AQ223" i="6"/>
  <c r="AQ231" i="6"/>
  <c r="AQ239" i="6"/>
  <c r="AQ247" i="6"/>
  <c r="AQ255" i="6"/>
  <c r="AQ263" i="6"/>
  <c r="AQ271" i="6"/>
  <c r="AQ279" i="6"/>
  <c r="AQ287" i="6"/>
  <c r="AQ295" i="6"/>
  <c r="AQ303" i="6"/>
  <c r="AQ311" i="6"/>
  <c r="AQ319" i="6"/>
  <c r="AQ327" i="6"/>
  <c r="AQ335" i="6"/>
  <c r="AQ343" i="6"/>
  <c r="AQ351" i="6"/>
  <c r="AQ13" i="6"/>
  <c r="AQ21" i="6"/>
  <c r="AQ29" i="6"/>
  <c r="AQ37" i="6"/>
  <c r="AQ45" i="6"/>
  <c r="AQ53" i="6"/>
  <c r="AQ61" i="6"/>
  <c r="AQ69" i="6"/>
  <c r="AQ77" i="6"/>
  <c r="AQ85" i="6"/>
  <c r="AQ93" i="6"/>
  <c r="AQ101" i="6"/>
  <c r="AQ109" i="6"/>
  <c r="AQ117" i="6"/>
  <c r="AQ125" i="6"/>
  <c r="AQ133" i="6"/>
  <c r="AQ141" i="6"/>
  <c r="AQ149" i="6"/>
  <c r="AQ157" i="6"/>
  <c r="AQ165" i="6"/>
  <c r="AQ173" i="6"/>
  <c r="AQ181" i="6"/>
  <c r="AQ197" i="6"/>
  <c r="R4" i="5"/>
  <c r="AC12" i="6" s="1"/>
  <c r="AG12" i="6" s="1"/>
  <c r="R5" i="5"/>
  <c r="AC13" i="6" s="1"/>
  <c r="AG13" i="6" s="1"/>
  <c r="R6" i="5"/>
  <c r="AC14" i="6" s="1"/>
  <c r="AG14" i="6" s="1"/>
  <c r="R7" i="5"/>
  <c r="AC15" i="6" s="1"/>
  <c r="AG15" i="6" s="1"/>
  <c r="R8" i="5"/>
  <c r="AC16" i="6" s="1"/>
  <c r="R9" i="5"/>
  <c r="AC17" i="6" s="1"/>
  <c r="AG17" i="6" s="1"/>
  <c r="R10" i="5"/>
  <c r="AC18" i="6" s="1"/>
  <c r="R11" i="5"/>
  <c r="AC19" i="6" s="1"/>
  <c r="R12" i="5"/>
  <c r="AC20" i="6" s="1"/>
  <c r="AG20" i="6" s="1"/>
  <c r="R13" i="5"/>
  <c r="AC21" i="6" s="1"/>
  <c r="AG21" i="6" s="1"/>
  <c r="R14" i="5"/>
  <c r="AC22" i="6" s="1"/>
  <c r="AG22" i="6" s="1"/>
  <c r="R15" i="5"/>
  <c r="AC23" i="6" s="1"/>
  <c r="AG23" i="6" s="1"/>
  <c r="R16" i="5"/>
  <c r="AC24" i="6" s="1"/>
  <c r="AG24" i="6" s="1"/>
  <c r="R17" i="5"/>
  <c r="AC25" i="6" s="1"/>
  <c r="AG25" i="6" s="1"/>
  <c r="R18" i="5"/>
  <c r="AC26" i="6" s="1"/>
  <c r="R19" i="5"/>
  <c r="AC27" i="6" s="1"/>
  <c r="R20" i="5"/>
  <c r="AC28" i="6" s="1"/>
  <c r="AG28" i="6" s="1"/>
  <c r="R21" i="5"/>
  <c r="AC29" i="6" s="1"/>
  <c r="AG29" i="6" s="1"/>
  <c r="R22" i="5"/>
  <c r="AC30" i="6" s="1"/>
  <c r="AG30" i="6" s="1"/>
  <c r="R23" i="5"/>
  <c r="AC31" i="6" s="1"/>
  <c r="AG31" i="6" s="1"/>
  <c r="R24" i="5"/>
  <c r="AC32" i="6" s="1"/>
  <c r="AG32" i="6" s="1"/>
  <c r="R25" i="5"/>
  <c r="AC33" i="6" s="1"/>
  <c r="AG33" i="6" s="1"/>
  <c r="R26" i="5"/>
  <c r="AC34" i="6" s="1"/>
  <c r="R27" i="5"/>
  <c r="AC35" i="6" s="1"/>
  <c r="AG35" i="6" s="1"/>
  <c r="R28" i="5"/>
  <c r="AC36" i="6" s="1"/>
  <c r="AG36" i="6" s="1"/>
  <c r="R29" i="5"/>
  <c r="AC37" i="6" s="1"/>
  <c r="AG37" i="6" s="1"/>
  <c r="R30" i="5"/>
  <c r="AC38" i="6" s="1"/>
  <c r="AG38" i="6" s="1"/>
  <c r="R31" i="5"/>
  <c r="AC39" i="6" s="1"/>
  <c r="AG39" i="6" s="1"/>
  <c r="R32" i="5"/>
  <c r="AC40" i="6" s="1"/>
  <c r="AG40" i="6" s="1"/>
  <c r="R33" i="5"/>
  <c r="AC41" i="6" s="1"/>
  <c r="AG41" i="6" s="1"/>
  <c r="R34" i="5"/>
  <c r="AC42" i="6" s="1"/>
  <c r="R35" i="5"/>
  <c r="AC43" i="6" s="1"/>
  <c r="R36" i="5"/>
  <c r="AC44" i="6" s="1"/>
  <c r="AG44" i="6" s="1"/>
  <c r="R37" i="5"/>
  <c r="AC45" i="6" s="1"/>
  <c r="AG45" i="6" s="1"/>
  <c r="R38" i="5"/>
  <c r="AC46" i="6" s="1"/>
  <c r="AG46" i="6" s="1"/>
  <c r="R39" i="5"/>
  <c r="AC47" i="6" s="1"/>
  <c r="AG47" i="6" s="1"/>
  <c r="R40" i="5"/>
  <c r="AC48" i="6" s="1"/>
  <c r="AG48" i="6" s="1"/>
  <c r="R41" i="5"/>
  <c r="AC49" i="6" s="1"/>
  <c r="AG49" i="6" s="1"/>
  <c r="R42" i="5"/>
  <c r="AC50" i="6" s="1"/>
  <c r="R43" i="5"/>
  <c r="AC51" i="6" s="1"/>
  <c r="AG51" i="6" s="1"/>
  <c r="R44" i="5"/>
  <c r="AC52" i="6" s="1"/>
  <c r="AG52" i="6" s="1"/>
  <c r="R45" i="5"/>
  <c r="AC53" i="6" s="1"/>
  <c r="AG53" i="6" s="1"/>
  <c r="R46" i="5"/>
  <c r="AC54" i="6" s="1"/>
  <c r="AG54" i="6" s="1"/>
  <c r="R47" i="5"/>
  <c r="AC55" i="6" s="1"/>
  <c r="AG55" i="6" s="1"/>
  <c r="R48" i="5"/>
  <c r="AC56" i="6" s="1"/>
  <c r="AG56" i="6" s="1"/>
  <c r="R49" i="5"/>
  <c r="AC57" i="6" s="1"/>
  <c r="AG57" i="6" s="1"/>
  <c r="R50" i="5"/>
  <c r="AC58" i="6" s="1"/>
  <c r="R51" i="5"/>
  <c r="AC59" i="6" s="1"/>
  <c r="R52" i="5"/>
  <c r="AC60" i="6" s="1"/>
  <c r="AG60" i="6" s="1"/>
  <c r="R53" i="5"/>
  <c r="AC61" i="6" s="1"/>
  <c r="AG61" i="6" s="1"/>
  <c r="R54" i="5"/>
  <c r="AC62" i="6" s="1"/>
  <c r="AG62" i="6" s="1"/>
  <c r="R55" i="5"/>
  <c r="AC63" i="6" s="1"/>
  <c r="AG63" i="6" s="1"/>
  <c r="R56" i="5"/>
  <c r="AC64" i="6" s="1"/>
  <c r="AG64" i="6" s="1"/>
  <c r="R57" i="5"/>
  <c r="AC65" i="6" s="1"/>
  <c r="AG65" i="6" s="1"/>
  <c r="R58" i="5"/>
  <c r="AC66" i="6" s="1"/>
  <c r="R59" i="5"/>
  <c r="AC67" i="6" s="1"/>
  <c r="AG67" i="6" s="1"/>
  <c r="R60" i="5"/>
  <c r="AC68" i="6" s="1"/>
  <c r="AG68" i="6" s="1"/>
  <c r="R61" i="5"/>
  <c r="AC69" i="6" s="1"/>
  <c r="AG69" i="6" s="1"/>
  <c r="R62" i="5"/>
  <c r="AC70" i="6" s="1"/>
  <c r="AG70" i="6" s="1"/>
  <c r="R63" i="5"/>
  <c r="AC71" i="6" s="1"/>
  <c r="AG71" i="6" s="1"/>
  <c r="R64" i="5"/>
  <c r="AC72" i="6" s="1"/>
  <c r="AG72" i="6" s="1"/>
  <c r="R65" i="5"/>
  <c r="AC73" i="6" s="1"/>
  <c r="AG73" i="6" s="1"/>
  <c r="R66" i="5"/>
  <c r="AC74" i="6" s="1"/>
  <c r="R67" i="5"/>
  <c r="AC75" i="6" s="1"/>
  <c r="R68" i="5"/>
  <c r="AC76" i="6" s="1"/>
  <c r="AG76" i="6" s="1"/>
  <c r="R69" i="5"/>
  <c r="AC77" i="6" s="1"/>
  <c r="AG77" i="6" s="1"/>
  <c r="R70" i="5"/>
  <c r="AC78" i="6" s="1"/>
  <c r="AG78" i="6" s="1"/>
  <c r="R71" i="5"/>
  <c r="AC79" i="6" s="1"/>
  <c r="AG79" i="6" s="1"/>
  <c r="R72" i="5"/>
  <c r="AC80" i="6" s="1"/>
  <c r="AG80" i="6" s="1"/>
  <c r="R73" i="5"/>
  <c r="AC81" i="6" s="1"/>
  <c r="AG81" i="6" s="1"/>
  <c r="R74" i="5"/>
  <c r="AC82" i="6" s="1"/>
  <c r="R75" i="5"/>
  <c r="AC83" i="6" s="1"/>
  <c r="AG83" i="6" s="1"/>
  <c r="R76" i="5"/>
  <c r="AC84" i="6" s="1"/>
  <c r="AG84" i="6" s="1"/>
  <c r="R77" i="5"/>
  <c r="AC85" i="6" s="1"/>
  <c r="AG85" i="6" s="1"/>
  <c r="R78" i="5"/>
  <c r="AC86" i="6" s="1"/>
  <c r="R79" i="5"/>
  <c r="AC87" i="6" s="1"/>
  <c r="AG87" i="6" s="1"/>
  <c r="R80" i="5"/>
  <c r="AC88" i="6" s="1"/>
  <c r="AG88" i="6" s="1"/>
  <c r="R81" i="5"/>
  <c r="AC89" i="6" s="1"/>
  <c r="AG89" i="6" s="1"/>
  <c r="R82" i="5"/>
  <c r="AC90" i="6" s="1"/>
  <c r="R83" i="5"/>
  <c r="AC91" i="6" s="1"/>
  <c r="R84" i="5"/>
  <c r="AC92" i="6" s="1"/>
  <c r="AG92" i="6" s="1"/>
  <c r="R85" i="5"/>
  <c r="AC93" i="6" s="1"/>
  <c r="AG93" i="6" s="1"/>
  <c r="R86" i="5"/>
  <c r="AC94" i="6" s="1"/>
  <c r="AG94" i="6" s="1"/>
  <c r="R87" i="5"/>
  <c r="AC95" i="6" s="1"/>
  <c r="AG95" i="6" s="1"/>
  <c r="R88" i="5"/>
  <c r="AC96" i="6" s="1"/>
  <c r="AG96" i="6" s="1"/>
  <c r="R89" i="5"/>
  <c r="AC97" i="6" s="1"/>
  <c r="AG97" i="6" s="1"/>
  <c r="R90" i="5"/>
  <c r="AC98" i="6" s="1"/>
  <c r="R91" i="5"/>
  <c r="AC99" i="6" s="1"/>
  <c r="AG99" i="6" s="1"/>
  <c r="R92" i="5"/>
  <c r="AC100" i="6" s="1"/>
  <c r="AG100" i="6" s="1"/>
  <c r="R93" i="5"/>
  <c r="AC101" i="6" s="1"/>
  <c r="AG101" i="6" s="1"/>
  <c r="R94" i="5"/>
  <c r="AC102" i="6" s="1"/>
  <c r="R95" i="5"/>
  <c r="AC103" i="6" s="1"/>
  <c r="AG103" i="6" s="1"/>
  <c r="R96" i="5"/>
  <c r="AC104" i="6" s="1"/>
  <c r="AG104" i="6" s="1"/>
  <c r="R97" i="5"/>
  <c r="AC105" i="6" s="1"/>
  <c r="AG105" i="6" s="1"/>
  <c r="R98" i="5"/>
  <c r="AC106" i="6" s="1"/>
  <c r="R99" i="5"/>
  <c r="AC107" i="6" s="1"/>
  <c r="R100" i="5"/>
  <c r="AC108" i="6" s="1"/>
  <c r="AG108" i="6" s="1"/>
  <c r="R101" i="5"/>
  <c r="AC109" i="6" s="1"/>
  <c r="AG109" i="6" s="1"/>
  <c r="R102" i="5"/>
  <c r="AC110" i="6" s="1"/>
  <c r="AG110" i="6" s="1"/>
  <c r="R103" i="5"/>
  <c r="AC111" i="6" s="1"/>
  <c r="AG111" i="6" s="1"/>
  <c r="R104" i="5"/>
  <c r="AC112" i="6" s="1"/>
  <c r="AG112" i="6" s="1"/>
  <c r="R105" i="5"/>
  <c r="AC113" i="6" s="1"/>
  <c r="AG113" i="6" s="1"/>
  <c r="R106" i="5"/>
  <c r="AC114" i="6" s="1"/>
  <c r="R107" i="5"/>
  <c r="AC115" i="6" s="1"/>
  <c r="AG115" i="6" s="1"/>
  <c r="R108" i="5"/>
  <c r="AC116" i="6" s="1"/>
  <c r="AG116" i="6" s="1"/>
  <c r="R109" i="5"/>
  <c r="AC117" i="6" s="1"/>
  <c r="AG117" i="6" s="1"/>
  <c r="R110" i="5"/>
  <c r="AC118" i="6" s="1"/>
  <c r="R111" i="5"/>
  <c r="AC119" i="6" s="1"/>
  <c r="AG119" i="6" s="1"/>
  <c r="R112" i="5"/>
  <c r="AC120" i="6" s="1"/>
  <c r="AG120" i="6" s="1"/>
  <c r="R113" i="5"/>
  <c r="AC121" i="6" s="1"/>
  <c r="AG121" i="6" s="1"/>
  <c r="R114" i="5"/>
  <c r="AC122" i="6" s="1"/>
  <c r="R115" i="5"/>
  <c r="AC123" i="6" s="1"/>
  <c r="R116" i="5"/>
  <c r="AC124" i="6" s="1"/>
  <c r="AG124" i="6" s="1"/>
  <c r="R117" i="5"/>
  <c r="AC125" i="6" s="1"/>
  <c r="AG125" i="6" s="1"/>
  <c r="R118" i="5"/>
  <c r="AC126" i="6" s="1"/>
  <c r="AG126" i="6" s="1"/>
  <c r="R119" i="5"/>
  <c r="AC127" i="6" s="1"/>
  <c r="AG127" i="6" s="1"/>
  <c r="R120" i="5"/>
  <c r="AC128" i="6" s="1"/>
  <c r="AG128" i="6" s="1"/>
  <c r="R121" i="5"/>
  <c r="AC129" i="6" s="1"/>
  <c r="R122" i="5"/>
  <c r="AC130" i="6" s="1"/>
  <c r="AG130" i="6" s="1"/>
  <c r="R123" i="5"/>
  <c r="AC131" i="6" s="1"/>
  <c r="AG131" i="6" s="1"/>
  <c r="R124" i="5"/>
  <c r="AC132" i="6" s="1"/>
  <c r="R125" i="5"/>
  <c r="AC133" i="6" s="1"/>
  <c r="AG133" i="6" s="1"/>
  <c r="R126" i="5"/>
  <c r="AC134" i="6" s="1"/>
  <c r="AG134" i="6" s="1"/>
  <c r="R127" i="5"/>
  <c r="AC135" i="6" s="1"/>
  <c r="AG135" i="6" s="1"/>
  <c r="R128" i="5"/>
  <c r="AC136" i="6" s="1"/>
  <c r="AG136" i="6" s="1"/>
  <c r="R129" i="5"/>
  <c r="AC137" i="6" s="1"/>
  <c r="R130" i="5"/>
  <c r="AC138" i="6" s="1"/>
  <c r="AG138" i="6" s="1"/>
  <c r="R131" i="5"/>
  <c r="AC139" i="6" s="1"/>
  <c r="AG139" i="6" s="1"/>
  <c r="R132" i="5"/>
  <c r="AC140" i="6" s="1"/>
  <c r="R133" i="5"/>
  <c r="AC141" i="6" s="1"/>
  <c r="AG141" i="6" s="1"/>
  <c r="R134" i="5"/>
  <c r="AC142" i="6" s="1"/>
  <c r="AG142" i="6" s="1"/>
  <c r="R135" i="5"/>
  <c r="AC143" i="6" s="1"/>
  <c r="AG143" i="6" s="1"/>
  <c r="R136" i="5"/>
  <c r="AC144" i="6" s="1"/>
  <c r="AG144" i="6" s="1"/>
  <c r="R137" i="5"/>
  <c r="AC145" i="6" s="1"/>
  <c r="AG145" i="6" s="1"/>
  <c r="R138" i="5"/>
  <c r="AC146" i="6" s="1"/>
  <c r="R139" i="5"/>
  <c r="AC147" i="6" s="1"/>
  <c r="AG147" i="6" s="1"/>
  <c r="R140" i="5"/>
  <c r="AC148" i="6" s="1"/>
  <c r="AG148" i="6" s="1"/>
  <c r="R141" i="5"/>
  <c r="AC149" i="6" s="1"/>
  <c r="AG149" i="6" s="1"/>
  <c r="R142" i="5"/>
  <c r="AC150" i="6" s="1"/>
  <c r="R143" i="5"/>
  <c r="AC151" i="6" s="1"/>
  <c r="AG151" i="6" s="1"/>
  <c r="R144" i="5"/>
  <c r="AC152" i="6" s="1"/>
  <c r="AG152" i="6" s="1"/>
  <c r="R145" i="5"/>
  <c r="AC153" i="6" s="1"/>
  <c r="AG153" i="6" s="1"/>
  <c r="R146" i="5"/>
  <c r="AC154" i="6" s="1"/>
  <c r="R147" i="5"/>
  <c r="AC155" i="6" s="1"/>
  <c r="R148" i="5"/>
  <c r="AC156" i="6" s="1"/>
  <c r="AG156" i="6" s="1"/>
  <c r="R149" i="5"/>
  <c r="AC157" i="6" s="1"/>
  <c r="AG157" i="6" s="1"/>
  <c r="R150" i="5"/>
  <c r="AC158" i="6" s="1"/>
  <c r="AG158" i="6" s="1"/>
  <c r="R151" i="5"/>
  <c r="AC159" i="6" s="1"/>
  <c r="AG159" i="6" s="1"/>
  <c r="R152" i="5"/>
  <c r="AC160" i="6" s="1"/>
  <c r="AG160" i="6" s="1"/>
  <c r="R153" i="5"/>
  <c r="AC161" i="6" s="1"/>
  <c r="AG161" i="6" s="1"/>
  <c r="R154" i="5"/>
  <c r="AC162" i="6" s="1"/>
  <c r="R155" i="5"/>
  <c r="AC163" i="6" s="1"/>
  <c r="AG163" i="6" s="1"/>
  <c r="R156" i="5"/>
  <c r="AC164" i="6" s="1"/>
  <c r="R157" i="5"/>
  <c r="AC165" i="6" s="1"/>
  <c r="AG165" i="6" s="1"/>
  <c r="R158" i="5"/>
  <c r="AC166" i="6" s="1"/>
  <c r="R159" i="5"/>
  <c r="AC167" i="6" s="1"/>
  <c r="AG167" i="6" s="1"/>
  <c r="R160" i="5"/>
  <c r="AC168" i="6" s="1"/>
  <c r="AG168" i="6" s="1"/>
  <c r="R161" i="5"/>
  <c r="AC169" i="6" s="1"/>
  <c r="AG169" i="6" s="1"/>
  <c r="R162" i="5"/>
  <c r="AC170" i="6" s="1"/>
  <c r="R163" i="5"/>
  <c r="AC171" i="6" s="1"/>
  <c r="R164" i="5"/>
  <c r="AC172" i="6" s="1"/>
  <c r="AG172" i="6" s="1"/>
  <c r="R165" i="5"/>
  <c r="AC173" i="6" s="1"/>
  <c r="AG173" i="6" s="1"/>
  <c r="R166" i="5"/>
  <c r="AC174" i="6" s="1"/>
  <c r="AG174" i="6" s="1"/>
  <c r="R167" i="5"/>
  <c r="AC175" i="6" s="1"/>
  <c r="AG175" i="6" s="1"/>
  <c r="R168" i="5"/>
  <c r="AC176" i="6" s="1"/>
  <c r="AG176" i="6" s="1"/>
  <c r="R169" i="5"/>
  <c r="AC177" i="6" s="1"/>
  <c r="AG177" i="6" s="1"/>
  <c r="R170" i="5"/>
  <c r="AC178" i="6" s="1"/>
  <c r="R171" i="5"/>
  <c r="AC179" i="6" s="1"/>
  <c r="AG179" i="6" s="1"/>
  <c r="R172" i="5"/>
  <c r="AC180" i="6" s="1"/>
  <c r="AG180" i="6" s="1"/>
  <c r="R173" i="5"/>
  <c r="AC181" i="6" s="1"/>
  <c r="AG181" i="6" s="1"/>
  <c r="R174" i="5"/>
  <c r="AC182" i="6" s="1"/>
  <c r="R175" i="5"/>
  <c r="AC183" i="6" s="1"/>
  <c r="AG183" i="6" s="1"/>
  <c r="R176" i="5"/>
  <c r="AC184" i="6" s="1"/>
  <c r="AG184" i="6" s="1"/>
  <c r="R177" i="5"/>
  <c r="AC185" i="6" s="1"/>
  <c r="AG185" i="6" s="1"/>
  <c r="R178" i="5"/>
  <c r="AC186" i="6" s="1"/>
  <c r="R179" i="5"/>
  <c r="AC187" i="6" s="1"/>
  <c r="R180" i="5"/>
  <c r="AC188" i="6" s="1"/>
  <c r="AG188" i="6" s="1"/>
  <c r="R181" i="5"/>
  <c r="AC189" i="6" s="1"/>
  <c r="AG189" i="6" s="1"/>
  <c r="R182" i="5"/>
  <c r="AC190" i="6" s="1"/>
  <c r="AG190" i="6" s="1"/>
  <c r="R183" i="5"/>
  <c r="AC191" i="6" s="1"/>
  <c r="AG191" i="6" s="1"/>
  <c r="R184" i="5"/>
  <c r="AC192" i="6" s="1"/>
  <c r="AG192" i="6" s="1"/>
  <c r="R185" i="5"/>
  <c r="AC193" i="6" s="1"/>
  <c r="AG193" i="6" s="1"/>
  <c r="R186" i="5"/>
  <c r="AC194" i="6" s="1"/>
  <c r="R187" i="5"/>
  <c r="AC195" i="6" s="1"/>
  <c r="AG195" i="6" s="1"/>
  <c r="R188" i="5"/>
  <c r="AC196" i="6" s="1"/>
  <c r="AG196" i="6" s="1"/>
  <c r="R189" i="5"/>
  <c r="AC197" i="6" s="1"/>
  <c r="AG197" i="6" s="1"/>
  <c r="R190" i="5"/>
  <c r="AC198" i="6" s="1"/>
  <c r="R191" i="5"/>
  <c r="AC199" i="6" s="1"/>
  <c r="AG199" i="6" s="1"/>
  <c r="R192" i="5"/>
  <c r="AC200" i="6" s="1"/>
  <c r="AG200" i="6" s="1"/>
  <c r="R193" i="5"/>
  <c r="AC201" i="6" s="1"/>
  <c r="AG201" i="6" s="1"/>
  <c r="R194" i="5"/>
  <c r="AC202" i="6" s="1"/>
  <c r="R195" i="5"/>
  <c r="AC203" i="6" s="1"/>
  <c r="R196" i="5"/>
  <c r="AC204" i="6" s="1"/>
  <c r="AG204" i="6" s="1"/>
  <c r="R197" i="5"/>
  <c r="AC205" i="6" s="1"/>
  <c r="AG205" i="6" s="1"/>
  <c r="R198" i="5"/>
  <c r="AC206" i="6" s="1"/>
  <c r="AG206" i="6" s="1"/>
  <c r="R199" i="5"/>
  <c r="AC207" i="6" s="1"/>
  <c r="AG207" i="6" s="1"/>
  <c r="R200" i="5"/>
  <c r="AC208" i="6" s="1"/>
  <c r="AG208" i="6" s="1"/>
  <c r="R201" i="5"/>
  <c r="AC209" i="6" s="1"/>
  <c r="AG209" i="6" s="1"/>
  <c r="R202" i="5"/>
  <c r="AC210" i="6" s="1"/>
  <c r="R203" i="5"/>
  <c r="AC211" i="6" s="1"/>
  <c r="AG211" i="6" s="1"/>
  <c r="R204" i="5"/>
  <c r="AC212" i="6" s="1"/>
  <c r="AG212" i="6" s="1"/>
  <c r="R205" i="5"/>
  <c r="AC213" i="6" s="1"/>
  <c r="AG213" i="6" s="1"/>
  <c r="R206" i="5"/>
  <c r="AC214" i="6" s="1"/>
  <c r="R207" i="5"/>
  <c r="AC215" i="6" s="1"/>
  <c r="AG215" i="6" s="1"/>
  <c r="R208" i="5"/>
  <c r="AC216" i="6" s="1"/>
  <c r="AG216" i="6" s="1"/>
  <c r="R209" i="5"/>
  <c r="AC217" i="6" s="1"/>
  <c r="AG217" i="6" s="1"/>
  <c r="R210" i="5"/>
  <c r="AC218" i="6" s="1"/>
  <c r="R211" i="5"/>
  <c r="AC219" i="6" s="1"/>
  <c r="R212" i="5"/>
  <c r="AC220" i="6" s="1"/>
  <c r="AG220" i="6" s="1"/>
  <c r="R213" i="5"/>
  <c r="AC221" i="6" s="1"/>
  <c r="AG221" i="6" s="1"/>
  <c r="R214" i="5"/>
  <c r="AC222" i="6" s="1"/>
  <c r="AG222" i="6" s="1"/>
  <c r="R215" i="5"/>
  <c r="AC223" i="6" s="1"/>
  <c r="AG223" i="6" s="1"/>
  <c r="R216" i="5"/>
  <c r="AC224" i="6" s="1"/>
  <c r="AG224" i="6" s="1"/>
  <c r="R217" i="5"/>
  <c r="AC225" i="6" s="1"/>
  <c r="AG225" i="6" s="1"/>
  <c r="R218" i="5"/>
  <c r="AC226" i="6" s="1"/>
  <c r="R219" i="5"/>
  <c r="AC227" i="6" s="1"/>
  <c r="AG227" i="6" s="1"/>
  <c r="R220" i="5"/>
  <c r="AC228" i="6" s="1"/>
  <c r="AG228" i="6" s="1"/>
  <c r="R221" i="5"/>
  <c r="AC229" i="6" s="1"/>
  <c r="AG229" i="6" s="1"/>
  <c r="R222" i="5"/>
  <c r="AC230" i="6" s="1"/>
  <c r="R223" i="5"/>
  <c r="AC231" i="6" s="1"/>
  <c r="AG231" i="6" s="1"/>
  <c r="R224" i="5"/>
  <c r="AC232" i="6" s="1"/>
  <c r="AG232" i="6" s="1"/>
  <c r="R225" i="5"/>
  <c r="AC233" i="6" s="1"/>
  <c r="AG233" i="6" s="1"/>
  <c r="R226" i="5"/>
  <c r="AC234" i="6" s="1"/>
  <c r="R227" i="5"/>
  <c r="AC235" i="6" s="1"/>
  <c r="R228" i="5"/>
  <c r="AC236" i="6" s="1"/>
  <c r="AG236" i="6" s="1"/>
  <c r="R229" i="5"/>
  <c r="AC237" i="6" s="1"/>
  <c r="AG237" i="6" s="1"/>
  <c r="R230" i="5"/>
  <c r="AC238" i="6" s="1"/>
  <c r="AG238" i="6" s="1"/>
  <c r="R231" i="5"/>
  <c r="AC239" i="6" s="1"/>
  <c r="AG239" i="6" s="1"/>
  <c r="R232" i="5"/>
  <c r="AC240" i="6" s="1"/>
  <c r="AG240" i="6" s="1"/>
  <c r="R233" i="5"/>
  <c r="AC241" i="6" s="1"/>
  <c r="AG241" i="6" s="1"/>
  <c r="R234" i="5"/>
  <c r="AC242" i="6" s="1"/>
  <c r="R235" i="5"/>
  <c r="AC243" i="6" s="1"/>
  <c r="AG243" i="6" s="1"/>
  <c r="R236" i="5"/>
  <c r="AC244" i="6" s="1"/>
  <c r="AG244" i="6" s="1"/>
  <c r="R237" i="5"/>
  <c r="AC245" i="6" s="1"/>
  <c r="AG245" i="6" s="1"/>
  <c r="R238" i="5"/>
  <c r="AC246" i="6" s="1"/>
  <c r="R239" i="5"/>
  <c r="AC247" i="6" s="1"/>
  <c r="AG247" i="6" s="1"/>
  <c r="R240" i="5"/>
  <c r="AC248" i="6" s="1"/>
  <c r="AG248" i="6" s="1"/>
  <c r="R241" i="5"/>
  <c r="AC249" i="6" s="1"/>
  <c r="AG249" i="6" s="1"/>
  <c r="R242" i="5"/>
  <c r="AC250" i="6" s="1"/>
  <c r="R243" i="5"/>
  <c r="AC251" i="6" s="1"/>
  <c r="R244" i="5"/>
  <c r="AC252" i="6" s="1"/>
  <c r="AG252" i="6" s="1"/>
  <c r="R245" i="5"/>
  <c r="AC253" i="6" s="1"/>
  <c r="AG253" i="6" s="1"/>
  <c r="R246" i="5"/>
  <c r="AC254" i="6" s="1"/>
  <c r="AG254" i="6" s="1"/>
  <c r="R247" i="5"/>
  <c r="AC255" i="6" s="1"/>
  <c r="AG255" i="6" s="1"/>
  <c r="R248" i="5"/>
  <c r="AC256" i="6" s="1"/>
  <c r="AG256" i="6" s="1"/>
  <c r="R249" i="5"/>
  <c r="AC257" i="6" s="1"/>
  <c r="AG257" i="6" s="1"/>
  <c r="R250" i="5"/>
  <c r="AC258" i="6" s="1"/>
  <c r="R251" i="5"/>
  <c r="AC259" i="6" s="1"/>
  <c r="AG259" i="6" s="1"/>
  <c r="R252" i="5"/>
  <c r="AC260" i="6" s="1"/>
  <c r="AG260" i="6" s="1"/>
  <c r="R253" i="5"/>
  <c r="AC261" i="6" s="1"/>
  <c r="AG261" i="6" s="1"/>
  <c r="R254" i="5"/>
  <c r="AC262" i="6" s="1"/>
  <c r="R255" i="5"/>
  <c r="AC263" i="6" s="1"/>
  <c r="R256" i="5"/>
  <c r="AC264" i="6" s="1"/>
  <c r="R257" i="5"/>
  <c r="AC265" i="6" s="1"/>
  <c r="AG265" i="6" s="1"/>
  <c r="R258" i="5"/>
  <c r="AC266" i="6" s="1"/>
  <c r="AG266" i="6" s="1"/>
  <c r="R259" i="5"/>
  <c r="AC267" i="6" s="1"/>
  <c r="AG267" i="6" s="1"/>
  <c r="R260" i="5"/>
  <c r="AC268" i="6" s="1"/>
  <c r="AG268" i="6" s="1"/>
  <c r="R261" i="5"/>
  <c r="AC269" i="6" s="1"/>
  <c r="AG269" i="6" s="1"/>
  <c r="R262" i="5"/>
  <c r="AC270" i="6" s="1"/>
  <c r="AG270" i="6" s="1"/>
  <c r="R263" i="5"/>
  <c r="AC271" i="6" s="1"/>
  <c r="AG271" i="6" s="1"/>
  <c r="R264" i="5"/>
  <c r="AC272" i="6" s="1"/>
  <c r="AG272" i="6" s="1"/>
  <c r="R265" i="5"/>
  <c r="AC273" i="6" s="1"/>
  <c r="AG273" i="6" s="1"/>
  <c r="R266" i="5"/>
  <c r="AC274" i="6" s="1"/>
  <c r="AG274" i="6" s="1"/>
  <c r="R267" i="5"/>
  <c r="AC275" i="6" s="1"/>
  <c r="AG275" i="6" s="1"/>
  <c r="R268" i="5"/>
  <c r="AC276" i="6" s="1"/>
  <c r="AG276" i="6" s="1"/>
  <c r="R269" i="5"/>
  <c r="AC277" i="6" s="1"/>
  <c r="AG277" i="6" s="1"/>
  <c r="R270" i="5"/>
  <c r="AC278" i="6" s="1"/>
  <c r="AG278" i="6" s="1"/>
  <c r="R271" i="5"/>
  <c r="AC279" i="6" s="1"/>
  <c r="AG279" i="6" s="1"/>
  <c r="R272" i="5"/>
  <c r="AC280" i="6" s="1"/>
  <c r="AG280" i="6" s="1"/>
  <c r="R273" i="5"/>
  <c r="AC281" i="6" s="1"/>
  <c r="AG281" i="6" s="1"/>
  <c r="R274" i="5"/>
  <c r="AC282" i="6" s="1"/>
  <c r="R275" i="5"/>
  <c r="AC283" i="6" s="1"/>
  <c r="AG283" i="6" s="1"/>
  <c r="R276" i="5"/>
  <c r="AC284" i="6" s="1"/>
  <c r="AG284" i="6" s="1"/>
  <c r="R277" i="5"/>
  <c r="AC285" i="6" s="1"/>
  <c r="AG285" i="6" s="1"/>
  <c r="R278" i="5"/>
  <c r="AC286" i="6" s="1"/>
  <c r="AG286" i="6" s="1"/>
  <c r="R279" i="5"/>
  <c r="AC287" i="6" s="1"/>
  <c r="R280" i="5"/>
  <c r="AC288" i="6" s="1"/>
  <c r="R281" i="5"/>
  <c r="AC289" i="6" s="1"/>
  <c r="AG289" i="6" s="1"/>
  <c r="R282" i="5"/>
  <c r="AC290" i="6" s="1"/>
  <c r="AG290" i="6" s="1"/>
  <c r="R283" i="5"/>
  <c r="AC291" i="6" s="1"/>
  <c r="AG291" i="6" s="1"/>
  <c r="R284" i="5"/>
  <c r="AC292" i="6" s="1"/>
  <c r="AG292" i="6" s="1"/>
  <c r="R285" i="5"/>
  <c r="AC293" i="6" s="1"/>
  <c r="R286" i="5"/>
  <c r="AC294" i="6" s="1"/>
  <c r="AG294" i="6" s="1"/>
  <c r="R287" i="5"/>
  <c r="AC295" i="6" s="1"/>
  <c r="AG295" i="6" s="1"/>
  <c r="R288" i="5"/>
  <c r="AC296" i="6" s="1"/>
  <c r="AG296" i="6" s="1"/>
  <c r="R289" i="5"/>
  <c r="AC297" i="6" s="1"/>
  <c r="AG297" i="6" s="1"/>
  <c r="R290" i="5"/>
  <c r="AC298" i="6" s="1"/>
  <c r="R291" i="5"/>
  <c r="AC299" i="6" s="1"/>
  <c r="R292" i="5"/>
  <c r="AC300" i="6" s="1"/>
  <c r="AG300" i="6" s="1"/>
  <c r="R293" i="5"/>
  <c r="AC301" i="6" s="1"/>
  <c r="R294" i="5"/>
  <c r="AC302" i="6" s="1"/>
  <c r="AG302" i="6" s="1"/>
  <c r="R295" i="5"/>
  <c r="AC303" i="6" s="1"/>
  <c r="AG303" i="6" s="1"/>
  <c r="R296" i="5"/>
  <c r="AC304" i="6" s="1"/>
  <c r="AG304" i="6" s="1"/>
  <c r="R297" i="5"/>
  <c r="AC305" i="6" s="1"/>
  <c r="AG305" i="6" s="1"/>
  <c r="R298" i="5"/>
  <c r="AC306" i="6" s="1"/>
  <c r="AG306" i="6" s="1"/>
  <c r="R299" i="5"/>
  <c r="AC307" i="6" s="1"/>
  <c r="AG307" i="6" s="1"/>
  <c r="R300" i="5"/>
  <c r="AC308" i="6" s="1"/>
  <c r="AG308" i="6" s="1"/>
  <c r="R301" i="5"/>
  <c r="AC309" i="6" s="1"/>
  <c r="R302" i="5"/>
  <c r="AC310" i="6" s="1"/>
  <c r="AG310" i="6" s="1"/>
  <c r="R303" i="5"/>
  <c r="AC311" i="6" s="1"/>
  <c r="AG311" i="6" s="1"/>
  <c r="R304" i="5"/>
  <c r="AC312" i="6" s="1"/>
  <c r="AG312" i="6" s="1"/>
  <c r="R305" i="5"/>
  <c r="AC313" i="6" s="1"/>
  <c r="AG313" i="6" s="1"/>
  <c r="R306" i="5"/>
  <c r="AC314" i="6" s="1"/>
  <c r="R307" i="5"/>
  <c r="AC315" i="6" s="1"/>
  <c r="AG315" i="6" s="1"/>
  <c r="R308" i="5"/>
  <c r="AC316" i="6" s="1"/>
  <c r="AG316" i="6" s="1"/>
  <c r="R309" i="5"/>
  <c r="AC317" i="6" s="1"/>
  <c r="AG317" i="6" s="1"/>
  <c r="R310" i="5"/>
  <c r="AC318" i="6" s="1"/>
  <c r="AG318" i="6" s="1"/>
  <c r="R311" i="5"/>
  <c r="AC319" i="6" s="1"/>
  <c r="R312" i="5"/>
  <c r="AC320" i="6" s="1"/>
  <c r="R313" i="5"/>
  <c r="AC321" i="6" s="1"/>
  <c r="AG321" i="6" s="1"/>
  <c r="R314" i="5"/>
  <c r="AC322" i="6" s="1"/>
  <c r="AG322" i="6" s="1"/>
  <c r="R315" i="5"/>
  <c r="AC323" i="6" s="1"/>
  <c r="AG323" i="6" s="1"/>
  <c r="R316" i="5"/>
  <c r="AC324" i="6" s="1"/>
  <c r="AG324" i="6" s="1"/>
  <c r="R317" i="5"/>
  <c r="AC325" i="6" s="1"/>
  <c r="R318" i="5"/>
  <c r="AC326" i="6" s="1"/>
  <c r="AG326" i="6" s="1"/>
  <c r="R319" i="5"/>
  <c r="AC327" i="6" s="1"/>
  <c r="AG327" i="6" s="1"/>
  <c r="R320" i="5"/>
  <c r="AC328" i="6" s="1"/>
  <c r="AG328" i="6" s="1"/>
  <c r="R321" i="5"/>
  <c r="AC329" i="6" s="1"/>
  <c r="AG329" i="6" s="1"/>
  <c r="R322" i="5"/>
  <c r="AC330" i="6" s="1"/>
  <c r="R323" i="5"/>
  <c r="AC331" i="6" s="1"/>
  <c r="R324" i="5"/>
  <c r="AC332" i="6" s="1"/>
  <c r="AG332" i="6" s="1"/>
  <c r="R325" i="5"/>
  <c r="AC333" i="6" s="1"/>
  <c r="R326" i="5"/>
  <c r="AC334" i="6" s="1"/>
  <c r="AG334" i="6" s="1"/>
  <c r="R327" i="5"/>
  <c r="AC335" i="6" s="1"/>
  <c r="AG335" i="6" s="1"/>
  <c r="R328" i="5"/>
  <c r="AC336" i="6" s="1"/>
  <c r="AG336" i="6" s="1"/>
  <c r="R329" i="5"/>
  <c r="AC337" i="6" s="1"/>
  <c r="AG337" i="6" s="1"/>
  <c r="R330" i="5"/>
  <c r="AC338" i="6" s="1"/>
  <c r="AG338" i="6" s="1"/>
  <c r="R331" i="5"/>
  <c r="AC339" i="6" s="1"/>
  <c r="AG339" i="6" s="1"/>
  <c r="R332" i="5"/>
  <c r="AC340" i="6" s="1"/>
  <c r="AG340" i="6" s="1"/>
  <c r="R333" i="5"/>
  <c r="AC341" i="6" s="1"/>
  <c r="R334" i="5"/>
  <c r="AC342" i="6" s="1"/>
  <c r="AG342" i="6" s="1"/>
  <c r="R335" i="5"/>
  <c r="AC343" i="6" s="1"/>
  <c r="AG343" i="6" s="1"/>
  <c r="R336" i="5"/>
  <c r="AC344" i="6" s="1"/>
  <c r="AG344" i="6" s="1"/>
  <c r="R337" i="5"/>
  <c r="AC345" i="6" s="1"/>
  <c r="AG345" i="6" s="1"/>
  <c r="R338" i="5"/>
  <c r="AC346" i="6" s="1"/>
  <c r="R339" i="5"/>
  <c r="AC347" i="6" s="1"/>
  <c r="AG347" i="6" s="1"/>
  <c r="R340" i="5"/>
  <c r="AC348" i="6" s="1"/>
  <c r="AG348" i="6" s="1"/>
  <c r="R341" i="5"/>
  <c r="AC349" i="6" s="1"/>
  <c r="AG349" i="6" s="1"/>
  <c r="R342" i="5"/>
  <c r="AC350" i="6" s="1"/>
  <c r="AG350" i="6" s="1"/>
  <c r="R343" i="5"/>
  <c r="AC351" i="6" s="1"/>
  <c r="R3" i="5"/>
  <c r="AC11" i="6" s="1"/>
  <c r="AE293" i="6" l="1"/>
  <c r="AG293" i="6"/>
  <c r="AE264" i="6"/>
  <c r="AG264" i="6"/>
  <c r="AE16" i="6"/>
  <c r="AG16" i="6"/>
  <c r="AE288" i="6"/>
  <c r="AG288" i="6"/>
  <c r="AE351" i="6"/>
  <c r="AG351" i="6"/>
  <c r="AE262" i="6"/>
  <c r="AG262" i="6"/>
  <c r="AE230" i="6"/>
  <c r="AG230" i="6"/>
  <c r="AE214" i="6"/>
  <c r="AG214" i="6"/>
  <c r="AE198" i="6"/>
  <c r="AG198" i="6"/>
  <c r="AE182" i="6"/>
  <c r="AG182" i="6"/>
  <c r="AE166" i="6"/>
  <c r="AG166" i="6"/>
  <c r="AE150" i="6"/>
  <c r="AG150" i="6"/>
  <c r="AE118" i="6"/>
  <c r="AG118" i="6"/>
  <c r="AE102" i="6"/>
  <c r="AG102" i="6"/>
  <c r="AE86" i="6"/>
  <c r="AG86" i="6"/>
  <c r="AE246" i="6"/>
  <c r="AG246" i="6"/>
  <c r="AE341" i="6"/>
  <c r="AG341" i="6"/>
  <c r="AE333" i="6"/>
  <c r="AG333" i="6"/>
  <c r="AE325" i="6"/>
  <c r="AG325" i="6"/>
  <c r="AE309" i="6"/>
  <c r="AG309" i="6"/>
  <c r="AE301" i="6"/>
  <c r="AG301" i="6"/>
  <c r="AE11" i="6"/>
  <c r="AG11" i="6"/>
  <c r="AE287" i="6"/>
  <c r="AG287" i="6"/>
  <c r="AE263" i="6"/>
  <c r="AG263" i="6"/>
  <c r="AD164" i="6"/>
  <c r="AF164" i="6" s="1"/>
  <c r="AG164" i="6"/>
  <c r="AD140" i="6"/>
  <c r="AF140" i="6" s="1"/>
  <c r="AG140" i="6"/>
  <c r="AD132" i="6"/>
  <c r="AF132" i="6" s="1"/>
  <c r="AG132" i="6"/>
  <c r="AE320" i="6"/>
  <c r="AG320" i="6"/>
  <c r="AE319" i="6"/>
  <c r="AG319" i="6"/>
  <c r="AE331" i="6"/>
  <c r="AG331" i="6"/>
  <c r="AE299" i="6"/>
  <c r="AG299" i="6"/>
  <c r="AE251" i="6"/>
  <c r="AG251" i="6"/>
  <c r="AE235" i="6"/>
  <c r="AG235" i="6"/>
  <c r="AE219" i="6"/>
  <c r="AG219" i="6"/>
  <c r="AE203" i="6"/>
  <c r="AG203" i="6"/>
  <c r="AE187" i="6"/>
  <c r="AG187" i="6"/>
  <c r="AE171" i="6"/>
  <c r="AG171" i="6"/>
  <c r="AE155" i="6"/>
  <c r="AG155" i="6"/>
  <c r="AE123" i="6"/>
  <c r="AG123" i="6"/>
  <c r="AE107" i="6"/>
  <c r="AG107" i="6"/>
  <c r="AE91" i="6"/>
  <c r="AG91" i="6"/>
  <c r="AE75" i="6"/>
  <c r="AG75" i="6"/>
  <c r="AE59" i="6"/>
  <c r="AG59" i="6"/>
  <c r="AE43" i="6"/>
  <c r="AG43" i="6"/>
  <c r="AE27" i="6"/>
  <c r="AG27" i="6"/>
  <c r="AE19" i="6"/>
  <c r="AG19" i="6"/>
  <c r="AE330" i="6"/>
  <c r="AG330" i="6"/>
  <c r="AE258" i="6"/>
  <c r="AG258" i="6"/>
  <c r="AE242" i="6"/>
  <c r="AG242" i="6"/>
  <c r="AE226" i="6"/>
  <c r="AG226" i="6"/>
  <c r="AE210" i="6"/>
  <c r="AG210" i="6"/>
  <c r="AE194" i="6"/>
  <c r="AG194" i="6"/>
  <c r="AE178" i="6"/>
  <c r="AG178" i="6"/>
  <c r="AE170" i="6"/>
  <c r="AG170" i="6"/>
  <c r="AE154" i="6"/>
  <c r="AG154" i="6"/>
  <c r="AE122" i="6"/>
  <c r="AG122" i="6"/>
  <c r="AE114" i="6"/>
  <c r="AG114" i="6"/>
  <c r="AE106" i="6"/>
  <c r="AG106" i="6"/>
  <c r="AE98" i="6"/>
  <c r="AG98" i="6"/>
  <c r="AE90" i="6"/>
  <c r="AG90" i="6"/>
  <c r="AE82" i="6"/>
  <c r="AG82" i="6"/>
  <c r="AE74" i="6"/>
  <c r="AG74" i="6"/>
  <c r="AE66" i="6"/>
  <c r="AG66" i="6"/>
  <c r="AE58" i="6"/>
  <c r="AG58" i="6"/>
  <c r="AE50" i="6"/>
  <c r="AG50" i="6"/>
  <c r="AE42" i="6"/>
  <c r="AG42" i="6"/>
  <c r="AE34" i="6"/>
  <c r="AG34" i="6"/>
  <c r="AE26" i="6"/>
  <c r="AG26" i="6"/>
  <c r="AG354" i="6" s="1"/>
  <c r="AE18" i="6"/>
  <c r="AG18" i="6"/>
  <c r="AE346" i="6"/>
  <c r="AG346" i="6"/>
  <c r="AE314" i="6"/>
  <c r="AG314" i="6"/>
  <c r="AE298" i="6"/>
  <c r="AG298" i="6"/>
  <c r="AE282" i="6"/>
  <c r="AG282" i="6"/>
  <c r="AE250" i="6"/>
  <c r="AG250" i="6"/>
  <c r="AE234" i="6"/>
  <c r="AG234" i="6"/>
  <c r="AE218" i="6"/>
  <c r="AG218" i="6"/>
  <c r="AE202" i="6"/>
  <c r="AG202" i="6"/>
  <c r="AE186" i="6"/>
  <c r="AG186" i="6"/>
  <c r="AE162" i="6"/>
  <c r="AG162" i="6"/>
  <c r="AE146" i="6"/>
  <c r="AG146" i="6"/>
  <c r="AD137" i="6"/>
  <c r="AF137" i="6" s="1"/>
  <c r="AG137" i="6"/>
  <c r="AD129" i="6"/>
  <c r="AF129" i="6" s="1"/>
  <c r="AG129" i="6"/>
  <c r="AQ353" i="6"/>
  <c r="AQ354" i="6"/>
  <c r="AD141" i="6"/>
  <c r="AF141" i="6" s="1"/>
  <c r="AD133" i="6"/>
  <c r="AF133" i="6" s="1"/>
  <c r="AE323" i="6"/>
  <c r="AE350" i="6"/>
  <c r="AE318" i="6"/>
  <c r="AE286" i="6"/>
  <c r="AE254" i="6"/>
  <c r="AE238" i="6"/>
  <c r="AE222" i="6"/>
  <c r="AE206" i="6"/>
  <c r="AE190" i="6"/>
  <c r="AE174" i="6"/>
  <c r="AE158" i="6"/>
  <c r="AE142" i="6"/>
  <c r="AE134" i="6"/>
  <c r="AD134" i="6"/>
  <c r="AF134" i="6" s="1"/>
  <c r="AE126" i="6"/>
  <c r="AE110" i="6"/>
  <c r="AE94" i="6"/>
  <c r="AE78" i="6"/>
  <c r="AE70" i="6"/>
  <c r="AE62" i="6"/>
  <c r="AE54" i="6"/>
  <c r="AE46" i="6"/>
  <c r="AE38" i="6"/>
  <c r="AE30" i="6"/>
  <c r="AE22" i="6"/>
  <c r="AE14" i="6"/>
  <c r="AE227" i="6"/>
  <c r="AE211" i="6"/>
  <c r="AE195" i="6"/>
  <c r="AE139" i="6"/>
  <c r="AD139" i="6"/>
  <c r="AF139" i="6" s="1"/>
  <c r="AE131" i="6"/>
  <c r="AD131" i="6"/>
  <c r="AF131" i="6" s="1"/>
  <c r="AE115" i="6"/>
  <c r="AE99" i="6"/>
  <c r="AE83" i="6"/>
  <c r="AE67" i="6"/>
  <c r="AE51" i="6"/>
  <c r="AE35" i="6"/>
  <c r="AE307" i="6"/>
  <c r="AE291" i="6"/>
  <c r="AE275" i="6"/>
  <c r="AE259" i="6"/>
  <c r="AE243" i="6"/>
  <c r="AE179" i="6"/>
  <c r="AE163" i="6"/>
  <c r="AE147" i="6"/>
  <c r="AE338" i="6"/>
  <c r="AE322" i="6"/>
  <c r="AE306" i="6"/>
  <c r="AE290" i="6"/>
  <c r="AE274" i="6"/>
  <c r="AE266" i="6"/>
  <c r="AE138" i="6"/>
  <c r="AD138" i="6"/>
  <c r="AF138" i="6" s="1"/>
  <c r="AE130" i="6"/>
  <c r="AD130" i="6"/>
  <c r="AF130" i="6" s="1"/>
  <c r="AE339" i="6"/>
  <c r="AE296" i="6"/>
  <c r="AE232" i="6"/>
  <c r="AE200" i="6"/>
  <c r="AD176" i="6"/>
  <c r="AF176" i="6" s="1"/>
  <c r="AD160" i="6"/>
  <c r="AF160" i="6" s="1"/>
  <c r="AE152" i="6"/>
  <c r="AD152" i="6"/>
  <c r="AF152" i="6" s="1"/>
  <c r="AE136" i="6"/>
  <c r="AD136" i="6"/>
  <c r="AF136" i="6" s="1"/>
  <c r="AE104" i="6"/>
  <c r="AE88" i="6"/>
  <c r="AE72" i="6"/>
  <c r="AE56" i="6"/>
  <c r="AE40" i="6"/>
  <c r="AE24" i="6"/>
  <c r="AE328" i="6"/>
  <c r="AE248" i="6"/>
  <c r="AE216" i="6"/>
  <c r="AE184" i="6"/>
  <c r="AE168" i="6"/>
  <c r="AD168" i="6"/>
  <c r="AF168" i="6" s="1"/>
  <c r="AE120" i="6"/>
  <c r="AE343" i="6"/>
  <c r="AE327" i="6"/>
  <c r="AE311" i="6"/>
  <c r="AE295" i="6"/>
  <c r="AE279" i="6"/>
  <c r="AD175" i="6"/>
  <c r="AF175" i="6" s="1"/>
  <c r="AD167" i="6"/>
  <c r="AF167" i="6" s="1"/>
  <c r="AD159" i="6"/>
  <c r="AF159" i="6" s="1"/>
  <c r="AD151" i="6"/>
  <c r="AF151" i="6" s="1"/>
  <c r="AD143" i="6"/>
  <c r="AF143" i="6" s="1"/>
  <c r="AD135" i="6"/>
  <c r="AF135" i="6" s="1"/>
  <c r="AD157" i="6"/>
  <c r="AF157" i="6" s="1"/>
  <c r="AE205" i="6"/>
  <c r="AE141" i="6"/>
  <c r="AE77" i="6"/>
  <c r="AE189" i="6"/>
  <c r="AE125" i="6"/>
  <c r="AE61" i="6"/>
  <c r="AD173" i="6"/>
  <c r="AF173" i="6" s="1"/>
  <c r="AD149" i="6"/>
  <c r="AF149" i="6" s="1"/>
  <c r="AE173" i="6"/>
  <c r="AE109" i="6"/>
  <c r="AE45" i="6"/>
  <c r="AE221" i="6"/>
  <c r="AE157" i="6"/>
  <c r="AE93" i="6"/>
  <c r="AE29" i="6"/>
  <c r="AE332" i="6"/>
  <c r="AE348" i="6"/>
  <c r="AE321" i="6"/>
  <c r="AE297" i="6"/>
  <c r="AE265" i="6"/>
  <c r="AE233" i="6"/>
  <c r="AE201" i="6"/>
  <c r="AE169" i="6"/>
  <c r="AE137" i="6"/>
  <c r="AE105" i="6"/>
  <c r="AE73" i="6"/>
  <c r="AE65" i="6"/>
  <c r="AE57" i="6"/>
  <c r="AE25" i="6"/>
  <c r="AE17" i="6"/>
  <c r="AE340" i="6"/>
  <c r="AE329" i="6"/>
  <c r="AE289" i="6"/>
  <c r="AE257" i="6"/>
  <c r="AE225" i="6"/>
  <c r="AE193" i="6"/>
  <c r="AE161" i="6"/>
  <c r="AE129" i="6"/>
  <c r="AE97" i="6"/>
  <c r="AE49" i="6"/>
  <c r="AE345" i="6"/>
  <c r="AE313" i="6"/>
  <c r="AE281" i="6"/>
  <c r="AE249" i="6"/>
  <c r="AE217" i="6"/>
  <c r="AE185" i="6"/>
  <c r="AE145" i="6"/>
  <c r="AE113" i="6"/>
  <c r="AE81" i="6"/>
  <c r="AE41" i="6"/>
  <c r="AE342" i="6"/>
  <c r="AE326" i="6"/>
  <c r="AE310" i="6"/>
  <c r="AE294" i="6"/>
  <c r="AE278" i="6"/>
  <c r="AE270" i="6"/>
  <c r="AE337" i="6"/>
  <c r="AE305" i="6"/>
  <c r="AE273" i="6"/>
  <c r="AE241" i="6"/>
  <c r="AE209" i="6"/>
  <c r="AE177" i="6"/>
  <c r="AE153" i="6"/>
  <c r="AE121" i="6"/>
  <c r="AE89" i="6"/>
  <c r="AE33" i="6"/>
  <c r="AE334" i="6"/>
  <c r="AE302" i="6"/>
  <c r="AE324" i="6"/>
  <c r="AE316" i="6"/>
  <c r="AE308" i="6"/>
  <c r="AE300" i="6"/>
  <c r="AE292" i="6"/>
  <c r="AE284" i="6"/>
  <c r="AE276" i="6"/>
  <c r="AE268" i="6"/>
  <c r="AE260" i="6"/>
  <c r="AE252" i="6"/>
  <c r="AE244" i="6"/>
  <c r="AE236" i="6"/>
  <c r="AE228" i="6"/>
  <c r="AE220" i="6"/>
  <c r="AE212" i="6"/>
  <c r="AE204" i="6"/>
  <c r="AE196" i="6"/>
  <c r="AE188" i="6"/>
  <c r="AE180" i="6"/>
  <c r="AE172" i="6"/>
  <c r="AD172" i="6"/>
  <c r="AF172" i="6" s="1"/>
  <c r="AE164" i="6"/>
  <c r="AE156" i="6"/>
  <c r="AD156" i="6"/>
  <c r="AF156" i="6" s="1"/>
  <c r="AE148" i="6"/>
  <c r="AD148" i="6"/>
  <c r="AF148" i="6" s="1"/>
  <c r="AE140" i="6"/>
  <c r="AE132" i="6"/>
  <c r="AE124" i="6"/>
  <c r="AE116" i="6"/>
  <c r="AE108" i="6"/>
  <c r="AE100" i="6"/>
  <c r="AE92" i="6"/>
  <c r="AE84" i="6"/>
  <c r="AE76" i="6"/>
  <c r="AE68" i="6"/>
  <c r="AE60" i="6"/>
  <c r="AE52" i="6"/>
  <c r="AE44" i="6"/>
  <c r="AE36" i="6"/>
  <c r="AE28" i="6"/>
  <c r="AE20" i="6"/>
  <c r="AE12" i="6"/>
  <c r="AE336" i="6"/>
  <c r="AE304" i="6"/>
  <c r="AE272" i="6"/>
  <c r="AE256" i="6"/>
  <c r="AE240" i="6"/>
  <c r="AE224" i="6"/>
  <c r="AE208" i="6"/>
  <c r="AE192" i="6"/>
  <c r="AE176" i="6"/>
  <c r="AE160" i="6"/>
  <c r="AE144" i="6"/>
  <c r="AE128" i="6"/>
  <c r="AE112" i="6"/>
  <c r="AE96" i="6"/>
  <c r="AE80" i="6"/>
  <c r="AE64" i="6"/>
  <c r="AE48" i="6"/>
  <c r="AE32" i="6"/>
  <c r="AD165" i="6"/>
  <c r="AF165" i="6" s="1"/>
  <c r="AD150" i="6"/>
  <c r="AF150" i="6" s="1"/>
  <c r="AE335" i="6"/>
  <c r="AE303" i="6"/>
  <c r="AE271" i="6"/>
  <c r="AE255" i="6"/>
  <c r="AE239" i="6"/>
  <c r="AE223" i="6"/>
  <c r="AE207" i="6"/>
  <c r="AE191" i="6"/>
  <c r="AE175" i="6"/>
  <c r="AE159" i="6"/>
  <c r="AE143" i="6"/>
  <c r="AE127" i="6"/>
  <c r="AE111" i="6"/>
  <c r="AE95" i="6"/>
  <c r="AE79" i="6"/>
  <c r="AE63" i="6"/>
  <c r="AE47" i="6"/>
  <c r="AE31" i="6"/>
  <c r="AE349" i="6"/>
  <c r="AE317" i="6"/>
  <c r="AE285" i="6"/>
  <c r="AE269" i="6"/>
  <c r="AE253" i="6"/>
  <c r="AE237" i="6"/>
  <c r="AE347" i="6"/>
  <c r="AE315" i="6"/>
  <c r="AE283" i="6"/>
  <c r="AE267" i="6"/>
  <c r="AD144" i="6"/>
  <c r="AF144" i="6" s="1"/>
  <c r="AE15" i="6"/>
  <c r="AE344" i="6"/>
  <c r="AE312" i="6"/>
  <c r="AE280" i="6"/>
  <c r="AE247" i="6"/>
  <c r="AE231" i="6"/>
  <c r="AE215" i="6"/>
  <c r="AE199" i="6"/>
  <c r="AE183" i="6"/>
  <c r="AE167" i="6"/>
  <c r="AE151" i="6"/>
  <c r="AE135" i="6"/>
  <c r="AE119" i="6"/>
  <c r="AE103" i="6"/>
  <c r="AE87" i="6"/>
  <c r="AE71" i="6"/>
  <c r="AE55" i="6"/>
  <c r="AE39" i="6"/>
  <c r="AE23" i="6"/>
  <c r="AE13" i="6"/>
  <c r="AE277" i="6"/>
  <c r="AE261" i="6"/>
  <c r="AE245" i="6"/>
  <c r="AE229" i="6"/>
  <c r="AE213" i="6"/>
  <c r="AE197" i="6"/>
  <c r="AE181" i="6"/>
  <c r="AE165" i="6"/>
  <c r="AE149" i="6"/>
  <c r="AE133" i="6"/>
  <c r="AE117" i="6"/>
  <c r="AE101" i="6"/>
  <c r="AE85" i="6"/>
  <c r="AE69" i="6"/>
  <c r="AE53" i="6"/>
  <c r="AE37" i="6"/>
  <c r="AE21" i="6"/>
  <c r="AD158" i="6"/>
  <c r="AF158" i="6" s="1"/>
  <c r="AD145" i="6"/>
  <c r="AF145" i="6" s="1"/>
  <c r="AD169" i="6"/>
  <c r="AF169" i="6" s="1"/>
  <c r="AD153" i="6"/>
  <c r="AF153" i="6" s="1"/>
  <c r="AD177" i="6"/>
  <c r="AF177" i="6" s="1"/>
  <c r="AD161" i="6"/>
  <c r="AF161" i="6" s="1"/>
  <c r="AD162" i="6"/>
  <c r="AF162" i="6" s="1"/>
  <c r="AD146" i="6"/>
  <c r="AF146" i="6" s="1"/>
  <c r="AD154" i="6"/>
  <c r="AF154" i="6" s="1"/>
  <c r="AD147" i="6"/>
  <c r="AF147" i="6" s="1"/>
  <c r="AD170" i="6"/>
  <c r="AF170" i="6" s="1"/>
  <c r="AD155" i="6"/>
  <c r="AF155" i="6" s="1"/>
  <c r="AD142" i="6"/>
  <c r="AF142" i="6" s="1"/>
  <c r="AD166" i="6"/>
  <c r="AF166" i="6" s="1"/>
  <c r="AD174" i="6"/>
  <c r="AF174" i="6" s="1"/>
  <c r="AD171" i="6"/>
  <c r="AF171" i="6" s="1"/>
  <c r="AD163" i="6"/>
  <c r="AF163" i="6" s="1"/>
  <c r="AD324" i="6"/>
  <c r="AF324" i="6" s="1"/>
  <c r="AD284" i="6"/>
  <c r="AF284" i="6" s="1"/>
  <c r="AD244" i="6"/>
  <c r="AF244" i="6" s="1"/>
  <c r="AD212" i="6"/>
  <c r="AF212" i="6" s="1"/>
  <c r="AD188" i="6"/>
  <c r="AF188" i="6" s="1"/>
  <c r="AD100" i="6"/>
  <c r="AF100" i="6" s="1"/>
  <c r="AD44" i="6"/>
  <c r="AF44" i="6" s="1"/>
  <c r="AD307" i="6"/>
  <c r="AF307" i="6" s="1"/>
  <c r="AD259" i="6"/>
  <c r="AF259" i="6" s="1"/>
  <c r="AD211" i="6"/>
  <c r="AF211" i="6" s="1"/>
  <c r="AD115" i="6"/>
  <c r="AF115" i="6" s="1"/>
  <c r="AD67" i="6"/>
  <c r="AF67" i="6" s="1"/>
  <c r="AD19" i="6"/>
  <c r="AF19" i="6" s="1"/>
  <c r="AD346" i="6"/>
  <c r="AF346" i="6" s="1"/>
  <c r="AD338" i="6"/>
  <c r="AF338" i="6" s="1"/>
  <c r="AD330" i="6"/>
  <c r="AF330" i="6" s="1"/>
  <c r="AD322" i="6"/>
  <c r="AF322" i="6" s="1"/>
  <c r="AD314" i="6"/>
  <c r="AF314" i="6" s="1"/>
  <c r="AD306" i="6"/>
  <c r="AF306" i="6" s="1"/>
  <c r="AD298" i="6"/>
  <c r="AF298" i="6" s="1"/>
  <c r="AD290" i="6"/>
  <c r="AF290" i="6" s="1"/>
  <c r="AD282" i="6"/>
  <c r="AF282" i="6" s="1"/>
  <c r="AD274" i="6"/>
  <c r="AF274" i="6" s="1"/>
  <c r="AD266" i="6"/>
  <c r="AF266" i="6" s="1"/>
  <c r="AD258" i="6"/>
  <c r="AF258" i="6" s="1"/>
  <c r="AD250" i="6"/>
  <c r="AF250" i="6" s="1"/>
  <c r="AD242" i="6"/>
  <c r="AF242" i="6" s="1"/>
  <c r="AD234" i="6"/>
  <c r="AF234" i="6" s="1"/>
  <c r="AD226" i="6"/>
  <c r="AF226" i="6" s="1"/>
  <c r="AD218" i="6"/>
  <c r="AF218" i="6" s="1"/>
  <c r="AD210" i="6"/>
  <c r="AF210" i="6" s="1"/>
  <c r="AD202" i="6"/>
  <c r="AF202" i="6" s="1"/>
  <c r="AD194" i="6"/>
  <c r="AF194" i="6" s="1"/>
  <c r="AD186" i="6"/>
  <c r="AF186" i="6" s="1"/>
  <c r="AD178" i="6"/>
  <c r="AF178" i="6" s="1"/>
  <c r="AD122" i="6"/>
  <c r="AF122" i="6" s="1"/>
  <c r="AD114" i="6"/>
  <c r="AF114" i="6" s="1"/>
  <c r="AD106" i="6"/>
  <c r="AF106" i="6" s="1"/>
  <c r="AD98" i="6"/>
  <c r="AF98" i="6" s="1"/>
  <c r="AD90" i="6"/>
  <c r="AF90" i="6" s="1"/>
  <c r="AD82" i="6"/>
  <c r="AF82" i="6" s="1"/>
  <c r="AD74" i="6"/>
  <c r="AF74" i="6" s="1"/>
  <c r="AD66" i="6"/>
  <c r="AF66" i="6" s="1"/>
  <c r="AD58" i="6"/>
  <c r="AF58" i="6" s="1"/>
  <c r="AD50" i="6"/>
  <c r="AF50" i="6" s="1"/>
  <c r="AD42" i="6"/>
  <c r="AF42" i="6" s="1"/>
  <c r="AD34" i="6"/>
  <c r="AF34" i="6" s="1"/>
  <c r="AD26" i="6"/>
  <c r="AF26" i="6" s="1"/>
  <c r="AD18" i="6"/>
  <c r="AF18" i="6" s="1"/>
  <c r="AD348" i="6"/>
  <c r="AF348" i="6" s="1"/>
  <c r="AD308" i="6"/>
  <c r="AF308" i="6" s="1"/>
  <c r="AD260" i="6"/>
  <c r="AF260" i="6" s="1"/>
  <c r="AD196" i="6"/>
  <c r="AF196" i="6" s="1"/>
  <c r="AD84" i="6"/>
  <c r="AF84" i="6" s="1"/>
  <c r="AD52" i="6"/>
  <c r="AF52" i="6" s="1"/>
  <c r="AD347" i="6"/>
  <c r="AF347" i="6" s="1"/>
  <c r="AD291" i="6"/>
  <c r="AF291" i="6" s="1"/>
  <c r="AD251" i="6"/>
  <c r="AF251" i="6" s="1"/>
  <c r="AD203" i="6"/>
  <c r="AF203" i="6" s="1"/>
  <c r="AD107" i="6"/>
  <c r="AF107" i="6" s="1"/>
  <c r="AD59" i="6"/>
  <c r="AF59" i="6" s="1"/>
  <c r="AD345" i="6"/>
  <c r="AF345" i="6" s="1"/>
  <c r="AD337" i="6"/>
  <c r="AF337" i="6" s="1"/>
  <c r="AD329" i="6"/>
  <c r="AF329" i="6" s="1"/>
  <c r="AD321" i="6"/>
  <c r="AF321" i="6" s="1"/>
  <c r="AD313" i="6"/>
  <c r="AF313" i="6" s="1"/>
  <c r="AD305" i="6"/>
  <c r="AF305" i="6" s="1"/>
  <c r="AD297" i="6"/>
  <c r="AF297" i="6" s="1"/>
  <c r="AD289" i="6"/>
  <c r="AF289" i="6" s="1"/>
  <c r="AD281" i="6"/>
  <c r="AF281" i="6" s="1"/>
  <c r="AD273" i="6"/>
  <c r="AF273" i="6" s="1"/>
  <c r="AD265" i="6"/>
  <c r="AF265" i="6" s="1"/>
  <c r="AD257" i="6"/>
  <c r="AF257" i="6" s="1"/>
  <c r="AD249" i="6"/>
  <c r="AF249" i="6" s="1"/>
  <c r="AD241" i="6"/>
  <c r="AF241" i="6" s="1"/>
  <c r="AD233" i="6"/>
  <c r="AF233" i="6" s="1"/>
  <c r="AD225" i="6"/>
  <c r="AF225" i="6" s="1"/>
  <c r="AD217" i="6"/>
  <c r="AF217" i="6" s="1"/>
  <c r="AD209" i="6"/>
  <c r="AF209" i="6" s="1"/>
  <c r="AD201" i="6"/>
  <c r="AF201" i="6" s="1"/>
  <c r="AD193" i="6"/>
  <c r="AF193" i="6" s="1"/>
  <c r="AD185" i="6"/>
  <c r="AF185" i="6" s="1"/>
  <c r="AD121" i="6"/>
  <c r="AF121" i="6" s="1"/>
  <c r="AD113" i="6"/>
  <c r="AF113" i="6" s="1"/>
  <c r="AD105" i="6"/>
  <c r="AF105" i="6" s="1"/>
  <c r="AD97" i="6"/>
  <c r="AF97" i="6" s="1"/>
  <c r="AD89" i="6"/>
  <c r="AF89" i="6" s="1"/>
  <c r="AD81" i="6"/>
  <c r="AF81" i="6" s="1"/>
  <c r="AD73" i="6"/>
  <c r="AF73" i="6" s="1"/>
  <c r="AD65" i="6"/>
  <c r="AF65" i="6" s="1"/>
  <c r="AD57" i="6"/>
  <c r="AF57" i="6" s="1"/>
  <c r="AD49" i="6"/>
  <c r="AF49" i="6" s="1"/>
  <c r="AD41" i="6"/>
  <c r="AF41" i="6" s="1"/>
  <c r="AD33" i="6"/>
  <c r="AF33" i="6" s="1"/>
  <c r="AD25" i="6"/>
  <c r="AF25" i="6" s="1"/>
  <c r="AD17" i="6"/>
  <c r="AF17" i="6" s="1"/>
  <c r="AD316" i="6"/>
  <c r="AF316" i="6" s="1"/>
  <c r="AD268" i="6"/>
  <c r="AF268" i="6" s="1"/>
  <c r="AD108" i="6"/>
  <c r="AF108" i="6" s="1"/>
  <c r="AD60" i="6"/>
  <c r="AF60" i="6" s="1"/>
  <c r="AD20" i="6"/>
  <c r="AF20" i="6" s="1"/>
  <c r="AD315" i="6"/>
  <c r="AF315" i="6" s="1"/>
  <c r="AD267" i="6"/>
  <c r="AF267" i="6" s="1"/>
  <c r="AD219" i="6"/>
  <c r="AF219" i="6" s="1"/>
  <c r="AD123" i="6"/>
  <c r="AF123" i="6" s="1"/>
  <c r="AD75" i="6"/>
  <c r="AF75" i="6" s="1"/>
  <c r="AD27" i="6"/>
  <c r="AF27" i="6" s="1"/>
  <c r="AD11" i="6"/>
  <c r="AF11" i="6" s="1"/>
  <c r="AD344" i="6"/>
  <c r="AF344" i="6" s="1"/>
  <c r="AD336" i="6"/>
  <c r="AF336" i="6" s="1"/>
  <c r="AD328" i="6"/>
  <c r="AF328" i="6" s="1"/>
  <c r="AD320" i="6"/>
  <c r="AF320" i="6" s="1"/>
  <c r="AD312" i="6"/>
  <c r="AF312" i="6" s="1"/>
  <c r="AD304" i="6"/>
  <c r="AF304" i="6" s="1"/>
  <c r="AD296" i="6"/>
  <c r="AF296" i="6" s="1"/>
  <c r="AD288" i="6"/>
  <c r="AF288" i="6" s="1"/>
  <c r="AD280" i="6"/>
  <c r="AF280" i="6" s="1"/>
  <c r="AD272" i="6"/>
  <c r="AF272" i="6" s="1"/>
  <c r="AD264" i="6"/>
  <c r="AF264" i="6" s="1"/>
  <c r="AD256" i="6"/>
  <c r="AF256" i="6" s="1"/>
  <c r="AD248" i="6"/>
  <c r="AF248" i="6" s="1"/>
  <c r="AD240" i="6"/>
  <c r="AF240" i="6" s="1"/>
  <c r="AD232" i="6"/>
  <c r="AF232" i="6" s="1"/>
  <c r="AD224" i="6"/>
  <c r="AF224" i="6" s="1"/>
  <c r="AD216" i="6"/>
  <c r="AF216" i="6" s="1"/>
  <c r="AD208" i="6"/>
  <c r="AF208" i="6" s="1"/>
  <c r="AD200" i="6"/>
  <c r="AF200" i="6" s="1"/>
  <c r="AD192" i="6"/>
  <c r="AF192" i="6" s="1"/>
  <c r="AD184" i="6"/>
  <c r="AF184" i="6" s="1"/>
  <c r="AD128" i="6"/>
  <c r="AF128" i="6" s="1"/>
  <c r="AD120" i="6"/>
  <c r="AF120" i="6" s="1"/>
  <c r="AD112" i="6"/>
  <c r="AF112" i="6" s="1"/>
  <c r="AD104" i="6"/>
  <c r="AF104" i="6" s="1"/>
  <c r="AD96" i="6"/>
  <c r="AF96" i="6" s="1"/>
  <c r="AD88" i="6"/>
  <c r="AF88" i="6" s="1"/>
  <c r="AD80" i="6"/>
  <c r="AF80" i="6" s="1"/>
  <c r="AD72" i="6"/>
  <c r="AF72" i="6" s="1"/>
  <c r="AD64" i="6"/>
  <c r="AF64" i="6" s="1"/>
  <c r="AD56" i="6"/>
  <c r="AF56" i="6" s="1"/>
  <c r="AD48" i="6"/>
  <c r="AF48" i="6" s="1"/>
  <c r="AD40" i="6"/>
  <c r="AF40" i="6" s="1"/>
  <c r="AD32" i="6"/>
  <c r="AF32" i="6" s="1"/>
  <c r="AD24" i="6"/>
  <c r="AF24" i="6" s="1"/>
  <c r="AD16" i="6"/>
  <c r="AF16" i="6" s="1"/>
  <c r="AD300" i="6"/>
  <c r="AF300" i="6" s="1"/>
  <c r="AD236" i="6"/>
  <c r="AF236" i="6" s="1"/>
  <c r="AD124" i="6"/>
  <c r="AF124" i="6" s="1"/>
  <c r="AD76" i="6"/>
  <c r="AF76" i="6" s="1"/>
  <c r="AD28" i="6"/>
  <c r="AF28" i="6" s="1"/>
  <c r="AD323" i="6"/>
  <c r="AF323" i="6" s="1"/>
  <c r="AD283" i="6"/>
  <c r="AF283" i="6" s="1"/>
  <c r="AD235" i="6"/>
  <c r="AF235" i="6" s="1"/>
  <c r="AD195" i="6"/>
  <c r="AF195" i="6" s="1"/>
  <c r="AD91" i="6"/>
  <c r="AF91" i="6" s="1"/>
  <c r="AD51" i="6"/>
  <c r="AF51" i="6" s="1"/>
  <c r="AD351" i="6"/>
  <c r="AF351" i="6" s="1"/>
  <c r="AD343" i="6"/>
  <c r="AF343" i="6" s="1"/>
  <c r="AD335" i="6"/>
  <c r="AF335" i="6" s="1"/>
  <c r="AD327" i="6"/>
  <c r="AF327" i="6" s="1"/>
  <c r="AD319" i="6"/>
  <c r="AF319" i="6" s="1"/>
  <c r="AD311" i="6"/>
  <c r="AF311" i="6" s="1"/>
  <c r="AD303" i="6"/>
  <c r="AF303" i="6" s="1"/>
  <c r="AD295" i="6"/>
  <c r="AF295" i="6" s="1"/>
  <c r="AD287" i="6"/>
  <c r="AF287" i="6" s="1"/>
  <c r="AD279" i="6"/>
  <c r="AF279" i="6" s="1"/>
  <c r="AD271" i="6"/>
  <c r="AF271" i="6" s="1"/>
  <c r="AD263" i="6"/>
  <c r="AF263" i="6" s="1"/>
  <c r="AD255" i="6"/>
  <c r="AF255" i="6" s="1"/>
  <c r="AD247" i="6"/>
  <c r="AF247" i="6" s="1"/>
  <c r="AD239" i="6"/>
  <c r="AF239" i="6" s="1"/>
  <c r="AD231" i="6"/>
  <c r="AF231" i="6" s="1"/>
  <c r="AD223" i="6"/>
  <c r="AF223" i="6" s="1"/>
  <c r="AD215" i="6"/>
  <c r="AF215" i="6" s="1"/>
  <c r="AD207" i="6"/>
  <c r="AF207" i="6" s="1"/>
  <c r="AD199" i="6"/>
  <c r="AF199" i="6" s="1"/>
  <c r="AD191" i="6"/>
  <c r="AF191" i="6" s="1"/>
  <c r="AD183" i="6"/>
  <c r="AF183" i="6" s="1"/>
  <c r="AD127" i="6"/>
  <c r="AF127" i="6" s="1"/>
  <c r="AD119" i="6"/>
  <c r="AF119" i="6" s="1"/>
  <c r="AD111" i="6"/>
  <c r="AF111" i="6" s="1"/>
  <c r="AD103" i="6"/>
  <c r="AF103" i="6" s="1"/>
  <c r="AD95" i="6"/>
  <c r="AF95" i="6" s="1"/>
  <c r="AD87" i="6"/>
  <c r="AF87" i="6" s="1"/>
  <c r="AD79" i="6"/>
  <c r="AF79" i="6" s="1"/>
  <c r="AD71" i="6"/>
  <c r="AF71" i="6" s="1"/>
  <c r="AD63" i="6"/>
  <c r="AF63" i="6" s="1"/>
  <c r="AD55" i="6"/>
  <c r="AF55" i="6" s="1"/>
  <c r="AD47" i="6"/>
  <c r="AF47" i="6" s="1"/>
  <c r="AD39" i="6"/>
  <c r="AF39" i="6" s="1"/>
  <c r="AD31" i="6"/>
  <c r="AF31" i="6" s="1"/>
  <c r="AD23" i="6"/>
  <c r="AF23" i="6" s="1"/>
  <c r="AD15" i="6"/>
  <c r="AF15" i="6" s="1"/>
  <c r="AD340" i="6"/>
  <c r="AF340" i="6" s="1"/>
  <c r="AD292" i="6"/>
  <c r="AF292" i="6" s="1"/>
  <c r="AD252" i="6"/>
  <c r="AF252" i="6" s="1"/>
  <c r="AD220" i="6"/>
  <c r="AF220" i="6" s="1"/>
  <c r="AD116" i="6"/>
  <c r="AF116" i="6" s="1"/>
  <c r="AD68" i="6"/>
  <c r="AF68" i="6" s="1"/>
  <c r="AD12" i="6"/>
  <c r="AF12" i="6" s="1"/>
  <c r="AD339" i="6"/>
  <c r="AF339" i="6" s="1"/>
  <c r="AD299" i="6"/>
  <c r="AF299" i="6" s="1"/>
  <c r="AD243" i="6"/>
  <c r="AF243" i="6" s="1"/>
  <c r="AD187" i="6"/>
  <c r="AF187" i="6" s="1"/>
  <c r="AD99" i="6"/>
  <c r="AF99" i="6" s="1"/>
  <c r="AD43" i="6"/>
  <c r="AF43" i="6" s="1"/>
  <c r="AD342" i="6"/>
  <c r="AF342" i="6" s="1"/>
  <c r="AD334" i="6"/>
  <c r="AF334" i="6" s="1"/>
  <c r="AD326" i="6"/>
  <c r="AF326" i="6" s="1"/>
  <c r="AD318" i="6"/>
  <c r="AF318" i="6" s="1"/>
  <c r="AD310" i="6"/>
  <c r="AF310" i="6" s="1"/>
  <c r="AD302" i="6"/>
  <c r="AF302" i="6" s="1"/>
  <c r="AD294" i="6"/>
  <c r="AF294" i="6" s="1"/>
  <c r="AD286" i="6"/>
  <c r="AF286" i="6" s="1"/>
  <c r="AD278" i="6"/>
  <c r="AF278" i="6" s="1"/>
  <c r="AD270" i="6"/>
  <c r="AF270" i="6" s="1"/>
  <c r="AD262" i="6"/>
  <c r="AF262" i="6" s="1"/>
  <c r="AD254" i="6"/>
  <c r="AF254" i="6" s="1"/>
  <c r="AD246" i="6"/>
  <c r="AF246" i="6" s="1"/>
  <c r="AD238" i="6"/>
  <c r="AF238" i="6" s="1"/>
  <c r="AD230" i="6"/>
  <c r="AF230" i="6" s="1"/>
  <c r="AD222" i="6"/>
  <c r="AF222" i="6" s="1"/>
  <c r="AD214" i="6"/>
  <c r="AF214" i="6" s="1"/>
  <c r="AD206" i="6"/>
  <c r="AF206" i="6" s="1"/>
  <c r="AD198" i="6"/>
  <c r="AF198" i="6" s="1"/>
  <c r="AD190" i="6"/>
  <c r="AF190" i="6" s="1"/>
  <c r="AD182" i="6"/>
  <c r="AF182" i="6" s="1"/>
  <c r="AD126" i="6"/>
  <c r="AF126" i="6" s="1"/>
  <c r="AD118" i="6"/>
  <c r="AF118" i="6" s="1"/>
  <c r="AD110" i="6"/>
  <c r="AF110" i="6" s="1"/>
  <c r="AD102" i="6"/>
  <c r="AF102" i="6" s="1"/>
  <c r="AD94" i="6"/>
  <c r="AF94" i="6" s="1"/>
  <c r="AD86" i="6"/>
  <c r="AF86" i="6" s="1"/>
  <c r="AD78" i="6"/>
  <c r="AF78" i="6" s="1"/>
  <c r="AD70" i="6"/>
  <c r="AF70" i="6" s="1"/>
  <c r="AD62" i="6"/>
  <c r="AF62" i="6" s="1"/>
  <c r="AD54" i="6"/>
  <c r="AF54" i="6" s="1"/>
  <c r="AD46" i="6"/>
  <c r="AF46" i="6" s="1"/>
  <c r="AD38" i="6"/>
  <c r="AF38" i="6" s="1"/>
  <c r="AD30" i="6"/>
  <c r="AF30" i="6" s="1"/>
  <c r="AD22" i="6"/>
  <c r="AF22" i="6" s="1"/>
  <c r="AD14" i="6"/>
  <c r="AF14" i="6" s="1"/>
  <c r="AD332" i="6"/>
  <c r="AF332" i="6" s="1"/>
  <c r="AD276" i="6"/>
  <c r="AF276" i="6" s="1"/>
  <c r="AD228" i="6"/>
  <c r="AF228" i="6" s="1"/>
  <c r="AD204" i="6"/>
  <c r="AF204" i="6" s="1"/>
  <c r="AD180" i="6"/>
  <c r="AF180" i="6" s="1"/>
  <c r="AD92" i="6"/>
  <c r="AF92" i="6" s="1"/>
  <c r="AD36" i="6"/>
  <c r="AF36" i="6" s="1"/>
  <c r="AD331" i="6"/>
  <c r="AF331" i="6" s="1"/>
  <c r="AD275" i="6"/>
  <c r="AF275" i="6" s="1"/>
  <c r="AD227" i="6"/>
  <c r="AF227" i="6" s="1"/>
  <c r="AD179" i="6"/>
  <c r="AF179" i="6" s="1"/>
  <c r="AD83" i="6"/>
  <c r="AF83" i="6" s="1"/>
  <c r="AD35" i="6"/>
  <c r="AF35" i="6" s="1"/>
  <c r="AD350" i="6"/>
  <c r="AF350" i="6" s="1"/>
  <c r="AD349" i="6"/>
  <c r="AF349" i="6" s="1"/>
  <c r="AD341" i="6"/>
  <c r="AF341" i="6" s="1"/>
  <c r="AD333" i="6"/>
  <c r="AF333" i="6" s="1"/>
  <c r="AD325" i="6"/>
  <c r="AF325" i="6" s="1"/>
  <c r="AD317" i="6"/>
  <c r="AF317" i="6" s="1"/>
  <c r="AD309" i="6"/>
  <c r="AF309" i="6" s="1"/>
  <c r="AD301" i="6"/>
  <c r="AF301" i="6" s="1"/>
  <c r="AD293" i="6"/>
  <c r="AF293" i="6" s="1"/>
  <c r="AD285" i="6"/>
  <c r="AF285" i="6" s="1"/>
  <c r="AD277" i="6"/>
  <c r="AF277" i="6" s="1"/>
  <c r="AD269" i="6"/>
  <c r="AF269" i="6" s="1"/>
  <c r="AD261" i="6"/>
  <c r="AF261" i="6" s="1"/>
  <c r="AD253" i="6"/>
  <c r="AF253" i="6" s="1"/>
  <c r="AD245" i="6"/>
  <c r="AF245" i="6" s="1"/>
  <c r="AD237" i="6"/>
  <c r="AF237" i="6" s="1"/>
  <c r="AD229" i="6"/>
  <c r="AF229" i="6" s="1"/>
  <c r="AD221" i="6"/>
  <c r="AF221" i="6" s="1"/>
  <c r="AD213" i="6"/>
  <c r="AF213" i="6" s="1"/>
  <c r="AD205" i="6"/>
  <c r="AF205" i="6" s="1"/>
  <c r="AD197" i="6"/>
  <c r="AF197" i="6" s="1"/>
  <c r="AD189" i="6"/>
  <c r="AF189" i="6" s="1"/>
  <c r="AD181" i="6"/>
  <c r="AF181" i="6" s="1"/>
  <c r="AD125" i="6"/>
  <c r="AF125" i="6" s="1"/>
  <c r="AD117" i="6"/>
  <c r="AF117" i="6" s="1"/>
  <c r="AD109" i="6"/>
  <c r="AF109" i="6" s="1"/>
  <c r="AD101" i="6"/>
  <c r="AF101" i="6" s="1"/>
  <c r="AD93" i="6"/>
  <c r="AF93" i="6" s="1"/>
  <c r="AD85" i="6"/>
  <c r="AF85" i="6" s="1"/>
  <c r="AD77" i="6"/>
  <c r="AF77" i="6" s="1"/>
  <c r="AD69" i="6"/>
  <c r="AF69" i="6" s="1"/>
  <c r="AD61" i="6"/>
  <c r="AF61" i="6" s="1"/>
  <c r="AD53" i="6"/>
  <c r="AF53" i="6" s="1"/>
  <c r="AD45" i="6"/>
  <c r="AF45" i="6" s="1"/>
  <c r="AD37" i="6"/>
  <c r="AF37" i="6" s="1"/>
  <c r="AD29" i="6"/>
  <c r="AF29" i="6" s="1"/>
  <c r="AD21" i="6"/>
  <c r="AF21" i="6" s="1"/>
  <c r="AD13" i="6"/>
  <c r="AF13" i="6" s="1"/>
  <c r="S351" i="6"/>
  <c r="W351" i="6" s="1"/>
  <c r="X351" i="6" s="1"/>
  <c r="S350" i="6"/>
  <c r="W350" i="6" s="1"/>
  <c r="X350" i="6" s="1"/>
  <c r="S349" i="6"/>
  <c r="Z349" i="6" s="1"/>
  <c r="AA349" i="6" s="1"/>
  <c r="S348" i="6"/>
  <c r="W348" i="6" s="1"/>
  <c r="X348" i="6" s="1"/>
  <c r="S347" i="6"/>
  <c r="Z347" i="6" s="1"/>
  <c r="AA347" i="6" s="1"/>
  <c r="S346" i="6"/>
  <c r="S345" i="6"/>
  <c r="W345" i="6" s="1"/>
  <c r="X345" i="6" s="1"/>
  <c r="S344" i="6"/>
  <c r="Z344" i="6" s="1"/>
  <c r="AA344" i="6" s="1"/>
  <c r="S343" i="6"/>
  <c r="Z343" i="6" s="1"/>
  <c r="AA343" i="6" s="1"/>
  <c r="S342" i="6"/>
  <c r="W342" i="6" s="1"/>
  <c r="X342" i="6" s="1"/>
  <c r="S341" i="6"/>
  <c r="Z341" i="6" s="1"/>
  <c r="AA341" i="6" s="1"/>
  <c r="S340" i="6"/>
  <c r="W340" i="6" s="1"/>
  <c r="X340" i="6" s="1"/>
  <c r="S339" i="6"/>
  <c r="Z339" i="6" s="1"/>
  <c r="AA339" i="6" s="1"/>
  <c r="S338" i="6"/>
  <c r="S337" i="6"/>
  <c r="Z337" i="6" s="1"/>
  <c r="AA337" i="6" s="1"/>
  <c r="S336" i="6"/>
  <c r="Z336" i="6" s="1"/>
  <c r="AA336" i="6" s="1"/>
  <c r="S335" i="6"/>
  <c r="Z335" i="6" s="1"/>
  <c r="AA335" i="6" s="1"/>
  <c r="S334" i="6"/>
  <c r="W334" i="6" s="1"/>
  <c r="X334" i="6" s="1"/>
  <c r="S333" i="6"/>
  <c r="Z333" i="6" s="1"/>
  <c r="AA333" i="6" s="1"/>
  <c r="S332" i="6"/>
  <c r="W332" i="6" s="1"/>
  <c r="X332" i="6" s="1"/>
  <c r="S331" i="6"/>
  <c r="Z331" i="6" s="1"/>
  <c r="AA331" i="6" s="1"/>
  <c r="S330" i="6"/>
  <c r="S329" i="6"/>
  <c r="Z329" i="6" s="1"/>
  <c r="AA329" i="6" s="1"/>
  <c r="S328" i="6"/>
  <c r="Z328" i="6" s="1"/>
  <c r="AA328" i="6" s="1"/>
  <c r="S327" i="6"/>
  <c r="Z327" i="6" s="1"/>
  <c r="AA327" i="6" s="1"/>
  <c r="S326" i="6"/>
  <c r="W326" i="6" s="1"/>
  <c r="X326" i="6" s="1"/>
  <c r="S325" i="6"/>
  <c r="Z325" i="6" s="1"/>
  <c r="AA325" i="6" s="1"/>
  <c r="S324" i="6"/>
  <c r="W324" i="6" s="1"/>
  <c r="X324" i="6" s="1"/>
  <c r="S323" i="6"/>
  <c r="Z323" i="6" s="1"/>
  <c r="AA323" i="6" s="1"/>
  <c r="S322" i="6"/>
  <c r="S321" i="6"/>
  <c r="W321" i="6" s="1"/>
  <c r="X321" i="6" s="1"/>
  <c r="S320" i="6"/>
  <c r="Z320" i="6" s="1"/>
  <c r="AA320" i="6" s="1"/>
  <c r="S319" i="6"/>
  <c r="Z319" i="6" s="1"/>
  <c r="AA319" i="6" s="1"/>
  <c r="S318" i="6"/>
  <c r="W318" i="6" s="1"/>
  <c r="X318" i="6" s="1"/>
  <c r="S317" i="6"/>
  <c r="Z317" i="6" s="1"/>
  <c r="AA317" i="6" s="1"/>
  <c r="S316" i="6"/>
  <c r="W316" i="6" s="1"/>
  <c r="X316" i="6" s="1"/>
  <c r="S315" i="6"/>
  <c r="Z315" i="6" s="1"/>
  <c r="AA315" i="6" s="1"/>
  <c r="S314" i="6"/>
  <c r="S313" i="6"/>
  <c r="Z313" i="6" s="1"/>
  <c r="AA313" i="6" s="1"/>
  <c r="S312" i="6"/>
  <c r="Z312" i="6" s="1"/>
  <c r="AA312" i="6" s="1"/>
  <c r="S311" i="6"/>
  <c r="W311" i="6" s="1"/>
  <c r="X311" i="6" s="1"/>
  <c r="S310" i="6"/>
  <c r="W310" i="6" s="1"/>
  <c r="X310" i="6" s="1"/>
  <c r="S309" i="6"/>
  <c r="S308" i="6"/>
  <c r="W308" i="6" s="1"/>
  <c r="X308" i="6" s="1"/>
  <c r="S307" i="6"/>
  <c r="W307" i="6" s="1"/>
  <c r="X307" i="6" s="1"/>
  <c r="S306" i="6"/>
  <c r="S305" i="6"/>
  <c r="Z305" i="6" s="1"/>
  <c r="AA305" i="6" s="1"/>
  <c r="S304" i="6"/>
  <c r="Z304" i="6" s="1"/>
  <c r="AA304" i="6" s="1"/>
  <c r="S303" i="6"/>
  <c r="Z303" i="6" s="1"/>
  <c r="AA303" i="6" s="1"/>
  <c r="S302" i="6"/>
  <c r="W302" i="6" s="1"/>
  <c r="X302" i="6" s="1"/>
  <c r="S301" i="6"/>
  <c r="Z301" i="6" s="1"/>
  <c r="AA301" i="6" s="1"/>
  <c r="S300" i="6"/>
  <c r="W300" i="6" s="1"/>
  <c r="X300" i="6" s="1"/>
  <c r="S299" i="6"/>
  <c r="Z299" i="6" s="1"/>
  <c r="AA299" i="6" s="1"/>
  <c r="S298" i="6"/>
  <c r="S297" i="6"/>
  <c r="W297" i="6" s="1"/>
  <c r="X297" i="6" s="1"/>
  <c r="S296" i="6"/>
  <c r="Z296" i="6" s="1"/>
  <c r="AA296" i="6" s="1"/>
  <c r="S295" i="6"/>
  <c r="Z295" i="6" s="1"/>
  <c r="AA295" i="6" s="1"/>
  <c r="S294" i="6"/>
  <c r="W294" i="6" s="1"/>
  <c r="X294" i="6" s="1"/>
  <c r="S293" i="6"/>
  <c r="Z293" i="6" s="1"/>
  <c r="AA293" i="6" s="1"/>
  <c r="S292" i="6"/>
  <c r="S291" i="6"/>
  <c r="Z291" i="6" s="1"/>
  <c r="AA291" i="6" s="1"/>
  <c r="S290" i="6"/>
  <c r="S289" i="6"/>
  <c r="Z289" i="6" s="1"/>
  <c r="AA289" i="6" s="1"/>
  <c r="S288" i="6"/>
  <c r="Z288" i="6" s="1"/>
  <c r="AA288" i="6" s="1"/>
  <c r="S287" i="6"/>
  <c r="W287" i="6" s="1"/>
  <c r="X287" i="6" s="1"/>
  <c r="S286" i="6"/>
  <c r="W286" i="6" s="1"/>
  <c r="X286" i="6" s="1"/>
  <c r="S285" i="6"/>
  <c r="Z285" i="6" s="1"/>
  <c r="AA285" i="6" s="1"/>
  <c r="S284" i="6"/>
  <c r="S283" i="6"/>
  <c r="Z283" i="6" s="1"/>
  <c r="AA283" i="6" s="1"/>
  <c r="S282" i="6"/>
  <c r="S281" i="6"/>
  <c r="Z281" i="6" s="1"/>
  <c r="AA281" i="6" s="1"/>
  <c r="S280" i="6"/>
  <c r="Z280" i="6" s="1"/>
  <c r="AA280" i="6" s="1"/>
  <c r="S279" i="6"/>
  <c r="Z279" i="6" s="1"/>
  <c r="AA279" i="6" s="1"/>
  <c r="S278" i="6"/>
  <c r="W278" i="6" s="1"/>
  <c r="X278" i="6" s="1"/>
  <c r="S277" i="6"/>
  <c r="Z277" i="6" s="1"/>
  <c r="AA277" i="6" s="1"/>
  <c r="S276" i="6"/>
  <c r="S275" i="6"/>
  <c r="W275" i="6" s="1"/>
  <c r="X275" i="6" s="1"/>
  <c r="S274" i="6"/>
  <c r="S273" i="6"/>
  <c r="Z273" i="6" s="1"/>
  <c r="AA273" i="6" s="1"/>
  <c r="S272" i="6"/>
  <c r="Z272" i="6" s="1"/>
  <c r="AA272" i="6" s="1"/>
  <c r="S271" i="6"/>
  <c r="Z271" i="6" s="1"/>
  <c r="AA271" i="6" s="1"/>
  <c r="S270" i="6"/>
  <c r="S269" i="6"/>
  <c r="W269" i="6" s="1"/>
  <c r="X269" i="6" s="1"/>
  <c r="S268" i="6"/>
  <c r="S267" i="6"/>
  <c r="Z267" i="6" s="1"/>
  <c r="AA267" i="6" s="1"/>
  <c r="S266" i="6"/>
  <c r="S265" i="6"/>
  <c r="Z265" i="6" s="1"/>
  <c r="AA265" i="6" s="1"/>
  <c r="S264" i="6"/>
  <c r="Z264" i="6" s="1"/>
  <c r="AA264" i="6" s="1"/>
  <c r="S263" i="6"/>
  <c r="W263" i="6" s="1"/>
  <c r="X263" i="6" s="1"/>
  <c r="S262" i="6"/>
  <c r="W262" i="6" s="1"/>
  <c r="X262" i="6" s="1"/>
  <c r="S261" i="6"/>
  <c r="Z261" i="6" s="1"/>
  <c r="AA261" i="6" s="1"/>
  <c r="S260" i="6"/>
  <c r="S259" i="6"/>
  <c r="W259" i="6" s="1"/>
  <c r="X259" i="6" s="1"/>
  <c r="S258" i="6"/>
  <c r="S257" i="6"/>
  <c r="Z257" i="6" s="1"/>
  <c r="AA257" i="6" s="1"/>
  <c r="S256" i="6"/>
  <c r="Z256" i="6" s="1"/>
  <c r="AA256" i="6" s="1"/>
  <c r="S255" i="6"/>
  <c r="Z255" i="6" s="1"/>
  <c r="AA255" i="6" s="1"/>
  <c r="S254" i="6"/>
  <c r="W254" i="6" s="1"/>
  <c r="X254" i="6" s="1"/>
  <c r="S253" i="6"/>
  <c r="Z253" i="6" s="1"/>
  <c r="AA253" i="6" s="1"/>
  <c r="S252" i="6"/>
  <c r="S251" i="6"/>
  <c r="Z251" i="6" s="1"/>
  <c r="AA251" i="6" s="1"/>
  <c r="S250" i="6"/>
  <c r="S249" i="6"/>
  <c r="W249" i="6" s="1"/>
  <c r="X249" i="6" s="1"/>
  <c r="S248" i="6"/>
  <c r="Z248" i="6" s="1"/>
  <c r="AA248" i="6" s="1"/>
  <c r="S247" i="6"/>
  <c r="Z247" i="6" s="1"/>
  <c r="AA247" i="6" s="1"/>
  <c r="S246" i="6"/>
  <c r="W246" i="6" s="1"/>
  <c r="X246" i="6" s="1"/>
  <c r="S245" i="6"/>
  <c r="Z245" i="6" s="1"/>
  <c r="AA245" i="6" s="1"/>
  <c r="S244" i="6"/>
  <c r="S243" i="6"/>
  <c r="W243" i="6" s="1"/>
  <c r="X243" i="6" s="1"/>
  <c r="S242" i="6"/>
  <c r="S241" i="6"/>
  <c r="Z241" i="6" s="1"/>
  <c r="AA241" i="6" s="1"/>
  <c r="S240" i="6"/>
  <c r="Z240" i="6" s="1"/>
  <c r="AA240" i="6" s="1"/>
  <c r="S239" i="6"/>
  <c r="Z239" i="6" s="1"/>
  <c r="AA239" i="6" s="1"/>
  <c r="S238" i="6"/>
  <c r="S237" i="6"/>
  <c r="W237" i="6" s="1"/>
  <c r="X237" i="6" s="1"/>
  <c r="S236" i="6"/>
  <c r="S235" i="6"/>
  <c r="Z235" i="6" s="1"/>
  <c r="AA235" i="6" s="1"/>
  <c r="S234" i="6"/>
  <c r="S233" i="6"/>
  <c r="Z233" i="6" s="1"/>
  <c r="AA233" i="6" s="1"/>
  <c r="S232" i="6"/>
  <c r="Z232" i="6" s="1"/>
  <c r="AA232" i="6" s="1"/>
  <c r="S231" i="6"/>
  <c r="Z231" i="6" s="1"/>
  <c r="AA231" i="6" s="1"/>
  <c r="S230" i="6"/>
  <c r="W230" i="6" s="1"/>
  <c r="X230" i="6" s="1"/>
  <c r="S229" i="6"/>
  <c r="Z229" i="6" s="1"/>
  <c r="AA229" i="6" s="1"/>
  <c r="S228" i="6"/>
  <c r="S227" i="6"/>
  <c r="W227" i="6" s="1"/>
  <c r="X227" i="6" s="1"/>
  <c r="S226" i="6"/>
  <c r="S225" i="6"/>
  <c r="Z225" i="6" s="1"/>
  <c r="AA225" i="6" s="1"/>
  <c r="S224" i="6"/>
  <c r="Z224" i="6" s="1"/>
  <c r="AA224" i="6" s="1"/>
  <c r="S223" i="6"/>
  <c r="Z223" i="6" s="1"/>
  <c r="AA223" i="6" s="1"/>
  <c r="S222" i="6"/>
  <c r="W222" i="6" s="1"/>
  <c r="X222" i="6" s="1"/>
  <c r="S221" i="6"/>
  <c r="Z221" i="6" s="1"/>
  <c r="AA221" i="6" s="1"/>
  <c r="S220" i="6"/>
  <c r="S219" i="6"/>
  <c r="W219" i="6" s="1"/>
  <c r="X219" i="6" s="1"/>
  <c r="S218" i="6"/>
  <c r="S217" i="6"/>
  <c r="Z217" i="6" s="1"/>
  <c r="AA217" i="6" s="1"/>
  <c r="S216" i="6"/>
  <c r="Z216" i="6" s="1"/>
  <c r="AA216" i="6" s="1"/>
  <c r="S215" i="6"/>
  <c r="Z215" i="6" s="1"/>
  <c r="AA215" i="6" s="1"/>
  <c r="S214" i="6"/>
  <c r="W214" i="6" s="1"/>
  <c r="X214" i="6" s="1"/>
  <c r="S213" i="6"/>
  <c r="Z213" i="6" s="1"/>
  <c r="AA213" i="6" s="1"/>
  <c r="S212" i="6"/>
  <c r="S211" i="6"/>
  <c r="Z211" i="6" s="1"/>
  <c r="AA211" i="6" s="1"/>
  <c r="S210" i="6"/>
  <c r="S209" i="6"/>
  <c r="Z209" i="6" s="1"/>
  <c r="AA209" i="6" s="1"/>
  <c r="S208" i="6"/>
  <c r="Z208" i="6" s="1"/>
  <c r="AA208" i="6" s="1"/>
  <c r="S207" i="6"/>
  <c r="Z207" i="6" s="1"/>
  <c r="AA207" i="6" s="1"/>
  <c r="S206" i="6"/>
  <c r="S205" i="6"/>
  <c r="Z205" i="6" s="1"/>
  <c r="AA205" i="6" s="1"/>
  <c r="S204" i="6"/>
  <c r="S203" i="6"/>
  <c r="Z203" i="6" s="1"/>
  <c r="AA203" i="6" s="1"/>
  <c r="S202" i="6"/>
  <c r="S201" i="6"/>
  <c r="Z201" i="6" s="1"/>
  <c r="AA201" i="6" s="1"/>
  <c r="S200" i="6"/>
  <c r="Z200" i="6" s="1"/>
  <c r="AA200" i="6" s="1"/>
  <c r="S199" i="6"/>
  <c r="Z199" i="6" s="1"/>
  <c r="AA199" i="6" s="1"/>
  <c r="S198" i="6"/>
  <c r="W198" i="6" s="1"/>
  <c r="X198" i="6" s="1"/>
  <c r="S197" i="6"/>
  <c r="Z197" i="6" s="1"/>
  <c r="AA197" i="6" s="1"/>
  <c r="S196" i="6"/>
  <c r="S195" i="6"/>
  <c r="Z195" i="6" s="1"/>
  <c r="AA195" i="6" s="1"/>
  <c r="S194" i="6"/>
  <c r="S193" i="6"/>
  <c r="Z193" i="6" s="1"/>
  <c r="AA193" i="6" s="1"/>
  <c r="S192" i="6"/>
  <c r="Z192" i="6" s="1"/>
  <c r="AA192" i="6" s="1"/>
  <c r="S191" i="6"/>
  <c r="W191" i="6" s="1"/>
  <c r="X191" i="6" s="1"/>
  <c r="S190" i="6"/>
  <c r="W190" i="6" s="1"/>
  <c r="X190" i="6" s="1"/>
  <c r="S189" i="6"/>
  <c r="Z189" i="6" s="1"/>
  <c r="AA189" i="6" s="1"/>
  <c r="S188" i="6"/>
  <c r="S187" i="6"/>
  <c r="Z187" i="6" s="1"/>
  <c r="AA187" i="6" s="1"/>
  <c r="S186" i="6"/>
  <c r="S185" i="6"/>
  <c r="S184" i="6"/>
  <c r="Z184" i="6" s="1"/>
  <c r="AA184" i="6" s="1"/>
  <c r="S183" i="6"/>
  <c r="S182" i="6"/>
  <c r="Z182" i="6" s="1"/>
  <c r="AA182" i="6" s="1"/>
  <c r="S181" i="6"/>
  <c r="Z181" i="6" s="1"/>
  <c r="AA181" i="6" s="1"/>
  <c r="S180" i="6"/>
  <c r="W180" i="6" s="1"/>
  <c r="X180" i="6" s="1"/>
  <c r="S179" i="6"/>
  <c r="W179" i="6" s="1"/>
  <c r="X179" i="6" s="1"/>
  <c r="S178" i="6"/>
  <c r="Z178" i="6" s="1"/>
  <c r="AA178" i="6" s="1"/>
  <c r="S177" i="6"/>
  <c r="Z177" i="6" s="1"/>
  <c r="AA177" i="6" s="1"/>
  <c r="S176" i="6"/>
  <c r="W176" i="6" s="1"/>
  <c r="X176" i="6" s="1"/>
  <c r="S175" i="6"/>
  <c r="S174" i="6"/>
  <c r="Z174" i="6" s="1"/>
  <c r="AA174" i="6" s="1"/>
  <c r="S173" i="6"/>
  <c r="Z173" i="6" s="1"/>
  <c r="AA173" i="6" s="1"/>
  <c r="S172" i="6"/>
  <c r="W172" i="6" s="1"/>
  <c r="X172" i="6" s="1"/>
  <c r="S171" i="6"/>
  <c r="W171" i="6" s="1"/>
  <c r="X171" i="6" s="1"/>
  <c r="S170" i="6"/>
  <c r="Z170" i="6" s="1"/>
  <c r="AA170" i="6" s="1"/>
  <c r="S169" i="6"/>
  <c r="W169" i="6" s="1"/>
  <c r="X169" i="6" s="1"/>
  <c r="S168" i="6"/>
  <c r="Z168" i="6" s="1"/>
  <c r="AA168" i="6" s="1"/>
  <c r="S167" i="6"/>
  <c r="S166" i="6"/>
  <c r="Z166" i="6" s="1"/>
  <c r="AA166" i="6" s="1"/>
  <c r="S165" i="6"/>
  <c r="Z165" i="6" s="1"/>
  <c r="AA165" i="6" s="1"/>
  <c r="S164" i="6"/>
  <c r="W164" i="6" s="1"/>
  <c r="X164" i="6" s="1"/>
  <c r="S163" i="6"/>
  <c r="W163" i="6" s="1"/>
  <c r="X163" i="6" s="1"/>
  <c r="S162" i="6"/>
  <c r="Z162" i="6" s="1"/>
  <c r="AA162" i="6" s="1"/>
  <c r="S161" i="6"/>
  <c r="Z161" i="6" s="1"/>
  <c r="AA161" i="6" s="1"/>
  <c r="S160" i="6"/>
  <c r="Z160" i="6" s="1"/>
  <c r="AA160" i="6" s="1"/>
  <c r="S159" i="6"/>
  <c r="S158" i="6"/>
  <c r="Z158" i="6" s="1"/>
  <c r="AA158" i="6" s="1"/>
  <c r="S157" i="6"/>
  <c r="Z157" i="6" s="1"/>
  <c r="AA157" i="6" s="1"/>
  <c r="S156" i="6"/>
  <c r="W156" i="6" s="1"/>
  <c r="X156" i="6" s="1"/>
  <c r="S155" i="6"/>
  <c r="W155" i="6" s="1"/>
  <c r="X155" i="6" s="1"/>
  <c r="S154" i="6"/>
  <c r="Z154" i="6" s="1"/>
  <c r="AA154" i="6" s="1"/>
  <c r="S153" i="6"/>
  <c r="Z153" i="6" s="1"/>
  <c r="AA153" i="6" s="1"/>
  <c r="S152" i="6"/>
  <c r="Z152" i="6" s="1"/>
  <c r="AA152" i="6" s="1"/>
  <c r="S151" i="6"/>
  <c r="S150" i="6"/>
  <c r="Z150" i="6" s="1"/>
  <c r="AA150" i="6" s="1"/>
  <c r="S149" i="6"/>
  <c r="Z149" i="6" s="1"/>
  <c r="AA149" i="6" s="1"/>
  <c r="S148" i="6"/>
  <c r="W148" i="6" s="1"/>
  <c r="X148" i="6" s="1"/>
  <c r="S147" i="6"/>
  <c r="W147" i="6" s="1"/>
  <c r="X147" i="6" s="1"/>
  <c r="S146" i="6"/>
  <c r="Z146" i="6" s="1"/>
  <c r="AA146" i="6" s="1"/>
  <c r="S145" i="6"/>
  <c r="Z145" i="6" s="1"/>
  <c r="AA145" i="6" s="1"/>
  <c r="S144" i="6"/>
  <c r="Z144" i="6" s="1"/>
  <c r="AA144" i="6" s="1"/>
  <c r="S143" i="6"/>
  <c r="S142" i="6"/>
  <c r="Z142" i="6" s="1"/>
  <c r="AA142" i="6" s="1"/>
  <c r="S141" i="6"/>
  <c r="Z141" i="6" s="1"/>
  <c r="AA141" i="6" s="1"/>
  <c r="S140" i="6"/>
  <c r="Z140" i="6" s="1"/>
  <c r="AA140" i="6" s="1"/>
  <c r="S139" i="6"/>
  <c r="W139" i="6" s="1"/>
  <c r="X139" i="6" s="1"/>
  <c r="S138" i="6"/>
  <c r="Z138" i="6" s="1"/>
  <c r="AA138" i="6" s="1"/>
  <c r="S137" i="6"/>
  <c r="Z137" i="6" s="1"/>
  <c r="AA137" i="6" s="1"/>
  <c r="S136" i="6"/>
  <c r="Z136" i="6" s="1"/>
  <c r="AA136" i="6" s="1"/>
  <c r="S135" i="6"/>
  <c r="S134" i="6"/>
  <c r="Z134" i="6" s="1"/>
  <c r="AA134" i="6" s="1"/>
  <c r="S133" i="6"/>
  <c r="Z133" i="6" s="1"/>
  <c r="AA133" i="6" s="1"/>
  <c r="S132" i="6"/>
  <c r="Z132" i="6" s="1"/>
  <c r="AA132" i="6" s="1"/>
  <c r="S131" i="6"/>
  <c r="W131" i="6" s="1"/>
  <c r="X131" i="6" s="1"/>
  <c r="S130" i="6"/>
  <c r="Z130" i="6" s="1"/>
  <c r="AA130" i="6" s="1"/>
  <c r="S129" i="6"/>
  <c r="W129" i="6" s="1"/>
  <c r="X129" i="6" s="1"/>
  <c r="S128" i="6"/>
  <c r="Z128" i="6" s="1"/>
  <c r="AA128" i="6" s="1"/>
  <c r="S127" i="6"/>
  <c r="S126" i="6"/>
  <c r="Z126" i="6" s="1"/>
  <c r="AA126" i="6" s="1"/>
  <c r="S125" i="6"/>
  <c r="Z125" i="6" s="1"/>
  <c r="AA125" i="6" s="1"/>
  <c r="S124" i="6"/>
  <c r="W124" i="6" s="1"/>
  <c r="X124" i="6" s="1"/>
  <c r="S123" i="6"/>
  <c r="W123" i="6" s="1"/>
  <c r="X123" i="6" s="1"/>
  <c r="S122" i="6"/>
  <c r="Z122" i="6" s="1"/>
  <c r="AA122" i="6" s="1"/>
  <c r="S121" i="6"/>
  <c r="W121" i="6" s="1"/>
  <c r="X121" i="6" s="1"/>
  <c r="S120" i="6"/>
  <c r="W120" i="6" s="1"/>
  <c r="X120" i="6" s="1"/>
  <c r="S119" i="6"/>
  <c r="S118" i="6"/>
  <c r="Z118" i="6" s="1"/>
  <c r="AA118" i="6" s="1"/>
  <c r="S117" i="6"/>
  <c r="Z117" i="6" s="1"/>
  <c r="AA117" i="6" s="1"/>
  <c r="S116" i="6"/>
  <c r="W116" i="6" s="1"/>
  <c r="X116" i="6" s="1"/>
  <c r="S115" i="6"/>
  <c r="W115" i="6" s="1"/>
  <c r="X115" i="6" s="1"/>
  <c r="S114" i="6"/>
  <c r="Z114" i="6" s="1"/>
  <c r="AA114" i="6" s="1"/>
  <c r="S113" i="6"/>
  <c r="Z113" i="6" s="1"/>
  <c r="AA113" i="6" s="1"/>
  <c r="S112" i="6"/>
  <c r="W112" i="6" s="1"/>
  <c r="X112" i="6" s="1"/>
  <c r="S111" i="6"/>
  <c r="S110" i="6"/>
  <c r="Z110" i="6" s="1"/>
  <c r="AA110" i="6" s="1"/>
  <c r="S109" i="6"/>
  <c r="Z109" i="6" s="1"/>
  <c r="AA109" i="6" s="1"/>
  <c r="S108" i="6"/>
  <c r="W108" i="6" s="1"/>
  <c r="X108" i="6" s="1"/>
  <c r="S107" i="6"/>
  <c r="W107" i="6" s="1"/>
  <c r="X107" i="6" s="1"/>
  <c r="S106" i="6"/>
  <c r="Z106" i="6" s="1"/>
  <c r="AA106" i="6" s="1"/>
  <c r="S105" i="6"/>
  <c r="Z105" i="6" s="1"/>
  <c r="AA105" i="6" s="1"/>
  <c r="S104" i="6"/>
  <c r="Z104" i="6" s="1"/>
  <c r="AA104" i="6" s="1"/>
  <c r="S103" i="6"/>
  <c r="S102" i="6"/>
  <c r="Z102" i="6" s="1"/>
  <c r="AA102" i="6" s="1"/>
  <c r="S101" i="6"/>
  <c r="Z101" i="6" s="1"/>
  <c r="AA101" i="6" s="1"/>
  <c r="S100" i="6"/>
  <c r="W100" i="6" s="1"/>
  <c r="X100" i="6" s="1"/>
  <c r="S99" i="6"/>
  <c r="W99" i="6" s="1"/>
  <c r="X99" i="6" s="1"/>
  <c r="S98" i="6"/>
  <c r="Z98" i="6" s="1"/>
  <c r="AA98" i="6" s="1"/>
  <c r="S97" i="6"/>
  <c r="W97" i="6" s="1"/>
  <c r="X97" i="6" s="1"/>
  <c r="S96" i="6"/>
  <c r="W96" i="6" s="1"/>
  <c r="X96" i="6" s="1"/>
  <c r="S95" i="6"/>
  <c r="S94" i="6"/>
  <c r="Z94" i="6" s="1"/>
  <c r="AA94" i="6" s="1"/>
  <c r="S93" i="6"/>
  <c r="Z93" i="6" s="1"/>
  <c r="AA93" i="6" s="1"/>
  <c r="S92" i="6"/>
  <c r="Z92" i="6" s="1"/>
  <c r="AA92" i="6" s="1"/>
  <c r="S91" i="6"/>
  <c r="W91" i="6" s="1"/>
  <c r="X91" i="6" s="1"/>
  <c r="S90" i="6"/>
  <c r="Z90" i="6" s="1"/>
  <c r="AA90" i="6" s="1"/>
  <c r="S89" i="6"/>
  <c r="Z89" i="6" s="1"/>
  <c r="AA89" i="6" s="1"/>
  <c r="S88" i="6"/>
  <c r="Z88" i="6" s="1"/>
  <c r="AA88" i="6" s="1"/>
  <c r="S87" i="6"/>
  <c r="S86" i="6"/>
  <c r="Z86" i="6" s="1"/>
  <c r="AA86" i="6" s="1"/>
  <c r="S85" i="6"/>
  <c r="Z85" i="6" s="1"/>
  <c r="AA85" i="6" s="1"/>
  <c r="S84" i="6"/>
  <c r="Z84" i="6" s="1"/>
  <c r="AA84" i="6" s="1"/>
  <c r="S83" i="6"/>
  <c r="W83" i="6" s="1"/>
  <c r="X83" i="6" s="1"/>
  <c r="S82" i="6"/>
  <c r="Z82" i="6" s="1"/>
  <c r="AA82" i="6" s="1"/>
  <c r="S81" i="6"/>
  <c r="W81" i="6" s="1"/>
  <c r="X81" i="6" s="1"/>
  <c r="S80" i="6"/>
  <c r="W80" i="6" s="1"/>
  <c r="X80" i="6" s="1"/>
  <c r="S79" i="6"/>
  <c r="S78" i="6"/>
  <c r="Z78" i="6" s="1"/>
  <c r="AA78" i="6" s="1"/>
  <c r="S77" i="6"/>
  <c r="Z77" i="6" s="1"/>
  <c r="AA77" i="6" s="1"/>
  <c r="S76" i="6"/>
  <c r="W76" i="6" s="1"/>
  <c r="X76" i="6" s="1"/>
  <c r="S75" i="6"/>
  <c r="W75" i="6" s="1"/>
  <c r="X75" i="6" s="1"/>
  <c r="S74" i="6"/>
  <c r="Z74" i="6" s="1"/>
  <c r="AA74" i="6" s="1"/>
  <c r="S73" i="6"/>
  <c r="W73" i="6" s="1"/>
  <c r="X73" i="6" s="1"/>
  <c r="S72" i="6"/>
  <c r="Z72" i="6" s="1"/>
  <c r="AA72" i="6" s="1"/>
  <c r="S71" i="6"/>
  <c r="S70" i="6"/>
  <c r="Z70" i="6" s="1"/>
  <c r="AA70" i="6" s="1"/>
  <c r="S69" i="6"/>
  <c r="Z69" i="6" s="1"/>
  <c r="AA69" i="6" s="1"/>
  <c r="S68" i="6"/>
  <c r="W68" i="6" s="1"/>
  <c r="X68" i="6" s="1"/>
  <c r="S67" i="6"/>
  <c r="Z67" i="6" s="1"/>
  <c r="AA67" i="6" s="1"/>
  <c r="S66" i="6"/>
  <c r="Z66" i="6" s="1"/>
  <c r="AA66" i="6" s="1"/>
  <c r="S65" i="6"/>
  <c r="W65" i="6" s="1"/>
  <c r="X65" i="6" s="1"/>
  <c r="S64" i="6"/>
  <c r="W64" i="6" s="1"/>
  <c r="X64" i="6" s="1"/>
  <c r="S63" i="6"/>
  <c r="W63" i="6" s="1"/>
  <c r="X63" i="6" s="1"/>
  <c r="S62" i="6"/>
  <c r="Z62" i="6" s="1"/>
  <c r="AA62" i="6" s="1"/>
  <c r="S61" i="6"/>
  <c r="Z61" i="6" s="1"/>
  <c r="AA61" i="6" s="1"/>
  <c r="S60" i="6"/>
  <c r="Z60" i="6" s="1"/>
  <c r="AA60" i="6" s="1"/>
  <c r="S59" i="6"/>
  <c r="Z59" i="6" s="1"/>
  <c r="AA59" i="6" s="1"/>
  <c r="S58" i="6"/>
  <c r="Z58" i="6" s="1"/>
  <c r="AA58" i="6" s="1"/>
  <c r="S57" i="6"/>
  <c r="W57" i="6" s="1"/>
  <c r="X57" i="6" s="1"/>
  <c r="S56" i="6"/>
  <c r="Z56" i="6" s="1"/>
  <c r="AA56" i="6" s="1"/>
  <c r="S55" i="6"/>
  <c r="W55" i="6" s="1"/>
  <c r="X55" i="6" s="1"/>
  <c r="S54" i="6"/>
  <c r="W54" i="6" s="1"/>
  <c r="X54" i="6" s="1"/>
  <c r="S53" i="6"/>
  <c r="Z53" i="6" s="1"/>
  <c r="AA53" i="6" s="1"/>
  <c r="S52" i="6"/>
  <c r="Z52" i="6" s="1"/>
  <c r="AA52" i="6" s="1"/>
  <c r="S51" i="6"/>
  <c r="Z51" i="6" s="1"/>
  <c r="AA51" i="6" s="1"/>
  <c r="S50" i="6"/>
  <c r="Z50" i="6" s="1"/>
  <c r="AA50" i="6" s="1"/>
  <c r="S49" i="6"/>
  <c r="Z49" i="6" s="1"/>
  <c r="AA49" i="6" s="1"/>
  <c r="S48" i="6"/>
  <c r="W48" i="6" s="1"/>
  <c r="X48" i="6" s="1"/>
  <c r="S47" i="6"/>
  <c r="W47" i="6" s="1"/>
  <c r="X47" i="6" s="1"/>
  <c r="S46" i="6"/>
  <c r="W46" i="6" s="1"/>
  <c r="X46" i="6" s="1"/>
  <c r="S45" i="6"/>
  <c r="Z45" i="6" s="1"/>
  <c r="AA45" i="6" s="1"/>
  <c r="S44" i="6"/>
  <c r="Z44" i="6" s="1"/>
  <c r="AA44" i="6" s="1"/>
  <c r="S43" i="6"/>
  <c r="Z43" i="6" s="1"/>
  <c r="AA43" i="6" s="1"/>
  <c r="S42" i="6"/>
  <c r="Z42" i="6" s="1"/>
  <c r="AA42" i="6" s="1"/>
  <c r="S41" i="6"/>
  <c r="Z41" i="6" s="1"/>
  <c r="AA41" i="6" s="1"/>
  <c r="S40" i="6"/>
  <c r="W40" i="6" s="1"/>
  <c r="X40" i="6" s="1"/>
  <c r="S39" i="6"/>
  <c r="W39" i="6" s="1"/>
  <c r="X39" i="6" s="1"/>
  <c r="S38" i="6"/>
  <c r="W38" i="6" s="1"/>
  <c r="X38" i="6" s="1"/>
  <c r="S37" i="6"/>
  <c r="Z37" i="6" s="1"/>
  <c r="AA37" i="6" s="1"/>
  <c r="S36" i="6"/>
  <c r="Z36" i="6" s="1"/>
  <c r="AA36" i="6" s="1"/>
  <c r="S35" i="6"/>
  <c r="Z35" i="6" s="1"/>
  <c r="AA35" i="6" s="1"/>
  <c r="S34" i="6"/>
  <c r="Z34" i="6" s="1"/>
  <c r="AA34" i="6" s="1"/>
  <c r="S33" i="6"/>
  <c r="W33" i="6" s="1"/>
  <c r="X33" i="6" s="1"/>
  <c r="S32" i="6"/>
  <c r="Z32" i="6" s="1"/>
  <c r="AA32" i="6" s="1"/>
  <c r="S31" i="6"/>
  <c r="W31" i="6" s="1"/>
  <c r="X31" i="6" s="1"/>
  <c r="S30" i="6"/>
  <c r="W30" i="6" s="1"/>
  <c r="X30" i="6" s="1"/>
  <c r="S29" i="6"/>
  <c r="Z29" i="6" s="1"/>
  <c r="AA29" i="6" s="1"/>
  <c r="S28" i="6"/>
  <c r="Z28" i="6" s="1"/>
  <c r="AA28" i="6" s="1"/>
  <c r="S27" i="6"/>
  <c r="Z27" i="6" s="1"/>
  <c r="AA27" i="6" s="1"/>
  <c r="S26" i="6"/>
  <c r="Z26" i="6" s="1"/>
  <c r="AA26" i="6" s="1"/>
  <c r="S25" i="6"/>
  <c r="W25" i="6" s="1"/>
  <c r="X25" i="6" s="1"/>
  <c r="S24" i="6"/>
  <c r="W24" i="6" s="1"/>
  <c r="X24" i="6" s="1"/>
  <c r="S23" i="6"/>
  <c r="W23" i="6" s="1"/>
  <c r="X23" i="6" s="1"/>
  <c r="S22" i="6"/>
  <c r="W22" i="6" s="1"/>
  <c r="X22" i="6" s="1"/>
  <c r="S21" i="6"/>
  <c r="Z21" i="6" s="1"/>
  <c r="AA21" i="6" s="1"/>
  <c r="S20" i="6"/>
  <c r="Z20" i="6" s="1"/>
  <c r="AA20" i="6" s="1"/>
  <c r="S19" i="6"/>
  <c r="Z19" i="6" s="1"/>
  <c r="AA19" i="6" s="1"/>
  <c r="S18" i="6"/>
  <c r="Z18" i="6" s="1"/>
  <c r="AA18" i="6" s="1"/>
  <c r="S17" i="6"/>
  <c r="Z17" i="6" s="1"/>
  <c r="AA17" i="6" s="1"/>
  <c r="S16" i="6"/>
  <c r="Z16" i="6" s="1"/>
  <c r="AA16" i="6" s="1"/>
  <c r="S15" i="6"/>
  <c r="W15" i="6" s="1"/>
  <c r="X15" i="6" s="1"/>
  <c r="S14" i="6"/>
  <c r="W14" i="6" s="1"/>
  <c r="X14" i="6" s="1"/>
  <c r="S13" i="6"/>
  <c r="W13" i="6" s="1"/>
  <c r="X13" i="6" s="1"/>
  <c r="S12" i="6"/>
  <c r="Z12" i="6" s="1"/>
  <c r="AA12" i="6" s="1"/>
  <c r="S11" i="6"/>
  <c r="Z11" i="6" s="1"/>
  <c r="AA11" i="6" s="1"/>
  <c r="AG353" i="6" l="1"/>
  <c r="AG355" i="6" s="1"/>
  <c r="W62" i="6"/>
  <c r="X62" i="6" s="1"/>
  <c r="AQ355" i="6"/>
  <c r="W199" i="6"/>
  <c r="X199" i="6" s="1"/>
  <c r="AD354" i="6"/>
  <c r="AD353" i="6"/>
  <c r="W150" i="6"/>
  <c r="X150" i="6" s="1"/>
  <c r="Z345" i="6"/>
  <c r="AA345" i="6" s="1"/>
  <c r="W329" i="6"/>
  <c r="X329" i="6" s="1"/>
  <c r="W153" i="6"/>
  <c r="X153" i="6" s="1"/>
  <c r="W247" i="6"/>
  <c r="X247" i="6" s="1"/>
  <c r="Z262" i="6"/>
  <c r="AA262" i="6" s="1"/>
  <c r="Z307" i="6"/>
  <c r="AA307" i="6" s="1"/>
  <c r="W235" i="6"/>
  <c r="X235" i="6" s="1"/>
  <c r="W248" i="6"/>
  <c r="X248" i="6" s="1"/>
  <c r="W193" i="6"/>
  <c r="X193" i="6" s="1"/>
  <c r="W288" i="6"/>
  <c r="X288" i="6" s="1"/>
  <c r="W303" i="6"/>
  <c r="X303" i="6" s="1"/>
  <c r="W339" i="6"/>
  <c r="X339" i="6" s="1"/>
  <c r="Z96" i="6"/>
  <c r="AA96" i="6" s="1"/>
  <c r="W157" i="6"/>
  <c r="X157" i="6" s="1"/>
  <c r="W200" i="6"/>
  <c r="X200" i="6" s="1"/>
  <c r="Z237" i="6"/>
  <c r="AA237" i="6" s="1"/>
  <c r="Z75" i="6"/>
  <c r="AA75" i="6" s="1"/>
  <c r="W152" i="6"/>
  <c r="X152" i="6" s="1"/>
  <c r="W312" i="6"/>
  <c r="X312" i="6" s="1"/>
  <c r="W160" i="6"/>
  <c r="X160" i="6" s="1"/>
  <c r="Z219" i="6"/>
  <c r="AA219" i="6" s="1"/>
  <c r="W98" i="6"/>
  <c r="X98" i="6" s="1"/>
  <c r="Z76" i="6"/>
  <c r="AA76" i="6" s="1"/>
  <c r="W117" i="6"/>
  <c r="X117" i="6" s="1"/>
  <c r="W137" i="6"/>
  <c r="X137" i="6" s="1"/>
  <c r="W118" i="6"/>
  <c r="X118" i="6" s="1"/>
  <c r="Z139" i="6"/>
  <c r="AA139" i="6" s="1"/>
  <c r="W168" i="6"/>
  <c r="X168" i="6" s="1"/>
  <c r="W223" i="6"/>
  <c r="X223" i="6" s="1"/>
  <c r="W289" i="6"/>
  <c r="X289" i="6" s="1"/>
  <c r="W335" i="6"/>
  <c r="X335" i="6" s="1"/>
  <c r="W347" i="6"/>
  <c r="X347" i="6" s="1"/>
  <c r="W105" i="6"/>
  <c r="X105" i="6" s="1"/>
  <c r="Z124" i="6"/>
  <c r="AA124" i="6" s="1"/>
  <c r="W161" i="6"/>
  <c r="X161" i="6" s="1"/>
  <c r="Z269" i="6"/>
  <c r="AA269" i="6" s="1"/>
  <c r="W88" i="6"/>
  <c r="X88" i="6" s="1"/>
  <c r="W140" i="6"/>
  <c r="X140" i="6" s="1"/>
  <c r="Z147" i="6"/>
  <c r="AA147" i="6" s="1"/>
  <c r="Z163" i="6"/>
  <c r="AA163" i="6" s="1"/>
  <c r="Z169" i="6"/>
  <c r="AA169" i="6" s="1"/>
  <c r="Z176" i="6"/>
  <c r="AA176" i="6" s="1"/>
  <c r="W203" i="6"/>
  <c r="X203" i="6" s="1"/>
  <c r="W232" i="6"/>
  <c r="X232" i="6" s="1"/>
  <c r="Z259" i="6"/>
  <c r="AA259" i="6" s="1"/>
  <c r="W265" i="6"/>
  <c r="X265" i="6" s="1"/>
  <c r="Z297" i="6"/>
  <c r="AA297" i="6" s="1"/>
  <c r="Z310" i="6"/>
  <c r="AA310" i="6" s="1"/>
  <c r="W323" i="6"/>
  <c r="X323" i="6" s="1"/>
  <c r="W343" i="6"/>
  <c r="X343" i="6" s="1"/>
  <c r="Z112" i="6"/>
  <c r="AA112" i="6" s="1"/>
  <c r="W50" i="6"/>
  <c r="X50" i="6" s="1"/>
  <c r="Z275" i="6"/>
  <c r="AA275" i="6" s="1"/>
  <c r="Z287" i="6"/>
  <c r="AA287" i="6" s="1"/>
  <c r="Z311" i="6"/>
  <c r="AA311" i="6" s="1"/>
  <c r="Z15" i="6"/>
  <c r="AA15" i="6" s="1"/>
  <c r="Z80" i="6"/>
  <c r="AA80" i="6" s="1"/>
  <c r="Z91" i="6"/>
  <c r="AA91" i="6" s="1"/>
  <c r="W102" i="6"/>
  <c r="X102" i="6" s="1"/>
  <c r="W132" i="6"/>
  <c r="X132" i="6" s="1"/>
  <c r="Z171" i="6"/>
  <c r="AA171" i="6" s="1"/>
  <c r="Z191" i="6"/>
  <c r="AA191" i="6" s="1"/>
  <c r="W209" i="6"/>
  <c r="X209" i="6" s="1"/>
  <c r="W239" i="6"/>
  <c r="X239" i="6" s="1"/>
  <c r="W264" i="6"/>
  <c r="X264" i="6" s="1"/>
  <c r="W283" i="6"/>
  <c r="X283" i="6" s="1"/>
  <c r="W320" i="6"/>
  <c r="X320" i="6" s="1"/>
  <c r="Z97" i="6"/>
  <c r="AA97" i="6" s="1"/>
  <c r="Z198" i="6"/>
  <c r="AA198" i="6" s="1"/>
  <c r="Z81" i="6"/>
  <c r="AA81" i="6" s="1"/>
  <c r="Z121" i="6"/>
  <c r="AA121" i="6" s="1"/>
  <c r="Z321" i="6"/>
  <c r="AA321" i="6" s="1"/>
  <c r="Z326" i="6"/>
  <c r="AA326" i="6" s="1"/>
  <c r="W26" i="6"/>
  <c r="X26" i="6" s="1"/>
  <c r="W82" i="6"/>
  <c r="X82" i="6" s="1"/>
  <c r="W94" i="6"/>
  <c r="X94" i="6" s="1"/>
  <c r="W122" i="6"/>
  <c r="X122" i="6" s="1"/>
  <c r="W134" i="6"/>
  <c r="X134" i="6" s="1"/>
  <c r="W158" i="6"/>
  <c r="X158" i="6" s="1"/>
  <c r="W211" i="6"/>
  <c r="X211" i="6" s="1"/>
  <c r="W224" i="6"/>
  <c r="X224" i="6" s="1"/>
  <c r="W327" i="6"/>
  <c r="X327" i="6" s="1"/>
  <c r="W333" i="6"/>
  <c r="X333" i="6" s="1"/>
  <c r="W344" i="6"/>
  <c r="X344" i="6" s="1"/>
  <c r="Z243" i="6"/>
  <c r="AA243" i="6" s="1"/>
  <c r="Z30" i="6"/>
  <c r="AA30" i="6" s="1"/>
  <c r="W58" i="6"/>
  <c r="X58" i="6" s="1"/>
  <c r="Z63" i="6"/>
  <c r="AA63" i="6" s="1"/>
  <c r="W70" i="6"/>
  <c r="X70" i="6" s="1"/>
  <c r="Z179" i="6"/>
  <c r="AA179" i="6" s="1"/>
  <c r="W197" i="6"/>
  <c r="X197" i="6" s="1"/>
  <c r="W201" i="6"/>
  <c r="X201" i="6" s="1"/>
  <c r="W205" i="6"/>
  <c r="X205" i="6" s="1"/>
  <c r="Z249" i="6"/>
  <c r="AA249" i="6" s="1"/>
  <c r="Z294" i="6"/>
  <c r="AA294" i="6" s="1"/>
  <c r="W299" i="6"/>
  <c r="X299" i="6" s="1"/>
  <c r="W313" i="6"/>
  <c r="X313" i="6" s="1"/>
  <c r="W337" i="6"/>
  <c r="X337" i="6" s="1"/>
  <c r="Z342" i="6"/>
  <c r="AA342" i="6" s="1"/>
  <c r="W19" i="6"/>
  <c r="X19" i="6" s="1"/>
  <c r="W328" i="6"/>
  <c r="X328" i="6" s="1"/>
  <c r="Z54" i="6"/>
  <c r="AA54" i="6" s="1"/>
  <c r="Z123" i="6"/>
  <c r="AA123" i="6" s="1"/>
  <c r="Z129" i="6"/>
  <c r="AA129" i="6" s="1"/>
  <c r="W142" i="6"/>
  <c r="X142" i="6" s="1"/>
  <c r="W225" i="6"/>
  <c r="X225" i="6" s="1"/>
  <c r="W231" i="6"/>
  <c r="X231" i="6" s="1"/>
  <c r="W251" i="6"/>
  <c r="X251" i="6" s="1"/>
  <c r="Z263" i="6"/>
  <c r="AA263" i="6" s="1"/>
  <c r="W267" i="6"/>
  <c r="X267" i="6" s="1"/>
  <c r="W296" i="6"/>
  <c r="X296" i="6" s="1"/>
  <c r="Z73" i="6"/>
  <c r="AA73" i="6" s="1"/>
  <c r="Z172" i="6"/>
  <c r="AA172" i="6" s="1"/>
  <c r="W177" i="6"/>
  <c r="X177" i="6" s="1"/>
  <c r="W34" i="6"/>
  <c r="X34" i="6" s="1"/>
  <c r="Z22" i="6"/>
  <c r="AA22" i="6" s="1"/>
  <c r="W84" i="6"/>
  <c r="X84" i="6" s="1"/>
  <c r="Z14" i="6"/>
  <c r="AA14" i="6" s="1"/>
  <c r="Z23" i="6"/>
  <c r="AA23" i="6" s="1"/>
  <c r="W27" i="6"/>
  <c r="X27" i="6" s="1"/>
  <c r="Z31" i="6"/>
  <c r="AA31" i="6" s="1"/>
  <c r="W35" i="6"/>
  <c r="X35" i="6" s="1"/>
  <c r="Z39" i="6"/>
  <c r="AA39" i="6" s="1"/>
  <c r="W43" i="6"/>
  <c r="X43" i="6" s="1"/>
  <c r="Z47" i="6"/>
  <c r="AA47" i="6" s="1"/>
  <c r="W51" i="6"/>
  <c r="X51" i="6" s="1"/>
  <c r="Z55" i="6"/>
  <c r="AA55" i="6" s="1"/>
  <c r="W59" i="6"/>
  <c r="X59" i="6" s="1"/>
  <c r="Z65" i="6"/>
  <c r="AA65" i="6" s="1"/>
  <c r="W90" i="6"/>
  <c r="X90" i="6" s="1"/>
  <c r="Z120" i="6"/>
  <c r="AA120" i="6" s="1"/>
  <c r="W126" i="6"/>
  <c r="X126" i="6" s="1"/>
  <c r="W144" i="6"/>
  <c r="X144" i="6" s="1"/>
  <c r="Z156" i="6"/>
  <c r="AA156" i="6" s="1"/>
  <c r="W166" i="6"/>
  <c r="X166" i="6" s="1"/>
  <c r="W182" i="6"/>
  <c r="X182" i="6" s="1"/>
  <c r="Z190" i="6"/>
  <c r="AA190" i="6" s="1"/>
  <c r="W207" i="6"/>
  <c r="X207" i="6" s="1"/>
  <c r="W217" i="6"/>
  <c r="X217" i="6" s="1"/>
  <c r="Z227" i="6"/>
  <c r="AA227" i="6" s="1"/>
  <c r="W241" i="6"/>
  <c r="X241" i="6" s="1"/>
  <c r="W256" i="6"/>
  <c r="X256" i="6" s="1"/>
  <c r="W272" i="6"/>
  <c r="X272" i="6" s="1"/>
  <c r="W279" i="6"/>
  <c r="X279" i="6" s="1"/>
  <c r="W293" i="6"/>
  <c r="X293" i="6" s="1"/>
  <c r="Z334" i="6"/>
  <c r="AA334" i="6" s="1"/>
  <c r="Z99" i="6"/>
  <c r="AA99" i="6" s="1"/>
  <c r="Z108" i="6"/>
  <c r="AA108" i="6" s="1"/>
  <c r="W114" i="6"/>
  <c r="X114" i="6" s="1"/>
  <c r="W304" i="6"/>
  <c r="X304" i="6" s="1"/>
  <c r="Z318" i="6"/>
  <c r="AA318" i="6" s="1"/>
  <c r="W331" i="6"/>
  <c r="X331" i="6" s="1"/>
  <c r="W89" i="6"/>
  <c r="X89" i="6" s="1"/>
  <c r="Z100" i="6"/>
  <c r="AA100" i="6" s="1"/>
  <c r="Z115" i="6"/>
  <c r="AA115" i="6" s="1"/>
  <c r="W136" i="6"/>
  <c r="X136" i="6" s="1"/>
  <c r="W145" i="6"/>
  <c r="X145" i="6" s="1"/>
  <c r="Z148" i="6"/>
  <c r="AA148" i="6" s="1"/>
  <c r="W154" i="6"/>
  <c r="X154" i="6" s="1"/>
  <c r="W173" i="6"/>
  <c r="X173" i="6" s="1"/>
  <c r="W187" i="6"/>
  <c r="X187" i="6" s="1"/>
  <c r="W195" i="6"/>
  <c r="X195" i="6" s="1"/>
  <c r="W208" i="6"/>
  <c r="X208" i="6" s="1"/>
  <c r="W215" i="6"/>
  <c r="X215" i="6" s="1"/>
  <c r="W229" i="6"/>
  <c r="X229" i="6" s="1"/>
  <c r="W257" i="6"/>
  <c r="X257" i="6" s="1"/>
  <c r="W280" i="6"/>
  <c r="X280" i="6" s="1"/>
  <c r="W291" i="6"/>
  <c r="X291" i="6" s="1"/>
  <c r="W301" i="6"/>
  <c r="X301" i="6" s="1"/>
  <c r="W305" i="6"/>
  <c r="X305" i="6" s="1"/>
  <c r="W315" i="6"/>
  <c r="X315" i="6" s="1"/>
  <c r="W319" i="6"/>
  <c r="X319" i="6" s="1"/>
  <c r="Z57" i="6"/>
  <c r="AA57" i="6" s="1"/>
  <c r="W273" i="6"/>
  <c r="X273" i="6" s="1"/>
  <c r="W295" i="6"/>
  <c r="X295" i="6" s="1"/>
  <c r="W11" i="6"/>
  <c r="X11" i="6" s="1"/>
  <c r="W77" i="6"/>
  <c r="X77" i="6" s="1"/>
  <c r="W86" i="6"/>
  <c r="X86" i="6" s="1"/>
  <c r="Z25" i="6"/>
  <c r="AA25" i="6" s="1"/>
  <c r="Z33" i="6"/>
  <c r="AA33" i="6" s="1"/>
  <c r="Z64" i="6"/>
  <c r="AA64" i="6" s="1"/>
  <c r="Z83" i="6"/>
  <c r="AA83" i="6" s="1"/>
  <c r="W92" i="6"/>
  <c r="X92" i="6" s="1"/>
  <c r="W104" i="6"/>
  <c r="X104" i="6" s="1"/>
  <c r="W110" i="6"/>
  <c r="X110" i="6" s="1"/>
  <c r="W113" i="6"/>
  <c r="X113" i="6" s="1"/>
  <c r="W17" i="6"/>
  <c r="X17" i="6" s="1"/>
  <c r="W74" i="6"/>
  <c r="X74" i="6" s="1"/>
  <c r="W78" i="6"/>
  <c r="X78" i="6" s="1"/>
  <c r="W101" i="6"/>
  <c r="X101" i="6" s="1"/>
  <c r="Z116" i="6"/>
  <c r="AA116" i="6" s="1"/>
  <c r="W128" i="6"/>
  <c r="X128" i="6" s="1"/>
  <c r="Z164" i="6"/>
  <c r="AA164" i="6" s="1"/>
  <c r="W170" i="6"/>
  <c r="X170" i="6" s="1"/>
  <c r="W174" i="6"/>
  <c r="X174" i="6" s="1"/>
  <c r="Z180" i="6"/>
  <c r="AA180" i="6" s="1"/>
  <c r="W184" i="6"/>
  <c r="X184" i="6" s="1"/>
  <c r="Z230" i="6"/>
  <c r="AA230" i="6" s="1"/>
  <c r="W233" i="6"/>
  <c r="X233" i="6" s="1"/>
  <c r="W240" i="6"/>
  <c r="X240" i="6" s="1"/>
  <c r="W255" i="6"/>
  <c r="X255" i="6" s="1"/>
  <c r="W261" i="6"/>
  <c r="X261" i="6" s="1"/>
  <c r="W271" i="6"/>
  <c r="X271" i="6" s="1"/>
  <c r="W281" i="6"/>
  <c r="X281" i="6" s="1"/>
  <c r="W336" i="6"/>
  <c r="X336" i="6" s="1"/>
  <c r="Z350" i="6"/>
  <c r="AA350" i="6" s="1"/>
  <c r="W41" i="6"/>
  <c r="X41" i="6" s="1"/>
  <c r="W49" i="6"/>
  <c r="X49" i="6" s="1"/>
  <c r="Z68" i="6"/>
  <c r="AA68" i="6" s="1"/>
  <c r="W72" i="6"/>
  <c r="X72" i="6" s="1"/>
  <c r="Z38" i="6"/>
  <c r="AA38" i="6" s="1"/>
  <c r="W42" i="6"/>
  <c r="X42" i="6" s="1"/>
  <c r="Z46" i="6"/>
  <c r="AA46" i="6" s="1"/>
  <c r="Z107" i="6"/>
  <c r="AA107" i="6" s="1"/>
  <c r="W125" i="6"/>
  <c r="X125" i="6" s="1"/>
  <c r="Z131" i="6"/>
  <c r="AA131" i="6" s="1"/>
  <c r="Z155" i="6"/>
  <c r="AA155" i="6" s="1"/>
  <c r="W216" i="6"/>
  <c r="X216" i="6" s="1"/>
  <c r="W32" i="6"/>
  <c r="X32" i="6" s="1"/>
  <c r="W56" i="6"/>
  <c r="X56" i="6" s="1"/>
  <c r="W69" i="6"/>
  <c r="X69" i="6" s="1"/>
  <c r="Z79" i="6"/>
  <c r="AA79" i="6" s="1"/>
  <c r="W79" i="6"/>
  <c r="X79" i="6" s="1"/>
  <c r="Z103" i="6"/>
  <c r="AA103" i="6" s="1"/>
  <c r="W103" i="6"/>
  <c r="X103" i="6" s="1"/>
  <c r="W245" i="6"/>
  <c r="X245" i="6" s="1"/>
  <c r="W21" i="6"/>
  <c r="X21" i="6" s="1"/>
  <c r="W29" i="6"/>
  <c r="X29" i="6" s="1"/>
  <c r="W37" i="6"/>
  <c r="X37" i="6" s="1"/>
  <c r="W45" i="6"/>
  <c r="X45" i="6" s="1"/>
  <c r="W53" i="6"/>
  <c r="X53" i="6" s="1"/>
  <c r="W61" i="6"/>
  <c r="X61" i="6" s="1"/>
  <c r="W93" i="6"/>
  <c r="X93" i="6" s="1"/>
  <c r="Z111" i="6"/>
  <c r="AA111" i="6" s="1"/>
  <c r="W111" i="6"/>
  <c r="X111" i="6" s="1"/>
  <c r="W138" i="6"/>
  <c r="X138" i="6" s="1"/>
  <c r="Z143" i="6"/>
  <c r="AA143" i="6" s="1"/>
  <c r="W143" i="6"/>
  <c r="X143" i="6" s="1"/>
  <c r="W213" i="6"/>
  <c r="X213" i="6" s="1"/>
  <c r="W220" i="6"/>
  <c r="X220" i="6" s="1"/>
  <c r="Z220" i="6"/>
  <c r="AA220" i="6" s="1"/>
  <c r="W277" i="6"/>
  <c r="X277" i="6" s="1"/>
  <c r="W284" i="6"/>
  <c r="X284" i="6" s="1"/>
  <c r="Z284" i="6"/>
  <c r="AA284" i="6" s="1"/>
  <c r="W16" i="6"/>
  <c r="X16" i="6" s="1"/>
  <c r="W67" i="6"/>
  <c r="X67" i="6" s="1"/>
  <c r="Z40" i="6"/>
  <c r="AA40" i="6" s="1"/>
  <c r="Z48" i="6"/>
  <c r="AA48" i="6" s="1"/>
  <c r="Z119" i="6"/>
  <c r="AA119" i="6" s="1"/>
  <c r="W119" i="6"/>
  <c r="X119" i="6" s="1"/>
  <c r="Z151" i="6"/>
  <c r="AA151" i="6" s="1"/>
  <c r="W151" i="6"/>
  <c r="X151" i="6" s="1"/>
  <c r="W196" i="6"/>
  <c r="X196" i="6" s="1"/>
  <c r="Z196" i="6"/>
  <c r="AA196" i="6" s="1"/>
  <c r="W133" i="6"/>
  <c r="X133" i="6" s="1"/>
  <c r="W178" i="6"/>
  <c r="X178" i="6" s="1"/>
  <c r="W252" i="6"/>
  <c r="X252" i="6" s="1"/>
  <c r="Z252" i="6"/>
  <c r="AA252" i="6" s="1"/>
  <c r="Z24" i="6"/>
  <c r="AA24" i="6" s="1"/>
  <c r="Z13" i="6"/>
  <c r="AA13" i="6" s="1"/>
  <c r="W106" i="6"/>
  <c r="X106" i="6" s="1"/>
  <c r="W109" i="6"/>
  <c r="X109" i="6" s="1"/>
  <c r="Z127" i="6"/>
  <c r="AA127" i="6" s="1"/>
  <c r="W127" i="6"/>
  <c r="X127" i="6" s="1"/>
  <c r="W141" i="6"/>
  <c r="X141" i="6" s="1"/>
  <c r="Z159" i="6"/>
  <c r="AA159" i="6" s="1"/>
  <c r="W159" i="6"/>
  <c r="X159" i="6" s="1"/>
  <c r="Z185" i="6"/>
  <c r="AA185" i="6" s="1"/>
  <c r="W185" i="6"/>
  <c r="X185" i="6" s="1"/>
  <c r="W189" i="6"/>
  <c r="X189" i="6" s="1"/>
  <c r="W238" i="6"/>
  <c r="X238" i="6" s="1"/>
  <c r="Z238" i="6"/>
  <c r="AA238" i="6" s="1"/>
  <c r="Z250" i="6"/>
  <c r="AA250" i="6" s="1"/>
  <c r="W250" i="6"/>
  <c r="X250" i="6" s="1"/>
  <c r="Z309" i="6"/>
  <c r="AA309" i="6" s="1"/>
  <c r="W309" i="6"/>
  <c r="X309" i="6" s="1"/>
  <c r="W181" i="6"/>
  <c r="X181" i="6" s="1"/>
  <c r="Z314" i="6"/>
  <c r="AA314" i="6" s="1"/>
  <c r="W314" i="6"/>
  <c r="X314" i="6" s="1"/>
  <c r="W18" i="6"/>
  <c r="X18" i="6" s="1"/>
  <c r="W12" i="6"/>
  <c r="X12" i="6" s="1"/>
  <c r="W20" i="6"/>
  <c r="X20" i="6" s="1"/>
  <c r="W28" i="6"/>
  <c r="X28" i="6" s="1"/>
  <c r="W36" i="6"/>
  <c r="X36" i="6" s="1"/>
  <c r="W44" i="6"/>
  <c r="X44" i="6" s="1"/>
  <c r="W52" i="6"/>
  <c r="X52" i="6" s="1"/>
  <c r="W60" i="6"/>
  <c r="X60" i="6" s="1"/>
  <c r="Z87" i="6"/>
  <c r="AA87" i="6" s="1"/>
  <c r="W87" i="6"/>
  <c r="X87" i="6" s="1"/>
  <c r="W146" i="6"/>
  <c r="X146" i="6" s="1"/>
  <c r="W149" i="6"/>
  <c r="X149" i="6" s="1"/>
  <c r="Z167" i="6"/>
  <c r="AA167" i="6" s="1"/>
  <c r="W167" i="6"/>
  <c r="X167" i="6" s="1"/>
  <c r="W206" i="6"/>
  <c r="X206" i="6" s="1"/>
  <c r="Z206" i="6"/>
  <c r="AA206" i="6" s="1"/>
  <c r="Z218" i="6"/>
  <c r="AA218" i="6" s="1"/>
  <c r="W218" i="6"/>
  <c r="X218" i="6" s="1"/>
  <c r="W270" i="6"/>
  <c r="X270" i="6" s="1"/>
  <c r="Z270" i="6"/>
  <c r="AA270" i="6" s="1"/>
  <c r="Z282" i="6"/>
  <c r="AA282" i="6" s="1"/>
  <c r="W282" i="6"/>
  <c r="X282" i="6" s="1"/>
  <c r="Z175" i="6"/>
  <c r="AA175" i="6" s="1"/>
  <c r="W175" i="6"/>
  <c r="X175" i="6" s="1"/>
  <c r="Z95" i="6"/>
  <c r="AA95" i="6" s="1"/>
  <c r="W95" i="6"/>
  <c r="X95" i="6" s="1"/>
  <c r="W66" i="6"/>
  <c r="X66" i="6" s="1"/>
  <c r="Z71" i="6"/>
  <c r="AA71" i="6" s="1"/>
  <c r="W71" i="6"/>
  <c r="X71" i="6" s="1"/>
  <c r="W85" i="6"/>
  <c r="X85" i="6" s="1"/>
  <c r="W130" i="6"/>
  <c r="X130" i="6" s="1"/>
  <c r="Z135" i="6"/>
  <c r="AA135" i="6" s="1"/>
  <c r="W135" i="6"/>
  <c r="X135" i="6" s="1"/>
  <c r="W162" i="6"/>
  <c r="X162" i="6" s="1"/>
  <c r="W165" i="6"/>
  <c r="X165" i="6" s="1"/>
  <c r="Z183" i="6"/>
  <c r="AA183" i="6" s="1"/>
  <c r="W183" i="6"/>
  <c r="X183" i="6" s="1"/>
  <c r="Z194" i="6"/>
  <c r="AA194" i="6" s="1"/>
  <c r="W194" i="6"/>
  <c r="X194" i="6" s="1"/>
  <c r="W228" i="6"/>
  <c r="X228" i="6" s="1"/>
  <c r="Z228" i="6"/>
  <c r="AA228" i="6" s="1"/>
  <c r="W260" i="6"/>
  <c r="X260" i="6" s="1"/>
  <c r="Z260" i="6"/>
  <c r="AA260" i="6" s="1"/>
  <c r="W292" i="6"/>
  <c r="X292" i="6" s="1"/>
  <c r="Z292" i="6"/>
  <c r="AA292" i="6" s="1"/>
  <c r="Z330" i="6"/>
  <c r="AA330" i="6" s="1"/>
  <c r="W330" i="6"/>
  <c r="X330" i="6" s="1"/>
  <c r="W192" i="6"/>
  <c r="X192" i="6" s="1"/>
  <c r="W221" i="6"/>
  <c r="X221" i="6" s="1"/>
  <c r="Z226" i="6"/>
  <c r="AA226" i="6" s="1"/>
  <c r="W226" i="6"/>
  <c r="X226" i="6" s="1"/>
  <c r="W253" i="6"/>
  <c r="X253" i="6" s="1"/>
  <c r="Z258" i="6"/>
  <c r="AA258" i="6" s="1"/>
  <c r="W258" i="6"/>
  <c r="X258" i="6" s="1"/>
  <c r="W285" i="6"/>
  <c r="X285" i="6" s="1"/>
  <c r="Z290" i="6"/>
  <c r="AA290" i="6" s="1"/>
  <c r="W290" i="6"/>
  <c r="X290" i="6" s="1"/>
  <c r="Z306" i="6"/>
  <c r="AA306" i="6" s="1"/>
  <c r="W306" i="6"/>
  <c r="X306" i="6" s="1"/>
  <c r="W349" i="6"/>
  <c r="X349" i="6" s="1"/>
  <c r="W204" i="6"/>
  <c r="X204" i="6" s="1"/>
  <c r="Z204" i="6"/>
  <c r="AA204" i="6" s="1"/>
  <c r="Z214" i="6"/>
  <c r="AA214" i="6" s="1"/>
  <c r="W236" i="6"/>
  <c r="X236" i="6" s="1"/>
  <c r="Z236" i="6"/>
  <c r="AA236" i="6" s="1"/>
  <c r="Z246" i="6"/>
  <c r="AA246" i="6" s="1"/>
  <c r="W268" i="6"/>
  <c r="X268" i="6" s="1"/>
  <c r="Z268" i="6"/>
  <c r="AA268" i="6" s="1"/>
  <c r="Z278" i="6"/>
  <c r="AA278" i="6" s="1"/>
  <c r="Z298" i="6"/>
  <c r="AA298" i="6" s="1"/>
  <c r="W298" i="6"/>
  <c r="X298" i="6" s="1"/>
  <c r="W325" i="6"/>
  <c r="X325" i="6" s="1"/>
  <c r="Z346" i="6"/>
  <c r="AA346" i="6" s="1"/>
  <c r="W346" i="6"/>
  <c r="X346" i="6" s="1"/>
  <c r="W188" i="6"/>
  <c r="X188" i="6" s="1"/>
  <c r="Z188" i="6"/>
  <c r="AA188" i="6" s="1"/>
  <c r="Z202" i="6"/>
  <c r="AA202" i="6" s="1"/>
  <c r="W202" i="6"/>
  <c r="X202" i="6" s="1"/>
  <c r="Z234" i="6"/>
  <c r="AA234" i="6" s="1"/>
  <c r="W234" i="6"/>
  <c r="X234" i="6" s="1"/>
  <c r="Z266" i="6"/>
  <c r="AA266" i="6" s="1"/>
  <c r="W266" i="6"/>
  <c r="X266" i="6" s="1"/>
  <c r="Z322" i="6"/>
  <c r="AA322" i="6" s="1"/>
  <c r="W322" i="6"/>
  <c r="X322" i="6" s="1"/>
  <c r="Z186" i="6"/>
  <c r="AA186" i="6" s="1"/>
  <c r="W186" i="6"/>
  <c r="X186" i="6" s="1"/>
  <c r="W212" i="6"/>
  <c r="X212" i="6" s="1"/>
  <c r="Z212" i="6"/>
  <c r="AA212" i="6" s="1"/>
  <c r="Z222" i="6"/>
  <c r="AA222" i="6" s="1"/>
  <c r="W244" i="6"/>
  <c r="X244" i="6" s="1"/>
  <c r="Z244" i="6"/>
  <c r="AA244" i="6" s="1"/>
  <c r="Z254" i="6"/>
  <c r="AA254" i="6" s="1"/>
  <c r="W276" i="6"/>
  <c r="X276" i="6" s="1"/>
  <c r="Z276" i="6"/>
  <c r="AA276" i="6" s="1"/>
  <c r="Z286" i="6"/>
  <c r="AA286" i="6" s="1"/>
  <c r="W341" i="6"/>
  <c r="X341" i="6" s="1"/>
  <c r="Z210" i="6"/>
  <c r="AA210" i="6" s="1"/>
  <c r="W210" i="6"/>
  <c r="X210" i="6" s="1"/>
  <c r="Z242" i="6"/>
  <c r="AA242" i="6" s="1"/>
  <c r="W242" i="6"/>
  <c r="X242" i="6" s="1"/>
  <c r="Z274" i="6"/>
  <c r="AA274" i="6" s="1"/>
  <c r="W274" i="6"/>
  <c r="X274" i="6" s="1"/>
  <c r="Z302" i="6"/>
  <c r="AA302" i="6" s="1"/>
  <c r="W317" i="6"/>
  <c r="X317" i="6" s="1"/>
  <c r="Z338" i="6"/>
  <c r="AA338" i="6" s="1"/>
  <c r="W338" i="6"/>
  <c r="X338" i="6" s="1"/>
  <c r="Z351" i="6"/>
  <c r="AA351" i="6" s="1"/>
  <c r="Z300" i="6"/>
  <c r="AA300" i="6" s="1"/>
  <c r="Z308" i="6"/>
  <c r="AA308" i="6" s="1"/>
  <c r="Z316" i="6"/>
  <c r="AA316" i="6" s="1"/>
  <c r="Z324" i="6"/>
  <c r="AA324" i="6" s="1"/>
  <c r="Z332" i="6"/>
  <c r="AA332" i="6" s="1"/>
  <c r="Z340" i="6"/>
  <c r="AA340" i="6" s="1"/>
  <c r="Z348" i="6"/>
  <c r="AA348" i="6" s="1"/>
  <c r="AD355" i="6" l="1"/>
  <c r="AA354" i="6"/>
  <c r="X354" i="6"/>
  <c r="AA353" i="6"/>
  <c r="X353" i="6"/>
  <c r="X355" i="6" l="1"/>
  <c r="AA355" i="6"/>
  <c r="L12" i="1" l="1"/>
  <c r="L13" i="1"/>
  <c r="L14" i="1"/>
  <c r="L15" i="1"/>
  <c r="L16" i="1"/>
  <c r="L17" i="1"/>
  <c r="L18" i="1"/>
  <c r="L19" i="1"/>
  <c r="L20" i="1"/>
  <c r="L21" i="1"/>
  <c r="L22" i="1"/>
  <c r="L23" i="1"/>
  <c r="L24" i="1"/>
  <c r="P24" i="1" s="1"/>
  <c r="Q24" i="1" s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S44" i="1" s="1"/>
  <c r="T44" i="1" s="1"/>
  <c r="L45" i="1"/>
  <c r="L46" i="1"/>
  <c r="P46" i="1" s="1"/>
  <c r="Q46" i="1" s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P61" i="1" s="1"/>
  <c r="Q61" i="1" s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P78" i="1" s="1"/>
  <c r="Q78" i="1" s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P93" i="1" s="1"/>
  <c r="Q93" i="1" s="1"/>
  <c r="L94" i="1"/>
  <c r="L95" i="1"/>
  <c r="L96" i="1"/>
  <c r="L97" i="1"/>
  <c r="L98" i="1"/>
  <c r="L99" i="1"/>
  <c r="L100" i="1"/>
  <c r="S100" i="1" s="1"/>
  <c r="T100" i="1" s="1"/>
  <c r="L101" i="1"/>
  <c r="L102" i="1"/>
  <c r="L103" i="1"/>
  <c r="L104" i="1"/>
  <c r="L105" i="1"/>
  <c r="L106" i="1"/>
  <c r="L107" i="1"/>
  <c r="L108" i="1"/>
  <c r="L109" i="1"/>
  <c r="L110" i="1"/>
  <c r="P110" i="1" s="1"/>
  <c r="Q110" i="1" s="1"/>
  <c r="L111" i="1"/>
  <c r="P111" i="1" s="1"/>
  <c r="Q111" i="1" s="1"/>
  <c r="L112" i="1"/>
  <c r="L113" i="1"/>
  <c r="L114" i="1"/>
  <c r="L115" i="1"/>
  <c r="L116" i="1"/>
  <c r="S116" i="1" s="1"/>
  <c r="T116" i="1" s="1"/>
  <c r="L117" i="1"/>
  <c r="L118" i="1"/>
  <c r="L119" i="1"/>
  <c r="L120" i="1"/>
  <c r="L121" i="1"/>
  <c r="L122" i="1"/>
  <c r="L123" i="1"/>
  <c r="L124" i="1"/>
  <c r="L125" i="1"/>
  <c r="P125" i="1" s="1"/>
  <c r="Q125" i="1" s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P140" i="1" s="1"/>
  <c r="Q140" i="1" s="1"/>
  <c r="L141" i="1"/>
  <c r="L142" i="1"/>
  <c r="L143" i="1"/>
  <c r="L144" i="1"/>
  <c r="L145" i="1"/>
  <c r="L146" i="1"/>
  <c r="L147" i="1"/>
  <c r="L148" i="1"/>
  <c r="P148" i="1" s="1"/>
  <c r="Q148" i="1" s="1"/>
  <c r="L149" i="1"/>
  <c r="P149" i="1" s="1"/>
  <c r="Q149" i="1" s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P164" i="1" s="1"/>
  <c r="Q164" i="1" s="1"/>
  <c r="L165" i="1"/>
  <c r="P165" i="1" s="1"/>
  <c r="Q165" i="1" s="1"/>
  <c r="L166" i="1"/>
  <c r="L167" i="1"/>
  <c r="L168" i="1"/>
  <c r="L169" i="1"/>
  <c r="L170" i="1"/>
  <c r="L171" i="1"/>
  <c r="L172" i="1"/>
  <c r="P172" i="1" s="1"/>
  <c r="Q172" i="1" s="1"/>
  <c r="L173" i="1"/>
  <c r="L174" i="1"/>
  <c r="S174" i="1" s="1"/>
  <c r="T174" i="1" s="1"/>
  <c r="L175" i="1"/>
  <c r="L176" i="1"/>
  <c r="L177" i="1"/>
  <c r="L178" i="1"/>
  <c r="L179" i="1"/>
  <c r="L180" i="1"/>
  <c r="P180" i="1" s="1"/>
  <c r="Q180" i="1" s="1"/>
  <c r="L181" i="1"/>
  <c r="L182" i="1"/>
  <c r="L183" i="1"/>
  <c r="L184" i="1"/>
  <c r="L185" i="1"/>
  <c r="L186" i="1"/>
  <c r="L187" i="1"/>
  <c r="L188" i="1"/>
  <c r="S188" i="1" s="1"/>
  <c r="T188" i="1" s="1"/>
  <c r="L189" i="1"/>
  <c r="L190" i="1"/>
  <c r="S190" i="1" s="1"/>
  <c r="T190" i="1" s="1"/>
  <c r="L191" i="1"/>
  <c r="L192" i="1"/>
  <c r="P192" i="1" s="1"/>
  <c r="Q192" i="1" s="1"/>
  <c r="L193" i="1"/>
  <c r="L194" i="1"/>
  <c r="L195" i="1"/>
  <c r="L196" i="1"/>
  <c r="L197" i="1"/>
  <c r="L198" i="1"/>
  <c r="L199" i="1"/>
  <c r="L200" i="1"/>
  <c r="L201" i="1"/>
  <c r="L202" i="1"/>
  <c r="L203" i="1"/>
  <c r="L204" i="1"/>
  <c r="P204" i="1" s="1"/>
  <c r="Q204" i="1" s="1"/>
  <c r="L205" i="1"/>
  <c r="P205" i="1" s="1"/>
  <c r="Q205" i="1" s="1"/>
  <c r="L206" i="1"/>
  <c r="L207" i="1"/>
  <c r="L208" i="1"/>
  <c r="L209" i="1"/>
  <c r="L210" i="1"/>
  <c r="L211" i="1"/>
  <c r="L212" i="1"/>
  <c r="P212" i="1" s="1"/>
  <c r="Q212" i="1" s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P228" i="1" s="1"/>
  <c r="Q228" i="1" s="1"/>
  <c r="L229" i="1"/>
  <c r="P229" i="1" s="1"/>
  <c r="Q229" i="1" s="1"/>
  <c r="L230" i="1"/>
  <c r="L231" i="1"/>
  <c r="L232" i="1"/>
  <c r="L233" i="1"/>
  <c r="L234" i="1"/>
  <c r="L235" i="1"/>
  <c r="L236" i="1"/>
  <c r="P236" i="1" s="1"/>
  <c r="Q236" i="1" s="1"/>
  <c r="L237" i="1"/>
  <c r="L238" i="1"/>
  <c r="S238" i="1" s="1"/>
  <c r="T238" i="1" s="1"/>
  <c r="L239" i="1"/>
  <c r="L240" i="1"/>
  <c r="L241" i="1"/>
  <c r="L242" i="1"/>
  <c r="L243" i="1"/>
  <c r="L244" i="1"/>
  <c r="P244" i="1" s="1"/>
  <c r="Q244" i="1" s="1"/>
  <c r="L245" i="1"/>
  <c r="L246" i="1"/>
  <c r="L247" i="1"/>
  <c r="L248" i="1"/>
  <c r="L249" i="1"/>
  <c r="L250" i="1"/>
  <c r="L251" i="1"/>
  <c r="L252" i="1"/>
  <c r="P252" i="1" s="1"/>
  <c r="Q252" i="1" s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P268" i="1" s="1"/>
  <c r="Q268" i="1" s="1"/>
  <c r="L269" i="1"/>
  <c r="P269" i="1" s="1"/>
  <c r="Q269" i="1" s="1"/>
  <c r="L270" i="1"/>
  <c r="L271" i="1"/>
  <c r="L272" i="1"/>
  <c r="L273" i="1"/>
  <c r="L274" i="1"/>
  <c r="L275" i="1"/>
  <c r="L276" i="1"/>
  <c r="P276" i="1" s="1"/>
  <c r="Q276" i="1" s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P292" i="1" s="1"/>
  <c r="Q292" i="1" s="1"/>
  <c r="L293" i="1"/>
  <c r="P293" i="1" s="1"/>
  <c r="Q293" i="1" s="1"/>
  <c r="L294" i="1"/>
  <c r="S294" i="1" s="1"/>
  <c r="T294" i="1" s="1"/>
  <c r="L295" i="1"/>
  <c r="L296" i="1"/>
  <c r="L297" i="1"/>
  <c r="L298" i="1"/>
  <c r="L299" i="1"/>
  <c r="L300" i="1"/>
  <c r="P300" i="1" s="1"/>
  <c r="Q300" i="1" s="1"/>
  <c r="L301" i="1"/>
  <c r="L302" i="1"/>
  <c r="S302" i="1" s="1"/>
  <c r="T302" i="1" s="1"/>
  <c r="L303" i="1"/>
  <c r="L304" i="1"/>
  <c r="L305" i="1"/>
  <c r="L306" i="1"/>
  <c r="L307" i="1"/>
  <c r="L308" i="1"/>
  <c r="P308" i="1" s="1"/>
  <c r="Q308" i="1" s="1"/>
  <c r="L309" i="1"/>
  <c r="L310" i="1"/>
  <c r="L311" i="1"/>
  <c r="L312" i="1"/>
  <c r="L313" i="1"/>
  <c r="L314" i="1"/>
  <c r="L315" i="1"/>
  <c r="L316" i="1"/>
  <c r="S316" i="1" s="1"/>
  <c r="T316" i="1" s="1"/>
  <c r="L317" i="1"/>
  <c r="L318" i="1"/>
  <c r="L319" i="1"/>
  <c r="L320" i="1"/>
  <c r="L321" i="1"/>
  <c r="L322" i="1"/>
  <c r="L323" i="1"/>
  <c r="L324" i="1"/>
  <c r="P324" i="1" s="1"/>
  <c r="Q324" i="1" s="1"/>
  <c r="L325" i="1"/>
  <c r="L326" i="1"/>
  <c r="L327" i="1"/>
  <c r="L328" i="1"/>
  <c r="L329" i="1"/>
  <c r="L330" i="1"/>
  <c r="L331" i="1"/>
  <c r="L332" i="1"/>
  <c r="P332" i="1" s="1"/>
  <c r="Q332" i="1" s="1"/>
  <c r="L333" i="1"/>
  <c r="P333" i="1" s="1"/>
  <c r="Q333" i="1" s="1"/>
  <c r="L334" i="1"/>
  <c r="L335" i="1"/>
  <c r="L336" i="1"/>
  <c r="L337" i="1"/>
  <c r="L338" i="1"/>
  <c r="L339" i="1"/>
  <c r="L340" i="1"/>
  <c r="P340" i="1" s="1"/>
  <c r="Q340" i="1" s="1"/>
  <c r="L341" i="1"/>
  <c r="L342" i="1"/>
  <c r="L343" i="1"/>
  <c r="L344" i="1"/>
  <c r="L345" i="1"/>
  <c r="L346" i="1"/>
  <c r="L347" i="1"/>
  <c r="L348" i="1"/>
  <c r="L349" i="1"/>
  <c r="L350" i="1"/>
  <c r="L351" i="1"/>
  <c r="L11" i="1"/>
  <c r="P347" i="1" l="1"/>
  <c r="Q347" i="1" s="1"/>
  <c r="P339" i="1"/>
  <c r="Q339" i="1" s="1"/>
  <c r="P331" i="1"/>
  <c r="Q331" i="1" s="1"/>
  <c r="P315" i="1"/>
  <c r="Q315" i="1" s="1"/>
  <c r="P307" i="1"/>
  <c r="Q307" i="1" s="1"/>
  <c r="P291" i="1"/>
  <c r="Q291" i="1" s="1"/>
  <c r="P283" i="1"/>
  <c r="Q283" i="1" s="1"/>
  <c r="P275" i="1"/>
  <c r="Q275" i="1" s="1"/>
  <c r="P267" i="1"/>
  <c r="Q267" i="1" s="1"/>
  <c r="P251" i="1"/>
  <c r="Q251" i="1" s="1"/>
  <c r="P243" i="1"/>
  <c r="Q243" i="1" s="1"/>
  <c r="P227" i="1"/>
  <c r="Q227" i="1" s="1"/>
  <c r="P219" i="1"/>
  <c r="Q219" i="1" s="1"/>
  <c r="P211" i="1"/>
  <c r="Q211" i="1" s="1"/>
  <c r="P203" i="1"/>
  <c r="Q203" i="1" s="1"/>
  <c r="P187" i="1"/>
  <c r="Q187" i="1" s="1"/>
  <c r="P179" i="1"/>
  <c r="Q179" i="1" s="1"/>
  <c r="P163" i="1"/>
  <c r="Q163" i="1" s="1"/>
  <c r="P155" i="1"/>
  <c r="Q155" i="1" s="1"/>
  <c r="S147" i="1"/>
  <c r="T147" i="1" s="1"/>
  <c r="P139" i="1"/>
  <c r="Q139" i="1" s="1"/>
  <c r="P123" i="1"/>
  <c r="Q123" i="1" s="1"/>
  <c r="P107" i="1"/>
  <c r="Q107" i="1" s="1"/>
  <c r="P91" i="1"/>
  <c r="Q91" i="1" s="1"/>
  <c r="P75" i="1"/>
  <c r="Q75" i="1" s="1"/>
  <c r="S43" i="1"/>
  <c r="T43" i="1" s="1"/>
  <c r="P35" i="1"/>
  <c r="Q35" i="1" s="1"/>
  <c r="P59" i="1"/>
  <c r="Q59" i="1" s="1"/>
  <c r="P346" i="1"/>
  <c r="Q346" i="1" s="1"/>
  <c r="P338" i="1"/>
  <c r="Q338" i="1" s="1"/>
  <c r="P330" i="1"/>
  <c r="Q330" i="1" s="1"/>
  <c r="P322" i="1"/>
  <c r="Q322" i="1" s="1"/>
  <c r="P314" i="1"/>
  <c r="Q314" i="1" s="1"/>
  <c r="P306" i="1"/>
  <c r="Q306" i="1" s="1"/>
  <c r="P290" i="1"/>
  <c r="Q290" i="1" s="1"/>
  <c r="P282" i="1"/>
  <c r="Q282" i="1" s="1"/>
  <c r="P274" i="1"/>
  <c r="Q274" i="1" s="1"/>
  <c r="P266" i="1"/>
  <c r="Q266" i="1" s="1"/>
  <c r="P258" i="1"/>
  <c r="Q258" i="1" s="1"/>
  <c r="P250" i="1"/>
  <c r="Q250" i="1" s="1"/>
  <c r="P242" i="1"/>
  <c r="Q242" i="1" s="1"/>
  <c r="P226" i="1"/>
  <c r="Q226" i="1" s="1"/>
  <c r="P218" i="1"/>
  <c r="Q218" i="1" s="1"/>
  <c r="P210" i="1"/>
  <c r="Q210" i="1" s="1"/>
  <c r="P202" i="1"/>
  <c r="Q202" i="1" s="1"/>
  <c r="P194" i="1"/>
  <c r="Q194" i="1" s="1"/>
  <c r="P186" i="1"/>
  <c r="Q186" i="1" s="1"/>
  <c r="P178" i="1"/>
  <c r="Q178" i="1" s="1"/>
  <c r="P162" i="1"/>
  <c r="Q162" i="1" s="1"/>
  <c r="P154" i="1"/>
  <c r="Q154" i="1" s="1"/>
  <c r="P138" i="1"/>
  <c r="Q138" i="1" s="1"/>
  <c r="P130" i="1"/>
  <c r="Q130" i="1" s="1"/>
  <c r="S66" i="1"/>
  <c r="T66" i="1" s="1"/>
  <c r="S50" i="1"/>
  <c r="T50" i="1" s="1"/>
  <c r="P25" i="1"/>
  <c r="Q25" i="1" s="1"/>
  <c r="P317" i="1"/>
  <c r="Q317" i="1" s="1"/>
  <c r="S253" i="1"/>
  <c r="T253" i="1" s="1"/>
  <c r="P43" i="1"/>
  <c r="Q43" i="1" s="1"/>
  <c r="S189" i="1"/>
  <c r="T189" i="1" s="1"/>
  <c r="P261" i="1"/>
  <c r="Q261" i="1" s="1"/>
  <c r="P189" i="1"/>
  <c r="Q189" i="1" s="1"/>
  <c r="P325" i="1"/>
  <c r="Q325" i="1" s="1"/>
  <c r="P141" i="1"/>
  <c r="Q141" i="1" s="1"/>
  <c r="P253" i="1"/>
  <c r="Q253" i="1" s="1"/>
  <c r="S344" i="1"/>
  <c r="T344" i="1" s="1"/>
  <c r="S328" i="1"/>
  <c r="T328" i="1" s="1"/>
  <c r="P328" i="1"/>
  <c r="Q328" i="1" s="1"/>
  <c r="S304" i="1"/>
  <c r="T304" i="1" s="1"/>
  <c r="P304" i="1"/>
  <c r="Q304" i="1" s="1"/>
  <c r="S264" i="1"/>
  <c r="T264" i="1" s="1"/>
  <c r="P264" i="1"/>
  <c r="Q264" i="1" s="1"/>
  <c r="S232" i="1"/>
  <c r="T232" i="1" s="1"/>
  <c r="S184" i="1"/>
  <c r="T184" i="1" s="1"/>
  <c r="P184" i="1"/>
  <c r="Q184" i="1" s="1"/>
  <c r="S144" i="1"/>
  <c r="T144" i="1" s="1"/>
  <c r="P144" i="1"/>
  <c r="Q144" i="1" s="1"/>
  <c r="P104" i="1"/>
  <c r="Q104" i="1" s="1"/>
  <c r="S64" i="1"/>
  <c r="T64" i="1" s="1"/>
  <c r="P64" i="1"/>
  <c r="Q64" i="1" s="1"/>
  <c r="S32" i="1"/>
  <c r="T32" i="1" s="1"/>
  <c r="P32" i="1"/>
  <c r="Q32" i="1" s="1"/>
  <c r="S319" i="1"/>
  <c r="T319" i="1" s="1"/>
  <c r="P319" i="1"/>
  <c r="Q319" i="1" s="1"/>
  <c r="S295" i="1"/>
  <c r="T295" i="1" s="1"/>
  <c r="P295" i="1"/>
  <c r="Q295" i="1" s="1"/>
  <c r="S255" i="1"/>
  <c r="T255" i="1" s="1"/>
  <c r="P255" i="1"/>
  <c r="Q255" i="1" s="1"/>
  <c r="S231" i="1"/>
  <c r="T231" i="1" s="1"/>
  <c r="P231" i="1"/>
  <c r="Q231" i="1" s="1"/>
  <c r="S183" i="1"/>
  <c r="T183" i="1" s="1"/>
  <c r="P183" i="1"/>
  <c r="Q183" i="1" s="1"/>
  <c r="S143" i="1"/>
  <c r="T143" i="1" s="1"/>
  <c r="P143" i="1"/>
  <c r="Q143" i="1" s="1"/>
  <c r="S103" i="1"/>
  <c r="T103" i="1" s="1"/>
  <c r="P103" i="1"/>
  <c r="Q103" i="1" s="1"/>
  <c r="S87" i="1"/>
  <c r="T87" i="1" s="1"/>
  <c r="P87" i="1"/>
  <c r="Q87" i="1" s="1"/>
  <c r="S47" i="1"/>
  <c r="T47" i="1" s="1"/>
  <c r="P47" i="1"/>
  <c r="Q47" i="1" s="1"/>
  <c r="S15" i="1"/>
  <c r="T15" i="1" s="1"/>
  <c r="P15" i="1"/>
  <c r="Q15" i="1" s="1"/>
  <c r="S256" i="1"/>
  <c r="T256" i="1" s="1"/>
  <c r="P208" i="1"/>
  <c r="Q208" i="1" s="1"/>
  <c r="S208" i="1"/>
  <c r="T208" i="1" s="1"/>
  <c r="S168" i="1"/>
  <c r="T168" i="1" s="1"/>
  <c r="S136" i="1"/>
  <c r="T136" i="1" s="1"/>
  <c r="P136" i="1"/>
  <c r="Q136" i="1" s="1"/>
  <c r="S96" i="1"/>
  <c r="T96" i="1" s="1"/>
  <c r="S56" i="1"/>
  <c r="T56" i="1" s="1"/>
  <c r="P56" i="1"/>
  <c r="Q56" i="1" s="1"/>
  <c r="S335" i="1"/>
  <c r="T335" i="1" s="1"/>
  <c r="P335" i="1"/>
  <c r="Q335" i="1" s="1"/>
  <c r="S287" i="1"/>
  <c r="T287" i="1" s="1"/>
  <c r="P287" i="1"/>
  <c r="Q287" i="1" s="1"/>
  <c r="S247" i="1"/>
  <c r="T247" i="1" s="1"/>
  <c r="P247" i="1"/>
  <c r="Q247" i="1" s="1"/>
  <c r="S207" i="1"/>
  <c r="T207" i="1" s="1"/>
  <c r="P207" i="1"/>
  <c r="Q207" i="1" s="1"/>
  <c r="S175" i="1"/>
  <c r="T175" i="1" s="1"/>
  <c r="P175" i="1"/>
  <c r="Q175" i="1" s="1"/>
  <c r="S127" i="1"/>
  <c r="T127" i="1" s="1"/>
  <c r="P127" i="1"/>
  <c r="Q127" i="1" s="1"/>
  <c r="S79" i="1"/>
  <c r="T79" i="1" s="1"/>
  <c r="S39" i="1"/>
  <c r="T39" i="1" s="1"/>
  <c r="P39" i="1"/>
  <c r="Q39" i="1" s="1"/>
  <c r="S296" i="1"/>
  <c r="T296" i="1" s="1"/>
  <c r="S104" i="1"/>
  <c r="T104" i="1" s="1"/>
  <c r="S11" i="1"/>
  <c r="T11" i="1" s="1"/>
  <c r="P11" i="1"/>
  <c r="Q11" i="1" s="1"/>
  <c r="S312" i="1"/>
  <c r="T312" i="1" s="1"/>
  <c r="P312" i="1"/>
  <c r="Q312" i="1" s="1"/>
  <c r="P272" i="1"/>
  <c r="Q272" i="1" s="1"/>
  <c r="S272" i="1"/>
  <c r="T272" i="1" s="1"/>
  <c r="S224" i="1"/>
  <c r="T224" i="1" s="1"/>
  <c r="P224" i="1"/>
  <c r="Q224" i="1" s="1"/>
  <c r="S176" i="1"/>
  <c r="T176" i="1" s="1"/>
  <c r="P176" i="1"/>
  <c r="Q176" i="1" s="1"/>
  <c r="S128" i="1"/>
  <c r="T128" i="1" s="1"/>
  <c r="S88" i="1"/>
  <c r="T88" i="1" s="1"/>
  <c r="P88" i="1"/>
  <c r="Q88" i="1" s="1"/>
  <c r="S40" i="1"/>
  <c r="T40" i="1" s="1"/>
  <c r="P40" i="1"/>
  <c r="Q40" i="1" s="1"/>
  <c r="S311" i="1"/>
  <c r="T311" i="1" s="1"/>
  <c r="P311" i="1"/>
  <c r="Q311" i="1" s="1"/>
  <c r="S271" i="1"/>
  <c r="T271" i="1" s="1"/>
  <c r="P271" i="1"/>
  <c r="Q271" i="1" s="1"/>
  <c r="S215" i="1"/>
  <c r="T215" i="1" s="1"/>
  <c r="P215" i="1"/>
  <c r="Q215" i="1" s="1"/>
  <c r="S167" i="1"/>
  <c r="T167" i="1" s="1"/>
  <c r="P167" i="1"/>
  <c r="Q167" i="1" s="1"/>
  <c r="S111" i="1"/>
  <c r="T111" i="1" s="1"/>
  <c r="S55" i="1"/>
  <c r="T55" i="1" s="1"/>
  <c r="P55" i="1"/>
  <c r="Q55" i="1" s="1"/>
  <c r="P296" i="1"/>
  <c r="Q296" i="1" s="1"/>
  <c r="S348" i="1"/>
  <c r="T348" i="1" s="1"/>
  <c r="P348" i="1"/>
  <c r="Q348" i="1" s="1"/>
  <c r="P232" i="1"/>
  <c r="Q232" i="1" s="1"/>
  <c r="P344" i="1"/>
  <c r="Q344" i="1" s="1"/>
  <c r="P128" i="1"/>
  <c r="Q128" i="1" s="1"/>
  <c r="P79" i="1"/>
  <c r="Q79" i="1" s="1"/>
  <c r="P336" i="1"/>
  <c r="Q336" i="1" s="1"/>
  <c r="S336" i="1"/>
  <c r="T336" i="1" s="1"/>
  <c r="S288" i="1"/>
  <c r="T288" i="1" s="1"/>
  <c r="P288" i="1"/>
  <c r="Q288" i="1" s="1"/>
  <c r="S248" i="1"/>
  <c r="T248" i="1" s="1"/>
  <c r="P248" i="1"/>
  <c r="Q248" i="1" s="1"/>
  <c r="S200" i="1"/>
  <c r="T200" i="1" s="1"/>
  <c r="P200" i="1"/>
  <c r="Q200" i="1" s="1"/>
  <c r="S160" i="1"/>
  <c r="T160" i="1" s="1"/>
  <c r="P160" i="1"/>
  <c r="Q160" i="1" s="1"/>
  <c r="S120" i="1"/>
  <c r="T120" i="1" s="1"/>
  <c r="P120" i="1"/>
  <c r="Q120" i="1" s="1"/>
  <c r="S80" i="1"/>
  <c r="T80" i="1" s="1"/>
  <c r="P80" i="1"/>
  <c r="Q80" i="1" s="1"/>
  <c r="S48" i="1"/>
  <c r="T48" i="1" s="1"/>
  <c r="P48" i="1"/>
  <c r="Q48" i="1" s="1"/>
  <c r="S16" i="1"/>
  <c r="T16" i="1" s="1"/>
  <c r="P16" i="1"/>
  <c r="Q16" i="1" s="1"/>
  <c r="S343" i="1"/>
  <c r="T343" i="1" s="1"/>
  <c r="P343" i="1"/>
  <c r="Q343" i="1" s="1"/>
  <c r="S279" i="1"/>
  <c r="T279" i="1" s="1"/>
  <c r="P279" i="1"/>
  <c r="Q279" i="1" s="1"/>
  <c r="S239" i="1"/>
  <c r="T239" i="1" s="1"/>
  <c r="P239" i="1"/>
  <c r="Q239" i="1" s="1"/>
  <c r="S199" i="1"/>
  <c r="T199" i="1" s="1"/>
  <c r="P199" i="1"/>
  <c r="Q199" i="1" s="1"/>
  <c r="P159" i="1"/>
  <c r="Q159" i="1" s="1"/>
  <c r="S159" i="1"/>
  <c r="T159" i="1" s="1"/>
  <c r="S119" i="1"/>
  <c r="T119" i="1" s="1"/>
  <c r="P119" i="1"/>
  <c r="Q119" i="1" s="1"/>
  <c r="S71" i="1"/>
  <c r="T71" i="1" s="1"/>
  <c r="P71" i="1"/>
  <c r="Q71" i="1" s="1"/>
  <c r="S23" i="1"/>
  <c r="T23" i="1" s="1"/>
  <c r="P23" i="1"/>
  <c r="Q23" i="1" s="1"/>
  <c r="P96" i="1"/>
  <c r="Q96" i="1" s="1"/>
  <c r="P168" i="1"/>
  <c r="Q168" i="1" s="1"/>
  <c r="P256" i="1"/>
  <c r="Q256" i="1" s="1"/>
  <c r="S320" i="1"/>
  <c r="T320" i="1" s="1"/>
  <c r="S280" i="1"/>
  <c r="T280" i="1" s="1"/>
  <c r="S240" i="1"/>
  <c r="T240" i="1" s="1"/>
  <c r="P240" i="1"/>
  <c r="Q240" i="1" s="1"/>
  <c r="S216" i="1"/>
  <c r="T216" i="1" s="1"/>
  <c r="P216" i="1"/>
  <c r="Q216" i="1" s="1"/>
  <c r="S192" i="1"/>
  <c r="T192" i="1" s="1"/>
  <c r="S152" i="1"/>
  <c r="T152" i="1" s="1"/>
  <c r="P152" i="1"/>
  <c r="Q152" i="1" s="1"/>
  <c r="S112" i="1"/>
  <c r="T112" i="1" s="1"/>
  <c r="S72" i="1"/>
  <c r="T72" i="1" s="1"/>
  <c r="P72" i="1"/>
  <c r="Q72" i="1" s="1"/>
  <c r="S24" i="1"/>
  <c r="T24" i="1" s="1"/>
  <c r="S351" i="1"/>
  <c r="T351" i="1" s="1"/>
  <c r="P351" i="1"/>
  <c r="Q351" i="1" s="1"/>
  <c r="S327" i="1"/>
  <c r="T327" i="1" s="1"/>
  <c r="P327" i="1"/>
  <c r="Q327" i="1" s="1"/>
  <c r="S303" i="1"/>
  <c r="T303" i="1" s="1"/>
  <c r="P303" i="1"/>
  <c r="Q303" i="1" s="1"/>
  <c r="S263" i="1"/>
  <c r="T263" i="1" s="1"/>
  <c r="P263" i="1"/>
  <c r="Q263" i="1" s="1"/>
  <c r="S223" i="1"/>
  <c r="T223" i="1" s="1"/>
  <c r="P223" i="1"/>
  <c r="Q223" i="1" s="1"/>
  <c r="S191" i="1"/>
  <c r="T191" i="1" s="1"/>
  <c r="P191" i="1"/>
  <c r="Q191" i="1" s="1"/>
  <c r="S151" i="1"/>
  <c r="T151" i="1" s="1"/>
  <c r="P151" i="1"/>
  <c r="Q151" i="1" s="1"/>
  <c r="S135" i="1"/>
  <c r="T135" i="1" s="1"/>
  <c r="P135" i="1"/>
  <c r="Q135" i="1" s="1"/>
  <c r="S95" i="1"/>
  <c r="T95" i="1" s="1"/>
  <c r="P95" i="1"/>
  <c r="Q95" i="1" s="1"/>
  <c r="S63" i="1"/>
  <c r="T63" i="1" s="1"/>
  <c r="P63" i="1"/>
  <c r="Q63" i="1" s="1"/>
  <c r="S31" i="1"/>
  <c r="T31" i="1" s="1"/>
  <c r="P31" i="1"/>
  <c r="Q31" i="1" s="1"/>
  <c r="P320" i="1"/>
  <c r="Q320" i="1" s="1"/>
  <c r="S345" i="1"/>
  <c r="T345" i="1" s="1"/>
  <c r="P345" i="1"/>
  <c r="Q345" i="1" s="1"/>
  <c r="S337" i="1"/>
  <c r="T337" i="1" s="1"/>
  <c r="P337" i="1"/>
  <c r="Q337" i="1" s="1"/>
  <c r="S329" i="1"/>
  <c r="T329" i="1" s="1"/>
  <c r="P329" i="1"/>
  <c r="Q329" i="1" s="1"/>
  <c r="S321" i="1"/>
  <c r="T321" i="1" s="1"/>
  <c r="P321" i="1"/>
  <c r="Q321" i="1" s="1"/>
  <c r="S313" i="1"/>
  <c r="T313" i="1" s="1"/>
  <c r="P313" i="1"/>
  <c r="Q313" i="1" s="1"/>
  <c r="S305" i="1"/>
  <c r="T305" i="1" s="1"/>
  <c r="P305" i="1"/>
  <c r="Q305" i="1" s="1"/>
  <c r="S297" i="1"/>
  <c r="T297" i="1" s="1"/>
  <c r="P297" i="1"/>
  <c r="Q297" i="1" s="1"/>
  <c r="S289" i="1"/>
  <c r="T289" i="1" s="1"/>
  <c r="P289" i="1"/>
  <c r="Q289" i="1" s="1"/>
  <c r="S281" i="1"/>
  <c r="T281" i="1" s="1"/>
  <c r="P281" i="1"/>
  <c r="Q281" i="1" s="1"/>
  <c r="S273" i="1"/>
  <c r="T273" i="1" s="1"/>
  <c r="P273" i="1"/>
  <c r="Q273" i="1" s="1"/>
  <c r="S265" i="1"/>
  <c r="T265" i="1" s="1"/>
  <c r="P265" i="1"/>
  <c r="Q265" i="1" s="1"/>
  <c r="S257" i="1"/>
  <c r="T257" i="1" s="1"/>
  <c r="P257" i="1"/>
  <c r="Q257" i="1" s="1"/>
  <c r="S249" i="1"/>
  <c r="T249" i="1" s="1"/>
  <c r="P249" i="1"/>
  <c r="Q249" i="1" s="1"/>
  <c r="S241" i="1"/>
  <c r="T241" i="1" s="1"/>
  <c r="P241" i="1"/>
  <c r="Q241" i="1" s="1"/>
  <c r="S233" i="1"/>
  <c r="T233" i="1" s="1"/>
  <c r="P233" i="1"/>
  <c r="Q233" i="1" s="1"/>
  <c r="S225" i="1"/>
  <c r="T225" i="1" s="1"/>
  <c r="P225" i="1"/>
  <c r="Q225" i="1" s="1"/>
  <c r="S217" i="1"/>
  <c r="T217" i="1" s="1"/>
  <c r="P217" i="1"/>
  <c r="Q217" i="1" s="1"/>
  <c r="S209" i="1"/>
  <c r="T209" i="1" s="1"/>
  <c r="P209" i="1"/>
  <c r="Q209" i="1" s="1"/>
  <c r="S201" i="1"/>
  <c r="T201" i="1" s="1"/>
  <c r="P201" i="1"/>
  <c r="Q201" i="1" s="1"/>
  <c r="S193" i="1"/>
  <c r="T193" i="1" s="1"/>
  <c r="P193" i="1"/>
  <c r="Q193" i="1" s="1"/>
  <c r="S185" i="1"/>
  <c r="T185" i="1" s="1"/>
  <c r="P185" i="1"/>
  <c r="Q185" i="1" s="1"/>
  <c r="S177" i="1"/>
  <c r="T177" i="1" s="1"/>
  <c r="P177" i="1"/>
  <c r="Q177" i="1" s="1"/>
  <c r="S169" i="1"/>
  <c r="T169" i="1" s="1"/>
  <c r="P169" i="1"/>
  <c r="Q169" i="1" s="1"/>
  <c r="S161" i="1"/>
  <c r="T161" i="1" s="1"/>
  <c r="P161" i="1"/>
  <c r="Q161" i="1" s="1"/>
  <c r="S153" i="1"/>
  <c r="T153" i="1" s="1"/>
  <c r="P153" i="1"/>
  <c r="Q153" i="1" s="1"/>
  <c r="S145" i="1"/>
  <c r="T145" i="1" s="1"/>
  <c r="P145" i="1"/>
  <c r="Q145" i="1" s="1"/>
  <c r="S137" i="1"/>
  <c r="T137" i="1" s="1"/>
  <c r="P137" i="1"/>
  <c r="Q137" i="1" s="1"/>
  <c r="S129" i="1"/>
  <c r="T129" i="1" s="1"/>
  <c r="P129" i="1"/>
  <c r="Q129" i="1" s="1"/>
  <c r="S121" i="1"/>
  <c r="T121" i="1" s="1"/>
  <c r="P121" i="1"/>
  <c r="Q121" i="1" s="1"/>
  <c r="S113" i="1"/>
  <c r="T113" i="1" s="1"/>
  <c r="P113" i="1"/>
  <c r="Q113" i="1" s="1"/>
  <c r="S105" i="1"/>
  <c r="T105" i="1" s="1"/>
  <c r="P105" i="1"/>
  <c r="Q105" i="1" s="1"/>
  <c r="S97" i="1"/>
  <c r="T97" i="1" s="1"/>
  <c r="P97" i="1"/>
  <c r="Q97" i="1" s="1"/>
  <c r="S89" i="1"/>
  <c r="T89" i="1" s="1"/>
  <c r="P89" i="1"/>
  <c r="Q89" i="1" s="1"/>
  <c r="S81" i="1"/>
  <c r="T81" i="1" s="1"/>
  <c r="P81" i="1"/>
  <c r="Q81" i="1" s="1"/>
  <c r="S73" i="1"/>
  <c r="T73" i="1" s="1"/>
  <c r="P73" i="1"/>
  <c r="Q73" i="1" s="1"/>
  <c r="P65" i="1"/>
  <c r="Q65" i="1" s="1"/>
  <c r="S65" i="1"/>
  <c r="T65" i="1" s="1"/>
  <c r="S57" i="1"/>
  <c r="T57" i="1" s="1"/>
  <c r="P57" i="1"/>
  <c r="Q57" i="1" s="1"/>
  <c r="S49" i="1"/>
  <c r="T49" i="1" s="1"/>
  <c r="P49" i="1"/>
  <c r="Q49" i="1" s="1"/>
  <c r="S41" i="1"/>
  <c r="T41" i="1" s="1"/>
  <c r="P41" i="1"/>
  <c r="Q41" i="1" s="1"/>
  <c r="S33" i="1"/>
  <c r="T33" i="1" s="1"/>
  <c r="P33" i="1"/>
  <c r="Q33" i="1" s="1"/>
  <c r="S25" i="1"/>
  <c r="T25" i="1" s="1"/>
  <c r="S17" i="1"/>
  <c r="T17" i="1" s="1"/>
  <c r="P17" i="1"/>
  <c r="Q17" i="1" s="1"/>
  <c r="P280" i="1"/>
  <c r="Q280" i="1" s="1"/>
  <c r="P112" i="1"/>
  <c r="Q112" i="1" s="1"/>
  <c r="P350" i="1"/>
  <c r="Q350" i="1" s="1"/>
  <c r="S350" i="1"/>
  <c r="T350" i="1" s="1"/>
  <c r="P342" i="1"/>
  <c r="Q342" i="1" s="1"/>
  <c r="S342" i="1"/>
  <c r="T342" i="1" s="1"/>
  <c r="P334" i="1"/>
  <c r="Q334" i="1" s="1"/>
  <c r="S334" i="1"/>
  <c r="T334" i="1" s="1"/>
  <c r="S326" i="1"/>
  <c r="T326" i="1" s="1"/>
  <c r="P326" i="1"/>
  <c r="Q326" i="1" s="1"/>
  <c r="P318" i="1"/>
  <c r="Q318" i="1" s="1"/>
  <c r="P310" i="1"/>
  <c r="Q310" i="1" s="1"/>
  <c r="S310" i="1"/>
  <c r="T310" i="1" s="1"/>
  <c r="P302" i="1"/>
  <c r="Q302" i="1" s="1"/>
  <c r="P294" i="1"/>
  <c r="Q294" i="1" s="1"/>
  <c r="P286" i="1"/>
  <c r="Q286" i="1" s="1"/>
  <c r="S286" i="1"/>
  <c r="T286" i="1" s="1"/>
  <c r="P278" i="1"/>
  <c r="Q278" i="1" s="1"/>
  <c r="S278" i="1"/>
  <c r="T278" i="1" s="1"/>
  <c r="P270" i="1"/>
  <c r="Q270" i="1" s="1"/>
  <c r="S270" i="1"/>
  <c r="T270" i="1" s="1"/>
  <c r="S262" i="1"/>
  <c r="T262" i="1" s="1"/>
  <c r="P262" i="1"/>
  <c r="Q262" i="1" s="1"/>
  <c r="P254" i="1"/>
  <c r="Q254" i="1" s="1"/>
  <c r="P246" i="1"/>
  <c r="Q246" i="1" s="1"/>
  <c r="S246" i="1"/>
  <c r="T246" i="1" s="1"/>
  <c r="P238" i="1"/>
  <c r="Q238" i="1" s="1"/>
  <c r="P230" i="1"/>
  <c r="Q230" i="1" s="1"/>
  <c r="P222" i="1"/>
  <c r="Q222" i="1" s="1"/>
  <c r="S222" i="1"/>
  <c r="T222" i="1" s="1"/>
  <c r="P214" i="1"/>
  <c r="Q214" i="1" s="1"/>
  <c r="S214" i="1"/>
  <c r="T214" i="1" s="1"/>
  <c r="P206" i="1"/>
  <c r="Q206" i="1" s="1"/>
  <c r="S206" i="1"/>
  <c r="T206" i="1" s="1"/>
  <c r="S198" i="1"/>
  <c r="T198" i="1" s="1"/>
  <c r="P198" i="1"/>
  <c r="Q198" i="1" s="1"/>
  <c r="P190" i="1"/>
  <c r="Q190" i="1" s="1"/>
  <c r="P182" i="1"/>
  <c r="Q182" i="1" s="1"/>
  <c r="S182" i="1"/>
  <c r="T182" i="1" s="1"/>
  <c r="P174" i="1"/>
  <c r="Q174" i="1" s="1"/>
  <c r="P166" i="1"/>
  <c r="Q166" i="1" s="1"/>
  <c r="S158" i="1"/>
  <c r="T158" i="1" s="1"/>
  <c r="P158" i="1"/>
  <c r="Q158" i="1" s="1"/>
  <c r="S150" i="1"/>
  <c r="T150" i="1" s="1"/>
  <c r="P150" i="1"/>
  <c r="Q150" i="1" s="1"/>
  <c r="S142" i="1"/>
  <c r="T142" i="1" s="1"/>
  <c r="P142" i="1"/>
  <c r="Q142" i="1" s="1"/>
  <c r="S134" i="1"/>
  <c r="T134" i="1" s="1"/>
  <c r="P134" i="1"/>
  <c r="Q134" i="1" s="1"/>
  <c r="S126" i="1"/>
  <c r="T126" i="1" s="1"/>
  <c r="P126" i="1"/>
  <c r="Q126" i="1" s="1"/>
  <c r="S118" i="1"/>
  <c r="T118" i="1" s="1"/>
  <c r="S110" i="1"/>
  <c r="T110" i="1" s="1"/>
  <c r="S102" i="1"/>
  <c r="T102" i="1" s="1"/>
  <c r="S94" i="1"/>
  <c r="T94" i="1" s="1"/>
  <c r="P94" i="1"/>
  <c r="Q94" i="1" s="1"/>
  <c r="S86" i="1"/>
  <c r="T86" i="1" s="1"/>
  <c r="S78" i="1"/>
  <c r="T78" i="1" s="1"/>
  <c r="S70" i="1"/>
  <c r="T70" i="1" s="1"/>
  <c r="S62" i="1"/>
  <c r="T62" i="1" s="1"/>
  <c r="P62" i="1"/>
  <c r="Q62" i="1" s="1"/>
  <c r="S54" i="1"/>
  <c r="T54" i="1" s="1"/>
  <c r="S46" i="1"/>
  <c r="T46" i="1" s="1"/>
  <c r="S38" i="1"/>
  <c r="T38" i="1" s="1"/>
  <c r="S30" i="1"/>
  <c r="T30" i="1" s="1"/>
  <c r="P30" i="1"/>
  <c r="Q30" i="1" s="1"/>
  <c r="S22" i="1"/>
  <c r="T22" i="1" s="1"/>
  <c r="P22" i="1"/>
  <c r="Q22" i="1" s="1"/>
  <c r="S14" i="1"/>
  <c r="T14" i="1" s="1"/>
  <c r="P341" i="1"/>
  <c r="Q341" i="1" s="1"/>
  <c r="P316" i="1"/>
  <c r="Q316" i="1" s="1"/>
  <c r="P277" i="1"/>
  <c r="Q277" i="1" s="1"/>
  <c r="P213" i="1"/>
  <c r="Q213" i="1" s="1"/>
  <c r="P188" i="1"/>
  <c r="Q188" i="1" s="1"/>
  <c r="P38" i="1"/>
  <c r="Q38" i="1" s="1"/>
  <c r="S341" i="1"/>
  <c r="T341" i="1" s="1"/>
  <c r="S230" i="1"/>
  <c r="T230" i="1" s="1"/>
  <c r="S349" i="1"/>
  <c r="T349" i="1" s="1"/>
  <c r="S333" i="1"/>
  <c r="T333" i="1" s="1"/>
  <c r="S309" i="1"/>
  <c r="T309" i="1" s="1"/>
  <c r="S301" i="1"/>
  <c r="T301" i="1" s="1"/>
  <c r="S293" i="1"/>
  <c r="T293" i="1" s="1"/>
  <c r="S285" i="1"/>
  <c r="T285" i="1" s="1"/>
  <c r="S269" i="1"/>
  <c r="T269" i="1" s="1"/>
  <c r="S245" i="1"/>
  <c r="T245" i="1" s="1"/>
  <c r="S237" i="1"/>
  <c r="T237" i="1" s="1"/>
  <c r="S229" i="1"/>
  <c r="T229" i="1" s="1"/>
  <c r="S221" i="1"/>
  <c r="T221" i="1" s="1"/>
  <c r="S205" i="1"/>
  <c r="T205" i="1" s="1"/>
  <c r="S181" i="1"/>
  <c r="T181" i="1" s="1"/>
  <c r="S173" i="1"/>
  <c r="T173" i="1" s="1"/>
  <c r="S165" i="1"/>
  <c r="T165" i="1" s="1"/>
  <c r="S157" i="1"/>
  <c r="T157" i="1" s="1"/>
  <c r="S149" i="1"/>
  <c r="T149" i="1" s="1"/>
  <c r="S125" i="1"/>
  <c r="T125" i="1" s="1"/>
  <c r="S117" i="1"/>
  <c r="T117" i="1" s="1"/>
  <c r="P117" i="1"/>
  <c r="Q117" i="1" s="1"/>
  <c r="S109" i="1"/>
  <c r="T109" i="1" s="1"/>
  <c r="P109" i="1"/>
  <c r="Q109" i="1" s="1"/>
  <c r="S101" i="1"/>
  <c r="T101" i="1" s="1"/>
  <c r="S93" i="1"/>
  <c r="T93" i="1" s="1"/>
  <c r="S85" i="1"/>
  <c r="T85" i="1" s="1"/>
  <c r="P85" i="1"/>
  <c r="Q85" i="1" s="1"/>
  <c r="S77" i="1"/>
  <c r="T77" i="1" s="1"/>
  <c r="P77" i="1"/>
  <c r="Q77" i="1" s="1"/>
  <c r="S69" i="1"/>
  <c r="T69" i="1" s="1"/>
  <c r="S61" i="1"/>
  <c r="T61" i="1" s="1"/>
  <c r="S53" i="1"/>
  <c r="T53" i="1" s="1"/>
  <c r="P53" i="1"/>
  <c r="Q53" i="1" s="1"/>
  <c r="S45" i="1"/>
  <c r="T45" i="1" s="1"/>
  <c r="P45" i="1"/>
  <c r="Q45" i="1" s="1"/>
  <c r="S37" i="1"/>
  <c r="T37" i="1" s="1"/>
  <c r="S29" i="1"/>
  <c r="T29" i="1" s="1"/>
  <c r="S21" i="1"/>
  <c r="T21" i="1" s="1"/>
  <c r="P21" i="1"/>
  <c r="Q21" i="1" s="1"/>
  <c r="S13" i="1"/>
  <c r="T13" i="1" s="1"/>
  <c r="P13" i="1"/>
  <c r="Q13" i="1" s="1"/>
  <c r="P301" i="1"/>
  <c r="Q301" i="1" s="1"/>
  <c r="P237" i="1"/>
  <c r="Q237" i="1" s="1"/>
  <c r="P173" i="1"/>
  <c r="Q173" i="1" s="1"/>
  <c r="P70" i="1"/>
  <c r="Q70" i="1" s="1"/>
  <c r="P54" i="1"/>
  <c r="Q54" i="1" s="1"/>
  <c r="P37" i="1"/>
  <c r="Q37" i="1" s="1"/>
  <c r="S277" i="1"/>
  <c r="T277" i="1" s="1"/>
  <c r="S166" i="1"/>
  <c r="T166" i="1" s="1"/>
  <c r="S276" i="1"/>
  <c r="T276" i="1" s="1"/>
  <c r="S196" i="1"/>
  <c r="T196" i="1" s="1"/>
  <c r="P84" i="1"/>
  <c r="Q84" i="1" s="1"/>
  <c r="S84" i="1"/>
  <c r="T84" i="1" s="1"/>
  <c r="P197" i="1"/>
  <c r="Q197" i="1" s="1"/>
  <c r="P147" i="1"/>
  <c r="Q147" i="1" s="1"/>
  <c r="P133" i="1"/>
  <c r="Q133" i="1" s="1"/>
  <c r="P102" i="1"/>
  <c r="Q102" i="1" s="1"/>
  <c r="P86" i="1"/>
  <c r="Q86" i="1" s="1"/>
  <c r="P69" i="1"/>
  <c r="Q69" i="1" s="1"/>
  <c r="P14" i="1"/>
  <c r="Q14" i="1" s="1"/>
  <c r="S325" i="1"/>
  <c r="T325" i="1" s="1"/>
  <c r="S213" i="1"/>
  <c r="T213" i="1" s="1"/>
  <c r="S146" i="1"/>
  <c r="T146" i="1" s="1"/>
  <c r="S300" i="1"/>
  <c r="T300" i="1" s="1"/>
  <c r="S284" i="1"/>
  <c r="T284" i="1" s="1"/>
  <c r="S260" i="1"/>
  <c r="T260" i="1" s="1"/>
  <c r="S244" i="1"/>
  <c r="T244" i="1" s="1"/>
  <c r="S228" i="1"/>
  <c r="T228" i="1" s="1"/>
  <c r="S220" i="1"/>
  <c r="T220" i="1" s="1"/>
  <c r="S212" i="1"/>
  <c r="T212" i="1" s="1"/>
  <c r="S204" i="1"/>
  <c r="T204" i="1" s="1"/>
  <c r="S180" i="1"/>
  <c r="T180" i="1" s="1"/>
  <c r="S164" i="1"/>
  <c r="T164" i="1" s="1"/>
  <c r="S148" i="1"/>
  <c r="T148" i="1" s="1"/>
  <c r="S132" i="1"/>
  <c r="T132" i="1" s="1"/>
  <c r="P116" i="1"/>
  <c r="Q116" i="1" s="1"/>
  <c r="P100" i="1"/>
  <c r="Q100" i="1" s="1"/>
  <c r="S76" i="1"/>
  <c r="T76" i="1" s="1"/>
  <c r="P76" i="1"/>
  <c r="Q76" i="1" s="1"/>
  <c r="S60" i="1"/>
  <c r="T60" i="1" s="1"/>
  <c r="P60" i="1"/>
  <c r="Q60" i="1" s="1"/>
  <c r="P44" i="1"/>
  <c r="Q44" i="1" s="1"/>
  <c r="P28" i="1"/>
  <c r="Q28" i="1" s="1"/>
  <c r="S28" i="1"/>
  <c r="T28" i="1" s="1"/>
  <c r="S12" i="1"/>
  <c r="T12" i="1" s="1"/>
  <c r="P12" i="1"/>
  <c r="Q12" i="1" s="1"/>
  <c r="S347" i="1"/>
  <c r="T347" i="1" s="1"/>
  <c r="S339" i="1"/>
  <c r="T339" i="1" s="1"/>
  <c r="S331" i="1"/>
  <c r="T331" i="1" s="1"/>
  <c r="S323" i="1"/>
  <c r="T323" i="1" s="1"/>
  <c r="S315" i="1"/>
  <c r="T315" i="1" s="1"/>
  <c r="S307" i="1"/>
  <c r="T307" i="1" s="1"/>
  <c r="S299" i="1"/>
  <c r="T299" i="1" s="1"/>
  <c r="S291" i="1"/>
  <c r="T291" i="1" s="1"/>
  <c r="S283" i="1"/>
  <c r="T283" i="1" s="1"/>
  <c r="S275" i="1"/>
  <c r="T275" i="1" s="1"/>
  <c r="S267" i="1"/>
  <c r="T267" i="1" s="1"/>
  <c r="S259" i="1"/>
  <c r="T259" i="1" s="1"/>
  <c r="S251" i="1"/>
  <c r="T251" i="1" s="1"/>
  <c r="S243" i="1"/>
  <c r="T243" i="1" s="1"/>
  <c r="S235" i="1"/>
  <c r="T235" i="1" s="1"/>
  <c r="S227" i="1"/>
  <c r="T227" i="1" s="1"/>
  <c r="S219" i="1"/>
  <c r="T219" i="1" s="1"/>
  <c r="S211" i="1"/>
  <c r="T211" i="1" s="1"/>
  <c r="S203" i="1"/>
  <c r="T203" i="1" s="1"/>
  <c r="S195" i="1"/>
  <c r="T195" i="1" s="1"/>
  <c r="S187" i="1"/>
  <c r="T187" i="1" s="1"/>
  <c r="S179" i="1"/>
  <c r="T179" i="1" s="1"/>
  <c r="S171" i="1"/>
  <c r="T171" i="1" s="1"/>
  <c r="S163" i="1"/>
  <c r="T163" i="1" s="1"/>
  <c r="S155" i="1"/>
  <c r="T155" i="1" s="1"/>
  <c r="S139" i="1"/>
  <c r="T139" i="1" s="1"/>
  <c r="S131" i="1"/>
  <c r="T131" i="1" s="1"/>
  <c r="S123" i="1"/>
  <c r="T123" i="1" s="1"/>
  <c r="S115" i="1"/>
  <c r="T115" i="1" s="1"/>
  <c r="P115" i="1"/>
  <c r="Q115" i="1" s="1"/>
  <c r="S107" i="1"/>
  <c r="T107" i="1" s="1"/>
  <c r="S99" i="1"/>
  <c r="T99" i="1" s="1"/>
  <c r="S91" i="1"/>
  <c r="T91" i="1" s="1"/>
  <c r="S83" i="1"/>
  <c r="T83" i="1" s="1"/>
  <c r="P83" i="1"/>
  <c r="Q83" i="1" s="1"/>
  <c r="S75" i="1"/>
  <c r="T75" i="1" s="1"/>
  <c r="S67" i="1"/>
  <c r="T67" i="1" s="1"/>
  <c r="S59" i="1"/>
  <c r="T59" i="1" s="1"/>
  <c r="S51" i="1"/>
  <c r="T51" i="1" s="1"/>
  <c r="P51" i="1"/>
  <c r="Q51" i="1" s="1"/>
  <c r="S35" i="1"/>
  <c r="T35" i="1" s="1"/>
  <c r="S27" i="1"/>
  <c r="T27" i="1" s="1"/>
  <c r="S19" i="1"/>
  <c r="T19" i="1" s="1"/>
  <c r="P19" i="1"/>
  <c r="Q19" i="1" s="1"/>
  <c r="P349" i="1"/>
  <c r="Q349" i="1" s="1"/>
  <c r="P299" i="1"/>
  <c r="Q299" i="1" s="1"/>
  <c r="P285" i="1"/>
  <c r="Q285" i="1" s="1"/>
  <c r="P260" i="1"/>
  <c r="Q260" i="1" s="1"/>
  <c r="P235" i="1"/>
  <c r="Q235" i="1" s="1"/>
  <c r="P221" i="1"/>
  <c r="Q221" i="1" s="1"/>
  <c r="P196" i="1"/>
  <c r="Q196" i="1" s="1"/>
  <c r="P171" i="1"/>
  <c r="Q171" i="1" s="1"/>
  <c r="P157" i="1"/>
  <c r="Q157" i="1" s="1"/>
  <c r="P146" i="1"/>
  <c r="Q146" i="1" s="1"/>
  <c r="P132" i="1"/>
  <c r="Q132" i="1" s="1"/>
  <c r="P118" i="1"/>
  <c r="Q118" i="1" s="1"/>
  <c r="P101" i="1"/>
  <c r="Q101" i="1" s="1"/>
  <c r="P67" i="1"/>
  <c r="Q67" i="1" s="1"/>
  <c r="P29" i="1"/>
  <c r="Q29" i="1" s="1"/>
  <c r="S318" i="1"/>
  <c r="T318" i="1" s="1"/>
  <c r="S261" i="1"/>
  <c r="T261" i="1" s="1"/>
  <c r="S141" i="1"/>
  <c r="T141" i="1" s="1"/>
  <c r="S340" i="1"/>
  <c r="T340" i="1" s="1"/>
  <c r="S332" i="1"/>
  <c r="T332" i="1" s="1"/>
  <c r="S324" i="1"/>
  <c r="T324" i="1" s="1"/>
  <c r="S308" i="1"/>
  <c r="T308" i="1" s="1"/>
  <c r="S292" i="1"/>
  <c r="T292" i="1" s="1"/>
  <c r="S268" i="1"/>
  <c r="T268" i="1" s="1"/>
  <c r="S252" i="1"/>
  <c r="T252" i="1" s="1"/>
  <c r="S236" i="1"/>
  <c r="T236" i="1" s="1"/>
  <c r="S172" i="1"/>
  <c r="T172" i="1" s="1"/>
  <c r="S156" i="1"/>
  <c r="T156" i="1" s="1"/>
  <c r="S140" i="1"/>
  <c r="T140" i="1" s="1"/>
  <c r="S124" i="1"/>
  <c r="T124" i="1" s="1"/>
  <c r="P124" i="1"/>
  <c r="Q124" i="1" s="1"/>
  <c r="S108" i="1"/>
  <c r="T108" i="1" s="1"/>
  <c r="P108" i="1"/>
  <c r="Q108" i="1" s="1"/>
  <c r="S92" i="1"/>
  <c r="T92" i="1" s="1"/>
  <c r="P92" i="1"/>
  <c r="Q92" i="1" s="1"/>
  <c r="P68" i="1"/>
  <c r="Q68" i="1" s="1"/>
  <c r="S68" i="1"/>
  <c r="T68" i="1" s="1"/>
  <c r="S52" i="1"/>
  <c r="T52" i="1" s="1"/>
  <c r="P52" i="1"/>
  <c r="Q52" i="1" s="1"/>
  <c r="S36" i="1"/>
  <c r="T36" i="1" s="1"/>
  <c r="P36" i="1"/>
  <c r="Q36" i="1" s="1"/>
  <c r="P20" i="1"/>
  <c r="Q20" i="1" s="1"/>
  <c r="S20" i="1"/>
  <c r="T20" i="1" s="1"/>
  <c r="S346" i="1"/>
  <c r="T346" i="1" s="1"/>
  <c r="S338" i="1"/>
  <c r="T338" i="1" s="1"/>
  <c r="S330" i="1"/>
  <c r="T330" i="1" s="1"/>
  <c r="S322" i="1"/>
  <c r="T322" i="1" s="1"/>
  <c r="S314" i="1"/>
  <c r="T314" i="1" s="1"/>
  <c r="S306" i="1"/>
  <c r="T306" i="1" s="1"/>
  <c r="S298" i="1"/>
  <c r="T298" i="1" s="1"/>
  <c r="S290" i="1"/>
  <c r="T290" i="1" s="1"/>
  <c r="S282" i="1"/>
  <c r="T282" i="1" s="1"/>
  <c r="S274" i="1"/>
  <c r="T274" i="1" s="1"/>
  <c r="S266" i="1"/>
  <c r="T266" i="1" s="1"/>
  <c r="S258" i="1"/>
  <c r="T258" i="1" s="1"/>
  <c r="S250" i="1"/>
  <c r="T250" i="1" s="1"/>
  <c r="S242" i="1"/>
  <c r="T242" i="1" s="1"/>
  <c r="S234" i="1"/>
  <c r="T234" i="1" s="1"/>
  <c r="S226" i="1"/>
  <c r="T226" i="1" s="1"/>
  <c r="S218" i="1"/>
  <c r="T218" i="1" s="1"/>
  <c r="S210" i="1"/>
  <c r="T210" i="1" s="1"/>
  <c r="S202" i="1"/>
  <c r="T202" i="1" s="1"/>
  <c r="S194" i="1"/>
  <c r="T194" i="1" s="1"/>
  <c r="S186" i="1"/>
  <c r="T186" i="1" s="1"/>
  <c r="S178" i="1"/>
  <c r="T178" i="1" s="1"/>
  <c r="S170" i="1"/>
  <c r="T170" i="1" s="1"/>
  <c r="S162" i="1"/>
  <c r="T162" i="1" s="1"/>
  <c r="S154" i="1"/>
  <c r="T154" i="1" s="1"/>
  <c r="S138" i="1"/>
  <c r="T138" i="1" s="1"/>
  <c r="S130" i="1"/>
  <c r="T130" i="1" s="1"/>
  <c r="S122" i="1"/>
  <c r="T122" i="1" s="1"/>
  <c r="P122" i="1"/>
  <c r="Q122" i="1" s="1"/>
  <c r="P114" i="1"/>
  <c r="Q114" i="1" s="1"/>
  <c r="S114" i="1"/>
  <c r="T114" i="1" s="1"/>
  <c r="P106" i="1"/>
  <c r="Q106" i="1" s="1"/>
  <c r="S106" i="1"/>
  <c r="T106" i="1" s="1"/>
  <c r="P98" i="1"/>
  <c r="Q98" i="1" s="1"/>
  <c r="S98" i="1"/>
  <c r="T98" i="1" s="1"/>
  <c r="P90" i="1"/>
  <c r="Q90" i="1" s="1"/>
  <c r="S90" i="1"/>
  <c r="T90" i="1" s="1"/>
  <c r="P82" i="1"/>
  <c r="Q82" i="1" s="1"/>
  <c r="S82" i="1"/>
  <c r="T82" i="1" s="1"/>
  <c r="S74" i="1"/>
  <c r="T74" i="1" s="1"/>
  <c r="P74" i="1"/>
  <c r="Q74" i="1" s="1"/>
  <c r="P66" i="1"/>
  <c r="Q66" i="1" s="1"/>
  <c r="P58" i="1"/>
  <c r="Q58" i="1" s="1"/>
  <c r="S58" i="1"/>
  <c r="T58" i="1" s="1"/>
  <c r="P50" i="1"/>
  <c r="Q50" i="1" s="1"/>
  <c r="P42" i="1"/>
  <c r="Q42" i="1" s="1"/>
  <c r="S42" i="1"/>
  <c r="T42" i="1" s="1"/>
  <c r="S34" i="1"/>
  <c r="T34" i="1" s="1"/>
  <c r="P34" i="1"/>
  <c r="Q34" i="1" s="1"/>
  <c r="P26" i="1"/>
  <c r="Q26" i="1" s="1"/>
  <c r="S26" i="1"/>
  <c r="T26" i="1" s="1"/>
  <c r="P18" i="1"/>
  <c r="Q18" i="1" s="1"/>
  <c r="S18" i="1"/>
  <c r="T18" i="1" s="1"/>
  <c r="P323" i="1"/>
  <c r="Q323" i="1" s="1"/>
  <c r="P309" i="1"/>
  <c r="Q309" i="1" s="1"/>
  <c r="P298" i="1"/>
  <c r="Q298" i="1" s="1"/>
  <c r="P284" i="1"/>
  <c r="Q284" i="1" s="1"/>
  <c r="P259" i="1"/>
  <c r="Q259" i="1" s="1"/>
  <c r="P245" i="1"/>
  <c r="Q245" i="1" s="1"/>
  <c r="P234" i="1"/>
  <c r="Q234" i="1" s="1"/>
  <c r="P220" i="1"/>
  <c r="Q220" i="1" s="1"/>
  <c r="P195" i="1"/>
  <c r="Q195" i="1" s="1"/>
  <c r="P181" i="1"/>
  <c r="Q181" i="1" s="1"/>
  <c r="P170" i="1"/>
  <c r="Q170" i="1" s="1"/>
  <c r="P156" i="1"/>
  <c r="Q156" i="1" s="1"/>
  <c r="P131" i="1"/>
  <c r="Q131" i="1" s="1"/>
  <c r="P99" i="1"/>
  <c r="Q99" i="1" s="1"/>
  <c r="P27" i="1"/>
  <c r="Q27" i="1" s="1"/>
  <c r="S317" i="1"/>
  <c r="T317" i="1" s="1"/>
  <c r="S254" i="1"/>
  <c r="T254" i="1" s="1"/>
  <c r="S197" i="1"/>
  <c r="T197" i="1" s="1"/>
  <c r="S133" i="1"/>
  <c r="T133" i="1" s="1"/>
  <c r="T354" i="1" l="1"/>
  <c r="Q354" i="1"/>
  <c r="T353" i="1"/>
  <c r="Q353" i="1"/>
  <c r="Q355" i="1" l="1"/>
  <c r="T3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tc={3AB5DEA4-23BB-4E89-A988-E210A93E4629}</author>
  </authors>
  <commentList>
    <comment ref="CH349" authorId="0" shapeId="0" xr:uid="{3AB5DEA4-23BB-4E89-A988-E210A93E46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As constantes a e b são obtidas da regressão linear no gráfico de probabilidade lognormal. Ver arquivo Análise do BIAS factor.opj</t>
      </text>
    </comment>
  </commentList>
</comments>
</file>

<file path=xl/sharedStrings.xml><?xml version="1.0" encoding="utf-8"?>
<sst xmlns="http://schemas.openxmlformats.org/spreadsheetml/2006/main" count="1450" uniqueCount="246">
  <si>
    <t>Autor</t>
  </si>
  <si>
    <t>Inputs</t>
  </si>
  <si>
    <t>Output</t>
  </si>
  <si>
    <t>Número de barras em uma camada</t>
  </si>
  <si>
    <t>Espaçamento entre as barras (mm)</t>
  </si>
  <si>
    <t>Viga S200-1.76-20 - Sokolov et al  (2021)</t>
  </si>
  <si>
    <t>Viga S600-0.37-10 - Sokolov et al  (2021)</t>
  </si>
  <si>
    <t>Viga V1 - Oliveira (2007)</t>
  </si>
  <si>
    <t>Viga V2 - Oliveira (2007)</t>
  </si>
  <si>
    <t>Viga T1F000 - Silva Neto (2017)</t>
  </si>
  <si>
    <t>Viga 12-20-00 - Caldentey et al (2013)</t>
  </si>
  <si>
    <t>Viga 25-20-00 - Caldentey et al (2013)</t>
  </si>
  <si>
    <t>Viga 12-20-10 - Caldentey et al (2013)</t>
  </si>
  <si>
    <t>Viga 12-20-30 - Caldentey et al (2013)</t>
  </si>
  <si>
    <t>Viga 12-70-00 - Caldentey et al (2013)</t>
  </si>
  <si>
    <t>Viga 12-70-10 - Caldentey et al (2013)</t>
  </si>
  <si>
    <t>Viga 12-70-30 - Caldentey et al (2013)</t>
  </si>
  <si>
    <t>Viga 25-20-10 - Caldentey et al (2013)</t>
  </si>
  <si>
    <t>Viga 25-20-30 - Caldentey et al (2013)</t>
  </si>
  <si>
    <t>Viga 25-70-00 - Caldentey et al (2013)</t>
  </si>
  <si>
    <t>Viga 25-70-10 - Caldentey et al (2013)</t>
  </si>
  <si>
    <t>Viga 25-70-30 - Caldentey et al (2013)</t>
  </si>
  <si>
    <t>Viga RS1 - Harajlí e Naamam (1985)</t>
  </si>
  <si>
    <t>Viga RS2 - Harajlí e Naamam (1985)</t>
  </si>
  <si>
    <t>Viga RS3 - Harajlí e Naamam (1985)</t>
  </si>
  <si>
    <t>Viga B1-a - Gilbert e Nejadi (2004)</t>
  </si>
  <si>
    <t>Viga B1-b - Gilbert e Nejadi (2004)</t>
  </si>
  <si>
    <t>Viga B2-a - Gilbert e Nejadi (2004)</t>
  </si>
  <si>
    <t>Viga B2-b - Gilbert e Nejadi (2004)</t>
  </si>
  <si>
    <t>Viga B3-a - Gilbert e Nejadi (2004)</t>
  </si>
  <si>
    <t>Viga B3-b - Gilbert e Nejadi (2004)</t>
  </si>
  <si>
    <t>Laje S1-a - Gilbert e Nejadi (2004)</t>
  </si>
  <si>
    <t>Laje S1-b - Gilbert e Nejadi (2004)</t>
  </si>
  <si>
    <t>Laje S2-a - Gilbert e Nejadi (2004)</t>
  </si>
  <si>
    <t>Laje S2-b - Gilbert e Nejadi (2004)</t>
  </si>
  <si>
    <t>Laje S3-a - Gilbert e Nejadi (2004)</t>
  </si>
  <si>
    <t>Laje S3-b - Gilbert e Nejadi (2004)</t>
  </si>
  <si>
    <t>Viga 250-10-1 - Cornelissen (2022)</t>
  </si>
  <si>
    <t>Viga 250-10-2 - Cornelissen (2022)</t>
  </si>
  <si>
    <t>Viga 250-20-2 - Cornelissen (2022)</t>
  </si>
  <si>
    <t>Viga 250-20-3 - Cornelissen (2022)</t>
  </si>
  <si>
    <t>Viga 350-10-1 - Cornelissen (2022)</t>
  </si>
  <si>
    <t>Viga 350-10-2 - Cornelissen (2022)</t>
  </si>
  <si>
    <t>Viga 350-10-3 - Cornelissen (2022)</t>
  </si>
  <si>
    <t>Viga 350-20-1 - Cornelissen (2022)</t>
  </si>
  <si>
    <t>Viga 350-20-2 - Cornelissen (2022)</t>
  </si>
  <si>
    <t>Viga 350-20-3 - Cornelissen (2022)</t>
  </si>
  <si>
    <t>Viga G2 - Makhlouf e Malhas (1996)</t>
  </si>
  <si>
    <t>Viga G3 - Makhlouf e Malhas (1996)</t>
  </si>
  <si>
    <t>Viga C1 - Kumar et al. (2007)</t>
  </si>
  <si>
    <t>Viga C2 - Kumar et al. (2007)</t>
  </si>
  <si>
    <t>Viga C3 - Kumar et al. (2007)</t>
  </si>
  <si>
    <t>Viga CS1 - Kumar et al. (2007)</t>
  </si>
  <si>
    <t>Viga CS2 - Kumar et al. (2007)</t>
  </si>
  <si>
    <t>Viga CS3 - Kumar et al. (2007)</t>
  </si>
  <si>
    <t>Viga B6 - Maghsoudi e Sharifi (2008)</t>
  </si>
  <si>
    <t>Viga F29-2D16-10A - Hong et al (2013)</t>
  </si>
  <si>
    <t>Viga F29-2D16-10B - Hong et al (2013)</t>
  </si>
  <si>
    <t>Viga F29-2D16-10C - Hong et al (2013)</t>
  </si>
  <si>
    <t>Viga F29-2D16-10D - Hong et al (2013)</t>
  </si>
  <si>
    <t>Viga F30-2D13-10 - Hong et al (2013)</t>
  </si>
  <si>
    <t>Viga F30-2D13-20 - Hong et al (2013)</t>
  </si>
  <si>
    <t>Viga F30-2D16-10 - Hong et al (2013)</t>
  </si>
  <si>
    <t>Viga F30-2D16-20 - Hong et al (2013)</t>
  </si>
  <si>
    <t>Viga F30-2D19-10 - Hong et al (2013)</t>
  </si>
  <si>
    <t>Viga F30-2D19-20 - Hong et al (2013)</t>
  </si>
  <si>
    <t>Viga F37-2D16-10 - Hong et al (2013)</t>
  </si>
  <si>
    <t>Viga F37-2D16-20 - Hong et al (2013)</t>
  </si>
  <si>
    <t>Viga F37-2D19-10 - Hong et al (2013)</t>
  </si>
  <si>
    <t>Viga F37-2D19-20 - Hong et al (2013)</t>
  </si>
  <si>
    <t>Viga 15-6-6-1 - Clark (1956)</t>
  </si>
  <si>
    <t>Viga 15-6-6-2 - Clark (1956)</t>
  </si>
  <si>
    <t>Viga 15-6-6-3 - Clark (1956)</t>
  </si>
  <si>
    <t>Viga 15-6-7-1 - Clark (1956)</t>
  </si>
  <si>
    <t>Viga 15-6-7-2 - Clark (1956)</t>
  </si>
  <si>
    <t>Viga 15-6-7-3 - Clark (1956)</t>
  </si>
  <si>
    <t>Viga 15-6-7-4 - Clark (1956)</t>
  </si>
  <si>
    <t>Viga 15-6-7-5 - Clark (1956)</t>
  </si>
  <si>
    <t>Viga 15-6-9-1 - Clark (1956)</t>
  </si>
  <si>
    <t>Viga 15-6-9-2 - Clark (1956)</t>
  </si>
  <si>
    <t>Viga 15-6-9-3 - Clark (1956)</t>
  </si>
  <si>
    <t>Viga 15-6-9-4 - Clark (1956)</t>
  </si>
  <si>
    <t>Viga 15-6-9-5 - Clark (1956)</t>
  </si>
  <si>
    <t>Viga 15-6-10-1 - Clark (1956)</t>
  </si>
  <si>
    <t>Viga 15-6-10-2 - Clark (1956)</t>
  </si>
  <si>
    <t>Viga 23-6-9-1 - Clark (1956)</t>
  </si>
  <si>
    <t>Viga 23-6-9-2 - Clark (1956)</t>
  </si>
  <si>
    <t>Viga 23-6-11-2 - Clark (1956)</t>
  </si>
  <si>
    <t>Viga 23-6-11-3 - Clark (1956)</t>
  </si>
  <si>
    <t>Tensão na armadura menos tension stiffening (MPa)</t>
  </si>
  <si>
    <t>Resistência à tração do concreto (MPa)</t>
  </si>
  <si>
    <t>Cobrimento (mm)</t>
  </si>
  <si>
    <t>Distância ao centro de gravidade da armadura  (mm)</t>
  </si>
  <si>
    <t>Taxa de armadura</t>
  </si>
  <si>
    <t>w (mm)</t>
  </si>
  <si>
    <t>Diâmetro da armadura (mm)</t>
  </si>
  <si>
    <t>Diâmetro da armadura f (mm)</t>
  </si>
  <si>
    <t>Resistência à tração do concreto fctm (MPa)</t>
  </si>
  <si>
    <t>Cobrimento c (mm)</t>
  </si>
  <si>
    <t>Distância ao centro de gravidade da armadura d' (mm)</t>
  </si>
  <si>
    <t>Taxa de armadura r</t>
  </si>
  <si>
    <t>Tensão na armadura (MPa)</t>
  </si>
  <si>
    <t>wexp (mm)</t>
  </si>
  <si>
    <t>NBR 6118 - wk1 - fissuração estabilizada</t>
  </si>
  <si>
    <t>NBR 6118 - wk2 - fissuração não estabilizada</t>
  </si>
  <si>
    <t>wk/wexp</t>
  </si>
  <si>
    <t>CoV</t>
  </si>
  <si>
    <t>Deformação na armadura menos tension stiffening (MPa)</t>
  </si>
  <si>
    <t>A1</t>
  </si>
  <si>
    <t>A2</t>
  </si>
  <si>
    <t>A3</t>
  </si>
  <si>
    <t>A4</t>
  </si>
  <si>
    <t>A5</t>
  </si>
  <si>
    <t>A6</t>
  </si>
  <si>
    <t>média</t>
  </si>
  <si>
    <t>DevioPad</t>
  </si>
  <si>
    <t>Altura da viga - h (mm)</t>
  </si>
  <si>
    <r>
      <t>Área de aço tracionada - A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(mm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</si>
  <si>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r>
      <t>Área de concreto efetiva - A</t>
    </r>
    <r>
      <rPr>
        <vertAlign val="subscript"/>
        <sz val="10"/>
        <rFont val="Arial"/>
        <family val="2"/>
      </rPr>
      <t>ce</t>
    </r>
    <r>
      <rPr>
        <sz val="10"/>
        <rFont val="Arial"/>
        <family val="2"/>
      </rPr>
      <t xml:space="preserve"> (mm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</si>
  <si>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r>
      <t>Linha neutra no Estádio II - X</t>
    </r>
    <r>
      <rPr>
        <vertAlign val="subscript"/>
        <sz val="10"/>
        <rFont val="Arial"/>
        <family val="2"/>
      </rPr>
      <t>II</t>
    </r>
    <r>
      <rPr>
        <sz val="10"/>
        <rFont val="Arial"/>
        <family val="2"/>
      </rPr>
      <t xml:space="preserve"> (mm)</t>
    </r>
  </si>
  <si>
    <t>Opção 3 de equação</t>
  </si>
  <si>
    <t>Opção 4 de equação</t>
  </si>
  <si>
    <t>Deformação na armadura</t>
  </si>
  <si>
    <t>Deformação na armadura menos tension stiffening</t>
  </si>
  <si>
    <t>Largura da viga - b (mm)</t>
  </si>
  <si>
    <r>
      <t>Momento fletor - M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(kNm)</t>
    </r>
  </si>
  <si>
    <r>
      <t>Momento fletor  - M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(kNm)</t>
    </r>
  </si>
  <si>
    <t>Equações (13) e (15) do artigo Flexural cracking behavior and parametric analysis of steel-UHPC composite decks without longitudinal ribs (sem Tension stiffening). w=A1*(A2+A3*ft/(ro*Sigmas))*eps*(A4*c+A5*fi/ro)*(h-xii)/(h-xii-dl)</t>
  </si>
  <si>
    <t>resíduo</t>
  </si>
  <si>
    <r>
      <t>Resistência do aço - f</t>
    </r>
    <r>
      <rPr>
        <vertAlign val="subscript"/>
        <sz val="11"/>
        <color theme="1"/>
        <rFont val="Aptos Narrow"/>
        <family val="2"/>
        <scheme val="minor"/>
      </rPr>
      <t>y</t>
    </r>
    <r>
      <rPr>
        <sz val="11"/>
        <color theme="1"/>
        <rFont val="Aptos Narrow"/>
        <family val="2"/>
        <scheme val="minor"/>
      </rPr>
      <t xml:space="preserve"> (MPa)</t>
    </r>
  </si>
  <si>
    <t>A7</t>
  </si>
  <si>
    <t>Equações (13) e (15) do artigo Flexural cracking behavior and parametric analysis of steel-UHPC composite decks without longitudinal ribs (sem Tension stiffening) + proposta de correção por fy. w=A1*(A2+A3*ft/(ro*Sigmas))*(A4*c+A5*fi/ro)*(Sigmas**A6/200000)*(h-xii)/(h-xii-dl)+(Sigmas-fy/A7)*(A4*c+A5*fi/ro)/200000</t>
  </si>
  <si>
    <t>Erro</t>
  </si>
  <si>
    <r>
      <t>w</t>
    </r>
    <r>
      <rPr>
        <vertAlign val="subscript"/>
        <sz val="11"/>
        <color theme="1"/>
        <rFont val="Aptos Narrow"/>
        <family val="2"/>
        <scheme val="minor"/>
      </rPr>
      <t>pred</t>
    </r>
    <r>
      <rPr>
        <sz val="11"/>
        <color theme="1"/>
        <rFont val="Aptos Narrow"/>
        <family val="2"/>
        <scheme val="minor"/>
      </rPr>
      <t>*Erro/w</t>
    </r>
    <r>
      <rPr>
        <vertAlign val="subscript"/>
        <sz val="11"/>
        <color theme="1"/>
        <rFont val="Aptos Narrow"/>
        <family val="2"/>
        <scheme val="minor"/>
      </rPr>
      <t>obs</t>
    </r>
  </si>
  <si>
    <t>tensão na armadura no instante da fissuração do concreto (Sigmasr)  MPa</t>
  </si>
  <si>
    <t>fib Model Code 2010 - wmax</t>
  </si>
  <si>
    <t>fib Model Code 2020 - wmax</t>
  </si>
  <si>
    <t>Altura efetiva - d (mm)</t>
  </si>
  <si>
    <t>Linha neutra no Estádio I - Xg (mm)</t>
  </si>
  <si>
    <t>Eurocode 2 - wmax</t>
  </si>
  <si>
    <r>
      <t xml:space="preserve">Tensão na armadura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3.2"/>
        <color theme="1"/>
        <rFont val="Aptos Narrow"/>
        <family val="2"/>
      </rPr>
      <t xml:space="preserve">s </t>
    </r>
    <r>
      <rPr>
        <sz val="11"/>
        <color theme="1"/>
        <rFont val="Aptos Narrow"/>
        <family val="2"/>
        <scheme val="minor"/>
      </rPr>
      <t>(MPa)</t>
    </r>
  </si>
  <si>
    <r>
      <t xml:space="preserve">tensão na armadura no instante da fissuração do concreto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1"/>
        <color theme="1"/>
        <rFont val="Aptos Narrow"/>
        <family val="2"/>
        <scheme val="minor"/>
      </rPr>
      <t>sr</t>
    </r>
    <r>
      <rPr>
        <sz val="11"/>
        <color theme="1"/>
        <rFont val="Aptos Narrow"/>
        <family val="2"/>
        <scheme val="minor"/>
      </rPr>
      <t xml:space="preserve"> ( MPa)</t>
    </r>
  </si>
  <si>
    <t>Altura efetiva da fib 2020 - hc,ef (mm)</t>
  </si>
  <si>
    <r>
      <t>k</t>
    </r>
    <r>
      <rPr>
        <vertAlign val="subscript"/>
        <sz val="11"/>
        <color theme="1"/>
        <rFont val="Aptos Narrow"/>
        <family val="2"/>
        <scheme val="minor"/>
      </rPr>
      <t>1/r</t>
    </r>
  </si>
  <si>
    <r>
      <t>k</t>
    </r>
    <r>
      <rPr>
        <vertAlign val="subscript"/>
        <sz val="11"/>
        <color theme="1"/>
        <rFont val="Aptos Narrow"/>
        <family val="2"/>
        <scheme val="minor"/>
      </rPr>
      <t>fl</t>
    </r>
  </si>
  <si>
    <t>Output: w_exp (mm)</t>
  </si>
  <si>
    <t>Tensão na armadura menos tension stiffening variável (MPa)</t>
  </si>
  <si>
    <t>Taxa de armadura conforme MC2020</t>
  </si>
  <si>
    <t>fib Model Code 2020 (mm)</t>
  </si>
  <si>
    <t>fib Model Code 2020  com TS variável (mm)</t>
  </si>
  <si>
    <t>Resistência à compressão do concreto fcm (MPa)</t>
  </si>
  <si>
    <t>Altura do elemento - h (mm)</t>
  </si>
  <si>
    <t>Largura do elemento - h (mm)</t>
  </si>
  <si>
    <t>Área de armadura tracionada (mm2)</t>
  </si>
  <si>
    <t>Resistência ao escoamento do aço (MPa)</t>
  </si>
  <si>
    <t>Momento fletor (kNm)</t>
  </si>
  <si>
    <t>Média</t>
  </si>
  <si>
    <t>Mínimo</t>
  </si>
  <si>
    <t>Máximo</t>
  </si>
  <si>
    <t>Tensão na armadura  ss (MPa)</t>
  </si>
  <si>
    <t>Erro padrão</t>
  </si>
  <si>
    <t>Mediana</t>
  </si>
  <si>
    <t>Modo</t>
  </si>
  <si>
    <t>Desvio padrão</t>
  </si>
  <si>
    <t>Variância da amostra</t>
  </si>
  <si>
    <t>Curtose</t>
  </si>
  <si>
    <t>Assimetria</t>
  </si>
  <si>
    <t>Intervalo</t>
  </si>
  <si>
    <t>Soma</t>
  </si>
  <si>
    <t>Contagem</t>
  </si>
  <si>
    <t>NBR 6118</t>
  </si>
  <si>
    <t>Clark (1956)</t>
  </si>
  <si>
    <t>Leonhardt (1977)</t>
  </si>
  <si>
    <t>Desayi;Ganesan (1985)</t>
  </si>
  <si>
    <t>Oh; Kang (1987)</t>
  </si>
  <si>
    <t>Caldas (1997)</t>
  </si>
  <si>
    <t>Gergely e Lutz (1968)</t>
  </si>
  <si>
    <t>Yao et al (2021) modificado</t>
  </si>
  <si>
    <t>GB 50010</t>
  </si>
  <si>
    <t>Proposta 1</t>
  </si>
  <si>
    <t>Prosposta 2</t>
  </si>
  <si>
    <t>Proposta 3</t>
  </si>
  <si>
    <t>Proposta 4</t>
  </si>
  <si>
    <t>Proposta 5</t>
  </si>
  <si>
    <t>Largura do elemento - b (mm)</t>
  </si>
  <si>
    <t>DP</t>
  </si>
  <si>
    <r>
      <t>w</t>
    </r>
    <r>
      <rPr>
        <vertAlign val="subscript"/>
        <sz val="11"/>
        <color theme="1"/>
        <rFont val="Aptos Narrow"/>
        <family val="2"/>
        <scheme val="minor"/>
      </rPr>
      <t>cal</t>
    </r>
    <r>
      <rPr>
        <sz val="11"/>
        <color theme="1"/>
        <rFont val="Aptos Narrow"/>
        <family val="2"/>
        <scheme val="minor"/>
      </rPr>
      <t>/w</t>
    </r>
    <r>
      <rPr>
        <vertAlign val="subscript"/>
        <sz val="11"/>
        <color theme="1"/>
        <rFont val="Aptos Narrow"/>
        <family val="2"/>
        <scheme val="minor"/>
      </rPr>
      <t>exp</t>
    </r>
  </si>
  <si>
    <t>q</t>
  </si>
  <si>
    <t>a</t>
  </si>
  <si>
    <t>w</t>
  </si>
  <si>
    <t>b</t>
  </si>
  <si>
    <t>Desvio Padrão</t>
  </si>
  <si>
    <t>Valores nomalizados</t>
  </si>
  <si>
    <t>Normalizado Clark (1956)</t>
  </si>
  <si>
    <t>Normalizado Leonhardt (1977)</t>
  </si>
  <si>
    <t>Normalizado Desayi;Ganesan (1985)</t>
  </si>
  <si>
    <t>Normalizado Oh; Kang (1987)</t>
  </si>
  <si>
    <t>Normalizado Caldas (1997)</t>
  </si>
  <si>
    <t>Normalizado Gergely e Lutz (1968)</t>
  </si>
  <si>
    <t>Normalizado Yao et al (2021) modificado</t>
  </si>
  <si>
    <t>Nomalizado Proposta 1</t>
  </si>
  <si>
    <t>Nomalizado Proposta 2</t>
  </si>
  <si>
    <t>Nomalizado Proposta 3</t>
  </si>
  <si>
    <t>Nomalizado Proposta 4</t>
  </si>
  <si>
    <t>Nomalizado Proposta 5</t>
  </si>
  <si>
    <t>Normalizado Diâmetro da armadura f (mm)</t>
  </si>
  <si>
    <t>Normalizado Número de barras em uma camada</t>
  </si>
  <si>
    <t>Normalizado Espaçamento entre as barras (mm)</t>
  </si>
  <si>
    <t>Normalizado Resistência à compressão do concreto fcm (MPa)</t>
  </si>
  <si>
    <t>Normalizado Resistência à tração do concreto fctm (MPa)</t>
  </si>
  <si>
    <t>Normalizado Cobrimento c (mm)</t>
  </si>
  <si>
    <t>Normalizado Distância ao centro de gravidade da armadura d' (mm)</t>
  </si>
  <si>
    <t>Normalizado Largura do elemento - b (mm)</t>
  </si>
  <si>
    <t>Normalizado Altura do elemento - h (mm)</t>
  </si>
  <si>
    <t>Altura útil - d (mm)</t>
  </si>
  <si>
    <t>Normalizado Altura útil - d (mm)</t>
  </si>
  <si>
    <t>Normalizado Área de armadura tracionada (mm2)</t>
  </si>
  <si>
    <t>Normalizado Taxa de armadura</t>
  </si>
  <si>
    <r>
      <t xml:space="preserve">Normalizado Tensão na armadura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3.2"/>
        <color theme="1"/>
        <rFont val="Aptos Narrow"/>
        <family val="2"/>
      </rPr>
      <t xml:space="preserve">s </t>
    </r>
    <r>
      <rPr>
        <sz val="11"/>
        <color theme="1"/>
        <rFont val="Aptos Narrow"/>
        <family val="2"/>
        <scheme val="minor"/>
      </rPr>
      <t>(MPa)</t>
    </r>
  </si>
  <si>
    <t>Normalizado Resistência ao escoamento do aço (MPa)</t>
  </si>
  <si>
    <t>Normalizado Momento fletor (kNm)</t>
  </si>
  <si>
    <r>
      <rPr>
        <sz val="11"/>
        <color theme="1"/>
        <rFont val="Symbol"/>
        <family val="1"/>
        <charset val="2"/>
      </rPr>
      <t>q</t>
    </r>
    <r>
      <rPr>
        <vertAlign val="subscript"/>
        <sz val="14.3"/>
        <color theme="1"/>
        <rFont val="Aptos Narrow"/>
        <family val="2"/>
      </rPr>
      <t>2</t>
    </r>
  </si>
  <si>
    <t>Normalizado Tensão na armadura menos tension stiffening (MPa)</t>
  </si>
  <si>
    <t>g</t>
  </si>
  <si>
    <t>d</t>
  </si>
  <si>
    <t>Cov</t>
  </si>
  <si>
    <r>
      <t>w</t>
    </r>
    <r>
      <rPr>
        <vertAlign val="subscript"/>
        <sz val="11"/>
        <color theme="1"/>
        <rFont val="Aptos Narrow"/>
        <family val="2"/>
        <scheme val="minor"/>
      </rPr>
      <t>error,1</t>
    </r>
    <r>
      <rPr>
        <sz val="11"/>
        <color theme="1"/>
        <rFont val="Aptos Narrow"/>
        <family val="2"/>
        <scheme val="minor"/>
      </rPr>
      <t xml:space="preserve"> (Eq. 24) - mm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</si>
  <si>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error,2</t>
    </r>
    <r>
      <rPr>
        <sz val="11"/>
        <color theme="1"/>
        <rFont val="Aptos Narrow"/>
        <family val="2"/>
        <scheme val="minor"/>
      </rPr>
      <t xml:space="preserve"> (Eq. 25) - mm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</si>
  <si>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error,1</t>
    </r>
    <r>
      <rPr>
        <sz val="11"/>
        <color theme="1"/>
        <rFont val="Aptos Narrow"/>
        <family val="2"/>
        <scheme val="minor"/>
      </rPr>
      <t xml:space="preserve"> (Eq. 26) - mm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</si>
  <si>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error</t>
    </r>
    <r>
      <rPr>
        <sz val="11"/>
        <color theme="1"/>
        <rFont val="Aptos Narrow"/>
        <family val="2"/>
        <scheme val="minor"/>
      </rPr>
      <t xml:space="preserve"> (Eq. 28) - mm</t>
    </r>
  </si>
  <si>
    <t>Eq. 28 /Eq. 26</t>
  </si>
  <si>
    <r>
      <t>w</t>
    </r>
    <r>
      <rPr>
        <vertAlign val="subscript"/>
        <sz val="11"/>
        <color theme="1"/>
        <rFont val="Aptos Narrow"/>
        <family val="2"/>
        <scheme val="minor"/>
      </rPr>
      <t>error,2</t>
    </r>
    <r>
      <rPr>
        <sz val="11"/>
        <color theme="1"/>
        <rFont val="Aptos Narrow"/>
        <family val="2"/>
        <scheme val="minor"/>
      </rPr>
      <t xml:space="preserve"> (Eq. 27) - mm</t>
    </r>
  </si>
  <si>
    <r>
      <t>fib Model Code 2020 + w</t>
    </r>
    <r>
      <rPr>
        <vertAlign val="subscript"/>
        <sz val="11"/>
        <color theme="1"/>
        <rFont val="Aptos Narrow"/>
        <family val="2"/>
        <scheme val="minor"/>
      </rPr>
      <t>error,1</t>
    </r>
    <r>
      <rPr>
        <sz val="11"/>
        <color theme="1"/>
        <rFont val="Aptos Narrow"/>
        <family val="2"/>
        <scheme val="minor"/>
      </rPr>
      <t xml:space="preserve"> (Eq. 24)</t>
    </r>
  </si>
  <si>
    <r>
      <t>Proposta 1 + w</t>
    </r>
    <r>
      <rPr>
        <vertAlign val="subscript"/>
        <sz val="11"/>
        <color theme="1"/>
        <rFont val="Aptos Narrow"/>
        <family val="2"/>
        <scheme val="minor"/>
      </rPr>
      <t>error,1</t>
    </r>
    <r>
      <rPr>
        <sz val="11"/>
        <color theme="1"/>
        <rFont val="Aptos Narrow"/>
        <family val="2"/>
        <scheme val="minor"/>
      </rPr>
      <t xml:space="preserve"> (Eq. 26)</t>
    </r>
  </si>
  <si>
    <r>
      <t>fib Model Code 2020 + w</t>
    </r>
    <r>
      <rPr>
        <vertAlign val="subscript"/>
        <sz val="11"/>
        <color theme="1"/>
        <rFont val="Aptos Narrow"/>
        <family val="2"/>
        <scheme val="minor"/>
      </rPr>
      <t>error,2</t>
    </r>
    <r>
      <rPr>
        <sz val="11"/>
        <color theme="1"/>
        <rFont val="Aptos Narrow"/>
        <family val="2"/>
        <scheme val="minor"/>
      </rPr>
      <t xml:space="preserve"> (Eq. 25)</t>
    </r>
  </si>
  <si>
    <r>
      <t>Proposta 1 + w</t>
    </r>
    <r>
      <rPr>
        <vertAlign val="subscript"/>
        <sz val="11"/>
        <color theme="1"/>
        <rFont val="Aptos Narrow"/>
        <family val="2"/>
        <scheme val="minor"/>
      </rPr>
      <t>error,2</t>
    </r>
    <r>
      <rPr>
        <sz val="11"/>
        <color theme="1"/>
        <rFont val="Aptos Narrow"/>
        <family val="2"/>
        <scheme val="minor"/>
      </rPr>
      <t xml:space="preserve"> (Eq. 27)</t>
    </r>
  </si>
  <si>
    <r>
      <t>Proposta 1 + w</t>
    </r>
    <r>
      <rPr>
        <vertAlign val="subscript"/>
        <sz val="11"/>
        <color theme="1"/>
        <rFont val="Aptos Narrow"/>
        <family val="2"/>
        <scheme val="minor"/>
      </rPr>
      <t>error</t>
    </r>
    <r>
      <rPr>
        <sz val="11"/>
        <color theme="1"/>
        <rFont val="Aptos Narrow"/>
        <family val="2"/>
        <scheme val="minor"/>
      </rPr>
      <t xml:space="preserve"> (Eq. 28)</t>
    </r>
  </si>
  <si>
    <r>
      <t>Proposta 1 + w</t>
    </r>
    <r>
      <rPr>
        <vertAlign val="subscript"/>
        <sz val="11"/>
        <color theme="1"/>
        <rFont val="Aptos Narrow"/>
        <family val="2"/>
        <scheme val="minor"/>
      </rPr>
      <t>error</t>
    </r>
    <r>
      <rPr>
        <sz val="11"/>
        <color theme="1"/>
        <rFont val="Aptos Narrow"/>
        <family val="2"/>
        <scheme val="minor"/>
      </rPr>
      <t xml:space="preserve"> (Eq. 28) simplificada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</si>
  <si>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error</t>
    </r>
    <r>
      <rPr>
        <sz val="11"/>
        <color theme="1"/>
        <rFont val="Aptos Narrow"/>
        <family val="2"/>
        <scheme val="minor"/>
      </rPr>
      <t xml:space="preserve"> (Eq. 28) - mm (simplificada)</t>
    </r>
  </si>
  <si>
    <t xml:space="preserve">BIAS factor em relação á FDP lognormal - Valor médio </t>
  </si>
  <si>
    <r>
      <t>l</t>
    </r>
    <r>
      <rPr>
        <vertAlign val="subscript"/>
        <sz val="10"/>
        <rFont val="Symbol"/>
        <family val="1"/>
        <charset val="2"/>
      </rPr>
      <t>0.50</t>
    </r>
  </si>
  <si>
    <t xml:space="preserve">BIAS factor em relação á FDP lognormal - Quartil de 25% </t>
  </si>
  <si>
    <r>
      <t>l</t>
    </r>
    <r>
      <rPr>
        <vertAlign val="subscript"/>
        <sz val="10"/>
        <rFont val="Symbol"/>
        <family val="1"/>
        <charset val="2"/>
      </rPr>
      <t>0.25</t>
    </r>
  </si>
  <si>
    <t>Quartil de 25%</t>
  </si>
  <si>
    <t>Valor a multiplicar a equação para garantir 75% de probabilidade da fissura calculada ser maior ou igual ao valor verdadeiro, considerando o BIAS factor do quartil de 25%</t>
  </si>
  <si>
    <t>Número de barras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</si>
</sst>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"/>
    <numFmt numFmtId="166" formatCode="0.0000"/>
    <numFmt numFmtId="167" formatCode="0.000000"/>
    <numFmt numFmtId="168" formatCode="0.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vertAlign val="subscript"/>
      <sz val="10"/>
      <name val="Arial"/>
      <family val="2"/>
    </font>
    <font>
      <vertAlign val="superscript"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Symbol"/>
      <family val="1"/>
      <charset val="2"/>
    </font>
    <font>
      <vertAlign val="subscript"/>
      <sz val="13.2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vertAlign val="subscript"/>
      <sz val="14.3"/>
      <color theme="1"/>
      <name val="Aptos Narrow"/>
      <family val="2"/>
    </font>
    <font>
      <sz val="11"/>
      <color theme="1"/>
      <name val="Aptos Narrow"/>
      <family val="1"/>
      <charset val="2"/>
    </font>
    <font>
      <sz val="10"/>
      <name val="Symbol"/>
      <family val="1"/>
      <charset val="2"/>
    </font>
    <font>
      <vertAlign val="subscript"/>
      <sz val="10"/>
      <name val="Symbol"/>
      <family val="1"/>
      <charset val="2"/>
    </font>
    <font>
      <sz val="11"/>
      <color theme="9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165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1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8" fillId="0" borderId="2" xfId="0" applyFont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2" fontId="0" fillId="2" borderId="0" xfId="0" applyNumberFormat="1" applyFill="1" applyAlignment="1">
      <alignment horizontal="center" wrapText="1"/>
    </xf>
    <xf numFmtId="0" fontId="0" fillId="2" borderId="0" xfId="0" applyFill="1"/>
    <xf numFmtId="2" fontId="6" fillId="0" borderId="0" xfId="0" applyNumberFormat="1" applyFont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6" fontId="6" fillId="0" borderId="0" xfId="0" applyNumberFormat="1" applyFont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166" fontId="0" fillId="0" borderId="0" xfId="0" applyNumberFormat="1"/>
    <xf numFmtId="166" fontId="0" fillId="2" borderId="0" xfId="0" applyNumberFormat="1" applyFill="1" applyAlignment="1">
      <alignment horizontal="center"/>
    </xf>
    <xf numFmtId="166" fontId="0" fillId="3" borderId="0" xfId="0" applyNumberFormat="1" applyFill="1"/>
    <xf numFmtId="168" fontId="0" fillId="0" borderId="0" xfId="0" applyNumberFormat="1" applyAlignment="1">
      <alignment horizontal="center" vertical="center"/>
    </xf>
    <xf numFmtId="0" fontId="2" fillId="4" borderId="0" xfId="0" applyFont="1" applyFill="1" applyAlignment="1">
      <alignment wrapText="1"/>
    </xf>
    <xf numFmtId="0" fontId="11" fillId="4" borderId="0" xfId="0" applyFont="1" applyFill="1" applyAlignment="1">
      <alignment wrapText="1"/>
    </xf>
    <xf numFmtId="168" fontId="0" fillId="4" borderId="0" xfId="0" applyNumberFormat="1" applyFill="1" applyAlignment="1">
      <alignment horizontal="center" vertical="center"/>
    </xf>
    <xf numFmtId="2" fontId="0" fillId="4" borderId="0" xfId="1" applyNumberFormat="1" applyFont="1" applyFill="1" applyBorder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'Sem TS MC2020'!$R$3:$R$343</c:f>
              <c:numCache>
                <c:formatCode>0.000000</c:formatCode>
                <c:ptCount val="341"/>
                <c:pt idx="0">
                  <c:v>1.1590550246936679E-3</c:v>
                </c:pt>
                <c:pt idx="1">
                  <c:v>1.5212597199104388E-3</c:v>
                </c:pt>
                <c:pt idx="2">
                  <c:v>1.5714111392481456E-3</c:v>
                </c:pt>
                <c:pt idx="3">
                  <c:v>1.8165958560102682E-3</c:v>
                </c:pt>
                <c:pt idx="4">
                  <c:v>2.2958205296816883E-3</c:v>
                </c:pt>
                <c:pt idx="5">
                  <c:v>2.5000000000000001E-3</c:v>
                </c:pt>
                <c:pt idx="6">
                  <c:v>1.6145985781890581E-3</c:v>
                </c:pt>
                <c:pt idx="7">
                  <c:v>1.8391046662039176E-3</c:v>
                </c:pt>
                <c:pt idx="8">
                  <c:v>2.5000000000000001E-3</c:v>
                </c:pt>
                <c:pt idx="9">
                  <c:v>1.4252401609235823E-3</c:v>
                </c:pt>
                <c:pt idx="10">
                  <c:v>1.6249982307223209E-3</c:v>
                </c:pt>
                <c:pt idx="11">
                  <c:v>1.8382231366872665E-3</c:v>
                </c:pt>
                <c:pt idx="12">
                  <c:v>2.0536925153465794E-3</c:v>
                </c:pt>
                <c:pt idx="13">
                  <c:v>2.1928498223973865E-3</c:v>
                </c:pt>
                <c:pt idx="14">
                  <c:v>2.4913646907483091E-3</c:v>
                </c:pt>
                <c:pt idx="15">
                  <c:v>2.5138094176919883E-3</c:v>
                </c:pt>
                <c:pt idx="16">
                  <c:v>2.6933672332414157E-3</c:v>
                </c:pt>
                <c:pt idx="17">
                  <c:v>3.14E-3</c:v>
                </c:pt>
                <c:pt idx="18">
                  <c:v>3.14E-3</c:v>
                </c:pt>
                <c:pt idx="19">
                  <c:v>1.6073593822129681E-3</c:v>
                </c:pt>
                <c:pt idx="20">
                  <c:v>1.7859548691255204E-3</c:v>
                </c:pt>
                <c:pt idx="21">
                  <c:v>1.8529281767177273E-3</c:v>
                </c:pt>
                <c:pt idx="22">
                  <c:v>1.9645503560380721E-3</c:v>
                </c:pt>
                <c:pt idx="23">
                  <c:v>2.1208214070865547E-3</c:v>
                </c:pt>
                <c:pt idx="24">
                  <c:v>2.4556879450475903E-3</c:v>
                </c:pt>
                <c:pt idx="25">
                  <c:v>7.0020982798795546E-4</c:v>
                </c:pt>
                <c:pt idx="26">
                  <c:v>1.007994367762881E-3</c:v>
                </c:pt>
                <c:pt idx="27">
                  <c:v>1.2195962388581423E-3</c:v>
                </c:pt>
                <c:pt idx="28">
                  <c:v>1.5697011528521198E-3</c:v>
                </c:pt>
                <c:pt idx="29">
                  <c:v>2.0813929502279341E-3</c:v>
                </c:pt>
                <c:pt idx="30">
                  <c:v>1.5021647812462058E-3</c:v>
                </c:pt>
                <c:pt idx="31">
                  <c:v>1.9313547187451217E-3</c:v>
                </c:pt>
                <c:pt idx="32">
                  <c:v>2.5000000000000001E-3</c:v>
                </c:pt>
                <c:pt idx="33">
                  <c:v>2.5000000000000001E-3</c:v>
                </c:pt>
                <c:pt idx="34">
                  <c:v>2.5000000000000001E-3</c:v>
                </c:pt>
                <c:pt idx="35">
                  <c:v>5.3256327612997306E-4</c:v>
                </c:pt>
                <c:pt idx="36">
                  <c:v>9.5861389703395133E-4</c:v>
                </c:pt>
                <c:pt idx="37">
                  <c:v>1.3846645179379296E-3</c:v>
                </c:pt>
                <c:pt idx="38">
                  <c:v>1.8107151388419081E-3</c:v>
                </c:pt>
                <c:pt idx="39">
                  <c:v>2.1302531045198922E-3</c:v>
                </c:pt>
                <c:pt idx="40">
                  <c:v>2.5000000000000001E-3</c:v>
                </c:pt>
                <c:pt idx="41">
                  <c:v>1.0623556356304483E-3</c:v>
                </c:pt>
                <c:pt idx="42">
                  <c:v>1.2748267627565378E-3</c:v>
                </c:pt>
                <c:pt idx="43">
                  <c:v>1.4872978898826273E-3</c:v>
                </c:pt>
                <c:pt idx="44">
                  <c:v>1.9122401441348069E-3</c:v>
                </c:pt>
                <c:pt idx="45">
                  <c:v>2.5000000000000001E-3</c:v>
                </c:pt>
                <c:pt idx="46">
                  <c:v>1.0623556356304483E-3</c:v>
                </c:pt>
                <c:pt idx="47">
                  <c:v>1.4872978898826273E-3</c:v>
                </c:pt>
                <c:pt idx="48">
                  <c:v>1.9122401441348069E-3</c:v>
                </c:pt>
                <c:pt idx="49">
                  <c:v>2.5000000000000001E-3</c:v>
                </c:pt>
                <c:pt idx="50">
                  <c:v>1.2259738524273323E-3</c:v>
                </c:pt>
                <c:pt idx="51">
                  <c:v>1.4711686229127989E-3</c:v>
                </c:pt>
                <c:pt idx="52">
                  <c:v>9.6972907455207178E-4</c:v>
                </c:pt>
                <c:pt idx="53">
                  <c:v>1.2121613431900896E-3</c:v>
                </c:pt>
                <c:pt idx="54">
                  <c:v>1.4545936118281076E-3</c:v>
                </c:pt>
                <c:pt idx="55">
                  <c:v>9.6972907455207178E-4</c:v>
                </c:pt>
                <c:pt idx="56">
                  <c:v>1.2121613431900896E-3</c:v>
                </c:pt>
                <c:pt idx="57">
                  <c:v>1.4545936118281076E-3</c:v>
                </c:pt>
                <c:pt idx="58">
                  <c:v>1.0541877463429463E-3</c:v>
                </c:pt>
                <c:pt idx="59">
                  <c:v>1.5812816195144193E-3</c:v>
                </c:pt>
                <c:pt idx="60">
                  <c:v>2.1083754926858925E-3</c:v>
                </c:pt>
                <c:pt idx="61">
                  <c:v>2.5000000000000001E-3</c:v>
                </c:pt>
                <c:pt idx="62">
                  <c:v>1.0541877463429463E-3</c:v>
                </c:pt>
                <c:pt idx="63">
                  <c:v>1.5812816195144193E-3</c:v>
                </c:pt>
                <c:pt idx="64">
                  <c:v>2.1083754926858925E-3</c:v>
                </c:pt>
                <c:pt idx="65">
                  <c:v>2.5000000000000001E-3</c:v>
                </c:pt>
                <c:pt idx="66">
                  <c:v>6.1170382914861447E-4</c:v>
                </c:pt>
                <c:pt idx="67">
                  <c:v>1.2234076582972289E-3</c:v>
                </c:pt>
                <c:pt idx="68">
                  <c:v>6.0453356856479971E-4</c:v>
                </c:pt>
                <c:pt idx="69">
                  <c:v>1.2090671371295994E-3</c:v>
                </c:pt>
                <c:pt idx="70">
                  <c:v>6.0453356856479971E-4</c:v>
                </c:pt>
                <c:pt idx="71">
                  <c:v>1.2090671371295994E-3</c:v>
                </c:pt>
                <c:pt idx="72">
                  <c:v>1.4773531582662977E-3</c:v>
                </c:pt>
                <c:pt idx="73">
                  <c:v>1.7193334169478467E-3</c:v>
                </c:pt>
                <c:pt idx="74">
                  <c:v>1.5162801261564864E-3</c:v>
                </c:pt>
                <c:pt idx="75">
                  <c:v>1.7390511399519885E-3</c:v>
                </c:pt>
                <c:pt idx="76">
                  <c:v>2.0552422563068959E-3</c:v>
                </c:pt>
                <c:pt idx="77">
                  <c:v>1.4486746145782711E-3</c:v>
                </c:pt>
                <c:pt idx="78">
                  <c:v>1.8999011338731425E-3</c:v>
                </c:pt>
                <c:pt idx="79">
                  <c:v>9.2636982235082895E-4</c:v>
                </c:pt>
                <c:pt idx="80">
                  <c:v>1.0588379849984495E-3</c:v>
                </c:pt>
                <c:pt idx="81">
                  <c:v>1.1913061476460708E-3</c:v>
                </c:pt>
                <c:pt idx="82">
                  <c:v>1.323547481248062E-3</c:v>
                </c:pt>
                <c:pt idx="83">
                  <c:v>1.4557888148500539E-3</c:v>
                </c:pt>
                <c:pt idx="84">
                  <c:v>1.5882569774976745E-3</c:v>
                </c:pt>
                <c:pt idx="85">
                  <c:v>1.7207251401452955E-3</c:v>
                </c:pt>
                <c:pt idx="86">
                  <c:v>1.8527396447016579E-3</c:v>
                </c:pt>
                <c:pt idx="87">
                  <c:v>1.0588379849984495E-3</c:v>
                </c:pt>
                <c:pt idx="88">
                  <c:v>1.1913061476460708E-3</c:v>
                </c:pt>
                <c:pt idx="89">
                  <c:v>1.323547481248062E-3</c:v>
                </c:pt>
                <c:pt idx="90">
                  <c:v>1.4557888148500539E-3</c:v>
                </c:pt>
                <c:pt idx="91">
                  <c:v>1.5882569774976745E-3</c:v>
                </c:pt>
                <c:pt idx="92">
                  <c:v>1.7207251401452955E-3</c:v>
                </c:pt>
                <c:pt idx="93">
                  <c:v>1.8527396447016579E-3</c:v>
                </c:pt>
                <c:pt idx="94">
                  <c:v>1.0588379849984497E-3</c:v>
                </c:pt>
                <c:pt idx="95">
                  <c:v>1.1913061476460705E-3</c:v>
                </c:pt>
                <c:pt idx="96">
                  <c:v>1.323547481248062E-3</c:v>
                </c:pt>
                <c:pt idx="97">
                  <c:v>1.4557888148500535E-3</c:v>
                </c:pt>
                <c:pt idx="98">
                  <c:v>1.5882569774976745E-3</c:v>
                </c:pt>
                <c:pt idx="99">
                  <c:v>1.7207251401452953E-3</c:v>
                </c:pt>
                <c:pt idx="100">
                  <c:v>1.8527396447016577E-3</c:v>
                </c:pt>
                <c:pt idx="101">
                  <c:v>9.2636982235082884E-4</c:v>
                </c:pt>
                <c:pt idx="102">
                  <c:v>1.0588379849984497E-3</c:v>
                </c:pt>
                <c:pt idx="103">
                  <c:v>1.1913061476460705E-3</c:v>
                </c:pt>
                <c:pt idx="104">
                  <c:v>1.323547481248062E-3</c:v>
                </c:pt>
                <c:pt idx="105">
                  <c:v>1.4557888148500535E-3</c:v>
                </c:pt>
                <c:pt idx="106">
                  <c:v>1.5882569774976745E-3</c:v>
                </c:pt>
                <c:pt idx="107">
                  <c:v>1.7207251401452953E-3</c:v>
                </c:pt>
                <c:pt idx="108">
                  <c:v>1.8527396447016577E-3</c:v>
                </c:pt>
                <c:pt idx="109">
                  <c:v>1.1665234603218623E-3</c:v>
                </c:pt>
                <c:pt idx="110">
                  <c:v>1.2560194600460023E-3</c:v>
                </c:pt>
                <c:pt idx="111">
                  <c:v>1.3458230061609464E-3</c:v>
                </c:pt>
                <c:pt idx="112">
                  <c:v>1.4356265522758906E-3</c:v>
                </c:pt>
                <c:pt idx="113">
                  <c:v>1.5254300983908353E-3</c:v>
                </c:pt>
                <c:pt idx="114">
                  <c:v>1.2560194600460023E-3</c:v>
                </c:pt>
                <c:pt idx="115">
                  <c:v>1.3458230061609464E-3</c:v>
                </c:pt>
                <c:pt idx="116">
                  <c:v>1.4356265522758906E-3</c:v>
                </c:pt>
                <c:pt idx="117">
                  <c:v>1.5254300983908353E-3</c:v>
                </c:pt>
                <c:pt idx="118">
                  <c:v>8.8143086760134092E-4</c:v>
                </c:pt>
                <c:pt idx="119">
                  <c:v>1.2117315139187597E-3</c:v>
                </c:pt>
                <c:pt idx="120">
                  <c:v>1.542032160236179E-3</c:v>
                </c:pt>
                <c:pt idx="121">
                  <c:v>1.2117315139187597E-3</c:v>
                </c:pt>
                <c:pt idx="122">
                  <c:v>1.542032160236179E-3</c:v>
                </c:pt>
                <c:pt idx="123">
                  <c:v>1.0438986964465184E-3</c:v>
                </c:pt>
                <c:pt idx="124">
                  <c:v>1.2675000084148673E-3</c:v>
                </c:pt>
                <c:pt idx="125">
                  <c:v>1.4911013203832155E-3</c:v>
                </c:pt>
                <c:pt idx="126">
                  <c:v>1.0438986964465184E-3</c:v>
                </c:pt>
                <c:pt idx="127">
                  <c:v>1.2675000084148673E-3</c:v>
                </c:pt>
                <c:pt idx="128">
                  <c:v>1.4911013203832155E-3</c:v>
                </c:pt>
                <c:pt idx="129">
                  <c:v>1.1322765133287974E-3</c:v>
                </c:pt>
                <c:pt idx="130">
                  <c:v>1.3020694780524818E-3</c:v>
                </c:pt>
                <c:pt idx="131">
                  <c:v>1.4718624427761664E-3</c:v>
                </c:pt>
                <c:pt idx="132">
                  <c:v>1.1322765133287974E-3</c:v>
                </c:pt>
                <c:pt idx="133">
                  <c:v>1.3020694780524818E-3</c:v>
                </c:pt>
                <c:pt idx="134">
                  <c:v>1.4718624427761664E-3</c:v>
                </c:pt>
                <c:pt idx="135">
                  <c:v>1.3707181610636567E-3</c:v>
                </c:pt>
                <c:pt idx="136">
                  <c:v>1.4710146118731928E-3</c:v>
                </c:pt>
                <c:pt idx="137">
                  <c:v>1.5846839227906667E-3</c:v>
                </c:pt>
                <c:pt idx="138">
                  <c:v>1.6849803736002024E-3</c:v>
                </c:pt>
                <c:pt idx="139">
                  <c:v>1.7986496845176763E-3</c:v>
                </c:pt>
                <c:pt idx="140">
                  <c:v>1.8989461353272122E-3</c:v>
                </c:pt>
                <c:pt idx="141">
                  <c:v>2.0193018762986554E-3</c:v>
                </c:pt>
                <c:pt idx="142">
                  <c:v>1.2570488501461828E-3</c:v>
                </c:pt>
                <c:pt idx="143">
                  <c:v>1.3707181610636567E-3</c:v>
                </c:pt>
                <c:pt idx="144">
                  <c:v>1.4777010419271617E-3</c:v>
                </c:pt>
                <c:pt idx="145">
                  <c:v>1.5746542777097133E-3</c:v>
                </c:pt>
                <c:pt idx="146">
                  <c:v>1.6849803736002024E-3</c:v>
                </c:pt>
                <c:pt idx="147">
                  <c:v>1.795306469490692E-3</c:v>
                </c:pt>
                <c:pt idx="148">
                  <c:v>1.8889164902462588E-3</c:v>
                </c:pt>
                <c:pt idx="149">
                  <c:v>1.9791832959748408E-3</c:v>
                </c:pt>
                <c:pt idx="150">
                  <c:v>1.0066634269547986E-3</c:v>
                </c:pt>
                <c:pt idx="151">
                  <c:v>1.1764073952510541E-3</c:v>
                </c:pt>
                <c:pt idx="152">
                  <c:v>1.3407050330137397E-3</c:v>
                </c:pt>
                <c:pt idx="153">
                  <c:v>1.5040949490208305E-3</c:v>
                </c:pt>
                <c:pt idx="154">
                  <c:v>1.6656694215167319E-3</c:v>
                </c:pt>
                <c:pt idx="155">
                  <c:v>1.831782502790607E-3</c:v>
                </c:pt>
                <c:pt idx="156">
                  <c:v>8.4871984148127719E-4</c:v>
                </c:pt>
                <c:pt idx="157">
                  <c:v>1.0093865922215833E-3</c:v>
                </c:pt>
                <c:pt idx="158">
                  <c:v>1.1736842299842692E-3</c:v>
                </c:pt>
                <c:pt idx="159">
                  <c:v>1.3361664242357652E-3</c:v>
                </c:pt>
                <c:pt idx="160">
                  <c:v>1.5050026707764256E-3</c:v>
                </c:pt>
                <c:pt idx="161">
                  <c:v>1.6656694215167319E-3</c:v>
                </c:pt>
                <c:pt idx="162">
                  <c:v>1.743733492497897E-3</c:v>
                </c:pt>
                <c:pt idx="163">
                  <c:v>1.5515492678736913E-3</c:v>
                </c:pt>
                <c:pt idx="164">
                  <c:v>1.6514344138741437E-3</c:v>
                </c:pt>
                <c:pt idx="165">
                  <c:v>1.6714114430742345E-3</c:v>
                </c:pt>
                <c:pt idx="166">
                  <c:v>1.7557588996968384E-3</c:v>
                </c:pt>
                <c:pt idx="167">
                  <c:v>1.8134703173859883E-3</c:v>
                </c:pt>
                <c:pt idx="168">
                  <c:v>1.8778407448085026E-3</c:v>
                </c:pt>
                <c:pt idx="169">
                  <c:v>1.9355521624976524E-3</c:v>
                </c:pt>
                <c:pt idx="170">
                  <c:v>2.0043619297424077E-3</c:v>
                </c:pt>
                <c:pt idx="171">
                  <c:v>1.5448902581403281E-3</c:v>
                </c:pt>
                <c:pt idx="172">
                  <c:v>1.611480355473963E-3</c:v>
                </c:pt>
                <c:pt idx="173">
                  <c:v>1.6736311129853555E-3</c:v>
                </c:pt>
                <c:pt idx="174">
                  <c:v>1.7380015404078691E-3</c:v>
                </c:pt>
                <c:pt idx="175">
                  <c:v>1.8068113076526253E-3</c:v>
                </c:pt>
                <c:pt idx="176">
                  <c:v>1.8778407448085026E-3</c:v>
                </c:pt>
                <c:pt idx="177">
                  <c:v>1.9422111722310158E-3</c:v>
                </c:pt>
                <c:pt idx="178">
                  <c:v>1.999922589920166E-3</c:v>
                </c:pt>
                <c:pt idx="179">
                  <c:v>1.6181393652073266E-3</c:v>
                </c:pt>
                <c:pt idx="180">
                  <c:v>1.68250979262984E-3</c:v>
                </c:pt>
                <c:pt idx="181">
                  <c:v>1.7735162589858078E-3</c:v>
                </c:pt>
                <c:pt idx="182">
                  <c:v>1.8267883368527154E-3</c:v>
                </c:pt>
                <c:pt idx="183">
                  <c:v>1.8778407448085026E-3</c:v>
                </c:pt>
                <c:pt idx="184">
                  <c:v>1.9333324925865315E-3</c:v>
                </c:pt>
                <c:pt idx="185">
                  <c:v>2.0065815996535299E-3</c:v>
                </c:pt>
                <c:pt idx="186">
                  <c:v>1.1246824471166591E-3</c:v>
                </c:pt>
                <c:pt idx="187">
                  <c:v>1.2994882015420618E-3</c:v>
                </c:pt>
                <c:pt idx="188">
                  <c:v>1.4737013940880567E-3</c:v>
                </c:pt>
                <c:pt idx="189">
                  <c:v>1.1246824471166591E-3</c:v>
                </c:pt>
                <c:pt idx="190">
                  <c:v>1.2971179540244293E-3</c:v>
                </c:pt>
                <c:pt idx="191">
                  <c:v>1.4707385846910157E-3</c:v>
                </c:pt>
                <c:pt idx="192">
                  <c:v>7.7151556698940472E-4</c:v>
                </c:pt>
                <c:pt idx="193">
                  <c:v>9.5165437832948083E-4</c:v>
                </c:pt>
                <c:pt idx="194">
                  <c:v>1.1217196377196182E-3</c:v>
                </c:pt>
                <c:pt idx="195">
                  <c:v>1.2923774589891639E-3</c:v>
                </c:pt>
                <c:pt idx="196">
                  <c:v>1.533550143908279E-3</c:v>
                </c:pt>
                <c:pt idx="197">
                  <c:v>8.9944020131477805E-4</c:v>
                </c:pt>
                <c:pt idx="198">
                  <c:v>1.126483358928217E-3</c:v>
                </c:pt>
                <c:pt idx="199">
                  <c:v>1.3535265165416559E-3</c:v>
                </c:pt>
                <c:pt idx="200">
                  <c:v>8.8419786866760516E-4</c:v>
                </c:pt>
                <c:pt idx="201">
                  <c:v>1.103763782363588E-3</c:v>
                </c:pt>
                <c:pt idx="202">
                  <c:v>1.3233296960595703E-3</c:v>
                </c:pt>
                <c:pt idx="203">
                  <c:v>1.1736117271160691E-3</c:v>
                </c:pt>
                <c:pt idx="204">
                  <c:v>1.5783054261216106E-3</c:v>
                </c:pt>
                <c:pt idx="205">
                  <c:v>1.8211216455249351E-3</c:v>
                </c:pt>
                <c:pt idx="206">
                  <c:v>2.0234684950277055E-3</c:v>
                </c:pt>
                <c:pt idx="207">
                  <c:v>2.3472234542321383E-3</c:v>
                </c:pt>
                <c:pt idx="208">
                  <c:v>2.6305090435360177E-3</c:v>
                </c:pt>
                <c:pt idx="209">
                  <c:v>1.3543506665536298E-3</c:v>
                </c:pt>
                <c:pt idx="210">
                  <c:v>1.5402419345119705E-3</c:v>
                </c:pt>
                <c:pt idx="211">
                  <c:v>1.7792449933155528E-3</c:v>
                </c:pt>
                <c:pt idx="212">
                  <c:v>1.8854685750060332E-3</c:v>
                </c:pt>
                <c:pt idx="213">
                  <c:v>2.1244716338096152E-3</c:v>
                </c:pt>
                <c:pt idx="214">
                  <c:v>2.6290336468393987E-3</c:v>
                </c:pt>
                <c:pt idx="215">
                  <c:v>1.2346095647269913E-3</c:v>
                </c:pt>
                <c:pt idx="216">
                  <c:v>1.4161697948339019E-3</c:v>
                </c:pt>
                <c:pt idx="217">
                  <c:v>1.5795740019301215E-3</c:v>
                </c:pt>
                <c:pt idx="218">
                  <c:v>1.7792902550477227E-3</c:v>
                </c:pt>
                <c:pt idx="219">
                  <c:v>1.9790065081653247E-3</c:v>
                </c:pt>
                <c:pt idx="220">
                  <c:v>2.1605667382722351E-3</c:v>
                </c:pt>
                <c:pt idx="221">
                  <c:v>2.3421269683791455E-3</c:v>
                </c:pt>
                <c:pt idx="222">
                  <c:v>2.5055311754753648E-3</c:v>
                </c:pt>
                <c:pt idx="223">
                  <c:v>1.8537364202436638E-3</c:v>
                </c:pt>
                <c:pt idx="224">
                  <c:v>2.2164239807261196E-3</c:v>
                </c:pt>
                <c:pt idx="225">
                  <c:v>2.61941015903996E-3</c:v>
                </c:pt>
                <c:pt idx="226">
                  <c:v>1.3214004715473677E-3</c:v>
                </c:pt>
                <c:pt idx="227">
                  <c:v>1.5063965375639989E-3</c:v>
                </c:pt>
                <c:pt idx="228">
                  <c:v>1.7442486224425249E-3</c:v>
                </c:pt>
                <c:pt idx="229">
                  <c:v>1.8499606601663143E-3</c:v>
                </c:pt>
                <c:pt idx="230">
                  <c:v>2.0085287167519983E-3</c:v>
                </c:pt>
                <c:pt idx="231">
                  <c:v>2.1142407544757881E-3</c:v>
                </c:pt>
                <c:pt idx="232">
                  <c:v>2.3732352468990715E-3</c:v>
                </c:pt>
                <c:pt idx="233">
                  <c:v>2.6322297393223558E-3</c:v>
                </c:pt>
                <c:pt idx="234">
                  <c:v>1.517012841570953E-3</c:v>
                </c:pt>
                <c:pt idx="235">
                  <c:v>1.5892515483124266E-3</c:v>
                </c:pt>
                <c:pt idx="236">
                  <c:v>1.769848315166112E-3</c:v>
                </c:pt>
                <c:pt idx="237">
                  <c:v>1.9685047587051658E-3</c:v>
                </c:pt>
                <c:pt idx="238">
                  <c:v>2.1491015255588504E-3</c:v>
                </c:pt>
                <c:pt idx="239">
                  <c:v>2.3116386157271667E-3</c:v>
                </c:pt>
                <c:pt idx="240">
                  <c:v>2.51029505926622E-3</c:v>
                </c:pt>
                <c:pt idx="241">
                  <c:v>7.558598498872939E-4</c:v>
                </c:pt>
                <c:pt idx="242">
                  <c:v>1.0085329997067609E-3</c:v>
                </c:pt>
                <c:pt idx="243">
                  <c:v>1.1532261709709E-3</c:v>
                </c:pt>
                <c:pt idx="244">
                  <c:v>1.3195153379461043E-3</c:v>
                </c:pt>
                <c:pt idx="245">
                  <c:v>1.5786672864788909E-3</c:v>
                </c:pt>
                <c:pt idx="246">
                  <c:v>1.7104028603163912E-3</c:v>
                </c:pt>
                <c:pt idx="247">
                  <c:v>1.9026072221448741E-3</c:v>
                </c:pt>
                <c:pt idx="248">
                  <c:v>1.8083478725451408E-3</c:v>
                </c:pt>
                <c:pt idx="249">
                  <c:v>1.9615000000000001E-3</c:v>
                </c:pt>
                <c:pt idx="250">
                  <c:v>1.8150207429235359E-3</c:v>
                </c:pt>
                <c:pt idx="251">
                  <c:v>1.9615000000000001E-3</c:v>
                </c:pt>
                <c:pt idx="252">
                  <c:v>1.8150207429235359E-3</c:v>
                </c:pt>
                <c:pt idx="253">
                  <c:v>1.9615000000000001E-3</c:v>
                </c:pt>
                <c:pt idx="254">
                  <c:v>1.8216936133019315E-3</c:v>
                </c:pt>
                <c:pt idx="255">
                  <c:v>1.9615000000000001E-3</c:v>
                </c:pt>
                <c:pt idx="256">
                  <c:v>1.5855134897039412E-3</c:v>
                </c:pt>
                <c:pt idx="257">
                  <c:v>1.9615000000000001E-3</c:v>
                </c:pt>
                <c:pt idx="258">
                  <c:v>1.5956770377148638E-3</c:v>
                </c:pt>
                <c:pt idx="259">
                  <c:v>1.9615000000000001E-3</c:v>
                </c:pt>
                <c:pt idx="260">
                  <c:v>1.3001451112340421E-3</c:v>
                </c:pt>
                <c:pt idx="261">
                  <c:v>1.8268705665545001E-3</c:v>
                </c:pt>
                <c:pt idx="262">
                  <c:v>1.9615000000000001E-3</c:v>
                </c:pt>
                <c:pt idx="263">
                  <c:v>1.3068125220608838E-3</c:v>
                </c:pt>
                <c:pt idx="264">
                  <c:v>1.8335379773813418E-3</c:v>
                </c:pt>
                <c:pt idx="265">
                  <c:v>9.3512869520692851E-4</c:v>
                </c:pt>
                <c:pt idx="266">
                  <c:v>1.3053826963548491E-3</c:v>
                </c:pt>
                <c:pt idx="267">
                  <c:v>1.6803835436713331E-3</c:v>
                </c:pt>
                <c:pt idx="268">
                  <c:v>1.9615000000000001E-3</c:v>
                </c:pt>
                <c:pt idx="269">
                  <c:v>9.3038184903836542E-4</c:v>
                </c:pt>
                <c:pt idx="270">
                  <c:v>1.2958890040177229E-3</c:v>
                </c:pt>
                <c:pt idx="271">
                  <c:v>1.6661430051656441E-3</c:v>
                </c:pt>
                <c:pt idx="272">
                  <c:v>1.8273634575812533E-3</c:v>
                </c:pt>
                <c:pt idx="273">
                  <c:v>1.9615000000000001E-3</c:v>
                </c:pt>
                <c:pt idx="274">
                  <c:v>1.8273634575812533E-3</c:v>
                </c:pt>
                <c:pt idx="275">
                  <c:v>1.9615000000000001E-3</c:v>
                </c:pt>
                <c:pt idx="276">
                  <c:v>1.1065506590074898E-3</c:v>
                </c:pt>
                <c:pt idx="277">
                  <c:v>1.2957046178121892E-3</c:v>
                </c:pt>
                <c:pt idx="278">
                  <c:v>1.4801297276467709E-3</c:v>
                </c:pt>
                <c:pt idx="279">
                  <c:v>1.6692836864514698E-3</c:v>
                </c:pt>
                <c:pt idx="280">
                  <c:v>1.8489799473159342E-3</c:v>
                </c:pt>
                <c:pt idx="281">
                  <c:v>1.9615000000000001E-3</c:v>
                </c:pt>
                <c:pt idx="282">
                  <c:v>1.4801297276467709E-3</c:v>
                </c:pt>
                <c:pt idx="283">
                  <c:v>1.6598259885112351E-3</c:v>
                </c:pt>
                <c:pt idx="284">
                  <c:v>1.8489799473159342E-3</c:v>
                </c:pt>
                <c:pt idx="285">
                  <c:v>1.9615000000000001E-3</c:v>
                </c:pt>
                <c:pt idx="286">
                  <c:v>1.0151124656869179E-3</c:v>
                </c:pt>
                <c:pt idx="287">
                  <c:v>1.2225010339455356E-3</c:v>
                </c:pt>
                <c:pt idx="288">
                  <c:v>1.379E-3</c:v>
                </c:pt>
                <c:pt idx="289">
                  <c:v>1.379E-3</c:v>
                </c:pt>
                <c:pt idx="290">
                  <c:v>1.248729421730305E-3</c:v>
                </c:pt>
                <c:pt idx="291">
                  <c:v>1.379E-3</c:v>
                </c:pt>
                <c:pt idx="292">
                  <c:v>1.3564471878018721E-3</c:v>
                </c:pt>
                <c:pt idx="293">
                  <c:v>9.7556762990015319E-4</c:v>
                </c:pt>
                <c:pt idx="294">
                  <c:v>1.1347351823194601E-3</c:v>
                </c:pt>
                <c:pt idx="295">
                  <c:v>1.3045646760491511E-3</c:v>
                </c:pt>
                <c:pt idx="296">
                  <c:v>1.379E-3</c:v>
                </c:pt>
                <c:pt idx="297">
                  <c:v>1.2981607588308233E-3</c:v>
                </c:pt>
                <c:pt idx="298">
                  <c:v>1.379E-3</c:v>
                </c:pt>
                <c:pt idx="299">
                  <c:v>9.7105963453005006E-4</c:v>
                </c:pt>
                <c:pt idx="300">
                  <c:v>1.1294916904369828E-3</c:v>
                </c:pt>
                <c:pt idx="301">
                  <c:v>1.2985364199453366E-3</c:v>
                </c:pt>
                <c:pt idx="302">
                  <c:v>1.379E-3</c:v>
                </c:pt>
                <c:pt idx="303">
                  <c:v>9.7177298016251331E-4</c:v>
                </c:pt>
                <c:pt idx="304">
                  <c:v>1.1303214211101833E-3</c:v>
                </c:pt>
                <c:pt idx="305">
                  <c:v>1.2994903317864056E-3</c:v>
                </c:pt>
                <c:pt idx="306">
                  <c:v>1.379E-3</c:v>
                </c:pt>
                <c:pt idx="307">
                  <c:v>1.1705790914494322E-3</c:v>
                </c:pt>
                <c:pt idx="308">
                  <c:v>1.3742364237570315E-3</c:v>
                </c:pt>
                <c:pt idx="309">
                  <c:v>8.9747800161302108E-4</c:v>
                </c:pt>
                <c:pt idx="310">
                  <c:v>1.063712713257438E-3</c:v>
                </c:pt>
                <c:pt idx="311">
                  <c:v>1.2261585995652301E-3</c:v>
                </c:pt>
                <c:pt idx="312">
                  <c:v>1.379E-3</c:v>
                </c:pt>
                <c:pt idx="313">
                  <c:v>1.0647374579413236E-3</c:v>
                </c:pt>
                <c:pt idx="314">
                  <c:v>8.9747800161302108E-4</c:v>
                </c:pt>
                <c:pt idx="315">
                  <c:v>1.063712713257438E-3</c:v>
                </c:pt>
                <c:pt idx="316">
                  <c:v>1.2261585995652301E-3</c:v>
                </c:pt>
                <c:pt idx="317">
                  <c:v>1.379E-3</c:v>
                </c:pt>
                <c:pt idx="318">
                  <c:v>1.0671405707243667E-3</c:v>
                </c:pt>
                <c:pt idx="319">
                  <c:v>1.2301099455055142E-3</c:v>
                </c:pt>
                <c:pt idx="320">
                  <c:v>1.379E-3</c:v>
                </c:pt>
                <c:pt idx="321">
                  <c:v>8.5401649577340972E-4</c:v>
                </c:pt>
                <c:pt idx="322">
                  <c:v>1.0512100042395446E-3</c:v>
                </c:pt>
                <c:pt idx="323">
                  <c:v>1.2256786102430391E-3</c:v>
                </c:pt>
                <c:pt idx="324">
                  <c:v>1.3502990431026782E-3</c:v>
                </c:pt>
                <c:pt idx="325">
                  <c:v>1.379E-3</c:v>
                </c:pt>
                <c:pt idx="326">
                  <c:v>8.5163864209600911E-4</c:v>
                </c:pt>
                <c:pt idx="327">
                  <c:v>1.048283101086418E-3</c:v>
                </c:pt>
                <c:pt idx="328">
                  <c:v>1.2222659309738429E-3</c:v>
                </c:pt>
                <c:pt idx="329">
                  <c:v>1.3465393808934324E-3</c:v>
                </c:pt>
                <c:pt idx="330">
                  <c:v>1.379E-3</c:v>
                </c:pt>
                <c:pt idx="331">
                  <c:v>9.1615152738756724E-4</c:v>
                </c:pt>
                <c:pt idx="332">
                  <c:v>1.0994516614875949E-3</c:v>
                </c:pt>
                <c:pt idx="333">
                  <c:v>1.240854622079045E-3</c:v>
                </c:pt>
                <c:pt idx="334">
                  <c:v>1.379E-3</c:v>
                </c:pt>
                <c:pt idx="335">
                  <c:v>1.0994516614875949E-3</c:v>
                </c:pt>
                <c:pt idx="336">
                  <c:v>1.240854622079045E-3</c:v>
                </c:pt>
                <c:pt idx="337">
                  <c:v>1.379E-3</c:v>
                </c:pt>
                <c:pt idx="338">
                  <c:v>9.2043240356728061E-4</c:v>
                </c:pt>
                <c:pt idx="339">
                  <c:v>7.1896438493478456E-4</c:v>
                </c:pt>
                <c:pt idx="340">
                  <c:v>9.1821495147258799E-4</c:v>
                </c:pt>
              </c:numCache>
            </c:numRef>
          </c:xVal>
          <c:yVal>
            <c:numRef>
              <c:f>'Com TS variável MC2020'!$AE$11:$AE$351</c:f>
              <c:numCache>
                <c:formatCode>0.00</c:formatCode>
                <c:ptCount val="341"/>
                <c:pt idx="0">
                  <c:v>2.2697733317076862E-2</c:v>
                </c:pt>
                <c:pt idx="1">
                  <c:v>5.72641352646093E-2</c:v>
                </c:pt>
                <c:pt idx="2">
                  <c:v>6.1742560149652237E-2</c:v>
                </c:pt>
                <c:pt idx="3">
                  <c:v>0.10252597069875119</c:v>
                </c:pt>
                <c:pt idx="4">
                  <c:v>0.16087536404471736</c:v>
                </c:pt>
                <c:pt idx="5">
                  <c:v>0.16982079695789687</c:v>
                </c:pt>
                <c:pt idx="6">
                  <c:v>-6.8048354476669404E-3</c:v>
                </c:pt>
                <c:pt idx="7">
                  <c:v>1.4262130711186316E-2</c:v>
                </c:pt>
                <c:pt idx="8">
                  <c:v>5.5154025214071145E-2</c:v>
                </c:pt>
                <c:pt idx="9">
                  <c:v>-2.1826395101207458E-2</c:v>
                </c:pt>
                <c:pt idx="10">
                  <c:v>-3.2437865677696687E-2</c:v>
                </c:pt>
                <c:pt idx="11">
                  <c:v>-1.0680870795672648E-3</c:v>
                </c:pt>
                <c:pt idx="12">
                  <c:v>-9.3681002856681184E-3</c:v>
                </c:pt>
                <c:pt idx="13">
                  <c:v>-4.8895192147941469E-2</c:v>
                </c:pt>
                <c:pt idx="14">
                  <c:v>-2.497750211056049E-2</c:v>
                </c:pt>
                <c:pt idx="15">
                  <c:v>-8.1675420152862555E-2</c:v>
                </c:pt>
                <c:pt idx="16">
                  <c:v>-9.5258764491279901E-2</c:v>
                </c:pt>
                <c:pt idx="17">
                  <c:v>-4.9549878634436439E-2</c:v>
                </c:pt>
                <c:pt idx="18">
                  <c:v>-0.10954987863443644</c:v>
                </c:pt>
                <c:pt idx="19">
                  <c:v>-8.0762474023132858E-2</c:v>
                </c:pt>
                <c:pt idx="20">
                  <c:v>-0.11452122887427765</c:v>
                </c:pt>
                <c:pt idx="21">
                  <c:v>-0.10468076194345696</c:v>
                </c:pt>
                <c:pt idx="22">
                  <c:v>-8.8279983725422478E-2</c:v>
                </c:pt>
                <c:pt idx="23">
                  <c:v>-0.14531889422017424</c:v>
                </c:pt>
                <c:pt idx="24">
                  <c:v>-0.15611655956607062</c:v>
                </c:pt>
                <c:pt idx="25">
                  <c:v>-0.10298938311834165</c:v>
                </c:pt>
                <c:pt idx="26">
                  <c:v>-6.6048503183222751E-2</c:v>
                </c:pt>
                <c:pt idx="27">
                  <c:v>-8.6901648227828476E-2</c:v>
                </c:pt>
                <c:pt idx="28">
                  <c:v>-0.20213139730163074</c:v>
                </c:pt>
                <c:pt idx="29">
                  <c:v>-0.26746718440949541</c:v>
                </c:pt>
                <c:pt idx="30">
                  <c:v>-0.15115881491903435</c:v>
                </c:pt>
                <c:pt idx="31">
                  <c:v>-0.12642988260872301</c:v>
                </c:pt>
                <c:pt idx="32">
                  <c:v>-0.13092097466349112</c:v>
                </c:pt>
                <c:pt idx="33">
                  <c:v>-0.28092097466349103</c:v>
                </c:pt>
                <c:pt idx="34">
                  <c:v>-0.3609209746634911</c:v>
                </c:pt>
                <c:pt idx="35">
                  <c:v>-0.13944481410533471</c:v>
                </c:pt>
                <c:pt idx="36">
                  <c:v>-0.11107724744952882</c:v>
                </c:pt>
                <c:pt idx="37">
                  <c:v>-0.14270968079372295</c:v>
                </c:pt>
                <c:pt idx="38">
                  <c:v>-0.17434211413791695</c:v>
                </c:pt>
                <c:pt idx="39">
                  <c:v>-0.21556643914606244</c:v>
                </c:pt>
                <c:pt idx="40">
                  <c:v>-0.35755535535551641</c:v>
                </c:pt>
                <c:pt idx="41">
                  <c:v>-9.8660282986456752E-2</c:v>
                </c:pt>
                <c:pt idx="42">
                  <c:v>-0.15394810510366078</c:v>
                </c:pt>
                <c:pt idx="43">
                  <c:v>-0.17923592722086482</c:v>
                </c:pt>
                <c:pt idx="44">
                  <c:v>-0.22981157145527276</c:v>
                </c:pt>
                <c:pt idx="45">
                  <c:v>-0.32612406820117007</c:v>
                </c:pt>
                <c:pt idx="46">
                  <c:v>-5.8660282986456772E-2</c:v>
                </c:pt>
                <c:pt idx="47">
                  <c:v>-0.1592359272208648</c:v>
                </c:pt>
                <c:pt idx="48">
                  <c:v>-0.26981157145527279</c:v>
                </c:pt>
                <c:pt idx="49">
                  <c:v>-0.36612406820117011</c:v>
                </c:pt>
                <c:pt idx="50">
                  <c:v>-9.4395887384873173E-2</c:v>
                </c:pt>
                <c:pt idx="51">
                  <c:v>-0.1274316293999197</c:v>
                </c:pt>
                <c:pt idx="52">
                  <c:v>-2.7242214697228373E-2</c:v>
                </c:pt>
                <c:pt idx="53">
                  <c:v>-0.10263918184248072</c:v>
                </c:pt>
                <c:pt idx="54">
                  <c:v>-9.8036148987733163E-2</c:v>
                </c:pt>
                <c:pt idx="55">
                  <c:v>-0.13724221469722836</c:v>
                </c:pt>
                <c:pt idx="56">
                  <c:v>-0.23263918184248072</c:v>
                </c:pt>
                <c:pt idx="57">
                  <c:v>-0.25803614898773319</c:v>
                </c:pt>
                <c:pt idx="58">
                  <c:v>-8.4207428410760454E-2</c:v>
                </c:pt>
                <c:pt idx="59">
                  <c:v>-0.11578838342227613</c:v>
                </c:pt>
                <c:pt idx="60">
                  <c:v>-0.16736933843379187</c:v>
                </c:pt>
                <c:pt idx="61">
                  <c:v>-0.281675034831947</c:v>
                </c:pt>
                <c:pt idx="62">
                  <c:v>-0.12420742841076046</c:v>
                </c:pt>
                <c:pt idx="63">
                  <c:v>-0.16578838342227617</c:v>
                </c:pt>
                <c:pt idx="64">
                  <c:v>-0.20736933843379191</c:v>
                </c:pt>
                <c:pt idx="65">
                  <c:v>-0.33167503483194694</c:v>
                </c:pt>
                <c:pt idx="66">
                  <c:v>-0.1718061964608289</c:v>
                </c:pt>
                <c:pt idx="67">
                  <c:v>-0.20061287026925201</c:v>
                </c:pt>
                <c:pt idx="68">
                  <c:v>-0.13617192539390516</c:v>
                </c:pt>
                <c:pt idx="69">
                  <c:v>-0.2445358242749639</c:v>
                </c:pt>
                <c:pt idx="70">
                  <c:v>-0.14617192539390517</c:v>
                </c:pt>
                <c:pt idx="71">
                  <c:v>-0.23453582427496389</c:v>
                </c:pt>
                <c:pt idx="72">
                  <c:v>-2.3998120811565021E-2</c:v>
                </c:pt>
                <c:pt idx="73">
                  <c:v>-1.6213798194587736E-2</c:v>
                </c:pt>
                <c:pt idx="74">
                  <c:v>-2.0414567502839875E-2</c:v>
                </c:pt>
                <c:pt idx="75">
                  <c:v>-1.6989153352812952E-2</c:v>
                </c:pt>
                <c:pt idx="76">
                  <c:v>-1.3740178430193956E-2</c:v>
                </c:pt>
                <c:pt idx="77">
                  <c:v>-4.6410290596932871E-2</c:v>
                </c:pt>
                <c:pt idx="78">
                  <c:v>-5.5908133898464246E-2</c:v>
                </c:pt>
                <c:pt idx="79">
                  <c:v>-7.3249637707773763E-2</c:v>
                </c:pt>
                <c:pt idx="80">
                  <c:v>-7.5957230430423017E-2</c:v>
                </c:pt>
                <c:pt idx="81">
                  <c:v>-7.8664823153072105E-2</c:v>
                </c:pt>
                <c:pt idx="82">
                  <c:v>-6.1453396025168749E-2</c:v>
                </c:pt>
                <c:pt idx="83">
                  <c:v>-1.4241968897265256E-2</c:v>
                </c:pt>
                <c:pt idx="84">
                  <c:v>1.3050438380085461E-2</c:v>
                </c:pt>
                <c:pt idx="85">
                  <c:v>3.0342845657436446E-2</c:v>
                </c:pt>
                <c:pt idx="86">
                  <c:v>7.7473292635892421E-2</c:v>
                </c:pt>
                <c:pt idx="87">
                  <c:v>-2.5957230430423001E-2</c:v>
                </c:pt>
                <c:pt idx="88">
                  <c:v>-8.6648231530720987E-3</c:v>
                </c:pt>
                <c:pt idx="89">
                  <c:v>1.8546603974831266E-2</c:v>
                </c:pt>
                <c:pt idx="90">
                  <c:v>1.5758031102734771E-2</c:v>
                </c:pt>
                <c:pt idx="91">
                  <c:v>1.3050438380085461E-2</c:v>
                </c:pt>
                <c:pt idx="92">
                  <c:v>3.0342845657436446E-2</c:v>
                </c:pt>
                <c:pt idx="93">
                  <c:v>2.7473292635892432E-2</c:v>
                </c:pt>
                <c:pt idx="94">
                  <c:v>-2.2727459978966469E-2</c:v>
                </c:pt>
                <c:pt idx="95">
                  <c:v>-1.8605977605129331E-2</c:v>
                </c:pt>
                <c:pt idx="96">
                  <c:v>-4.5429224271378299E-3</c:v>
                </c:pt>
                <c:pt idx="97">
                  <c:v>-4.7986724914622636E-4</c:v>
                </c:pt>
                <c:pt idx="98">
                  <c:v>1.3641615124690976E-2</c:v>
                </c:pt>
                <c:pt idx="99">
                  <c:v>-2.2369025014719601E-3</c:v>
                </c:pt>
                <c:pt idx="100">
                  <c:v>3.1767725480674136E-2</c:v>
                </c:pt>
                <c:pt idx="101">
                  <c:v>-5.6848942352803661E-2</c:v>
                </c:pt>
                <c:pt idx="102">
                  <c:v>-5.2727459978966468E-2</c:v>
                </c:pt>
                <c:pt idx="103">
                  <c:v>-1.8605977605129331E-2</c:v>
                </c:pt>
                <c:pt idx="104">
                  <c:v>-5.4542922427137819E-2</c:v>
                </c:pt>
                <c:pt idx="105">
                  <c:v>-5.0479867249146243E-2</c:v>
                </c:pt>
                <c:pt idx="106">
                  <c:v>-6.635838487530904E-2</c:v>
                </c:pt>
                <c:pt idx="107">
                  <c:v>-8.2236902501471976E-2</c:v>
                </c:pt>
                <c:pt idx="108">
                  <c:v>-9.8232274519325868E-2</c:v>
                </c:pt>
                <c:pt idx="109">
                  <c:v>1.4521796881274696E-3</c:v>
                </c:pt>
                <c:pt idx="110">
                  <c:v>-1.0423175019867198E-2</c:v>
                </c:pt>
                <c:pt idx="111">
                  <c:v>7.7637542765778556E-3</c:v>
                </c:pt>
                <c:pt idx="112">
                  <c:v>5.9506835730228913E-3</c:v>
                </c:pt>
                <c:pt idx="113">
                  <c:v>2.4137612869468084E-2</c:v>
                </c:pt>
                <c:pt idx="114">
                  <c:v>1.9576824980132801E-2</c:v>
                </c:pt>
                <c:pt idx="115">
                  <c:v>7.7637542765778556E-3</c:v>
                </c:pt>
                <c:pt idx="116">
                  <c:v>5.9506835730228913E-3</c:v>
                </c:pt>
                <c:pt idx="117">
                  <c:v>2.4137612869468084E-2</c:v>
                </c:pt>
                <c:pt idx="118">
                  <c:v>-0.16365198304242998</c:v>
                </c:pt>
                <c:pt idx="119">
                  <c:v>-0.11604989007136984</c:v>
                </c:pt>
                <c:pt idx="120">
                  <c:v>-9.8447797100309598E-2</c:v>
                </c:pt>
                <c:pt idx="121">
                  <c:v>-9.6049890071369853E-2</c:v>
                </c:pt>
                <c:pt idx="122">
                  <c:v>-4.8447797100309609E-2</c:v>
                </c:pt>
                <c:pt idx="123">
                  <c:v>-9.450884178010327E-2</c:v>
                </c:pt>
                <c:pt idx="124">
                  <c:v>-7.754702702336308E-2</c:v>
                </c:pt>
                <c:pt idx="125">
                  <c:v>-3.0585212266623057E-2</c:v>
                </c:pt>
                <c:pt idx="126">
                  <c:v>-9.450884178010327E-2</c:v>
                </c:pt>
                <c:pt idx="127">
                  <c:v>-7.754702702336308E-2</c:v>
                </c:pt>
                <c:pt idx="128">
                  <c:v>-3.0585212266623057E-2</c:v>
                </c:pt>
                <c:pt idx="129">
                  <c:v>-3.2902296652516955E-2</c:v>
                </c:pt>
                <c:pt idx="130">
                  <c:v>1.7225187493648042E-2</c:v>
                </c:pt>
                <c:pt idx="131">
                  <c:v>3.7352671639813179E-2</c:v>
                </c:pt>
                <c:pt idx="132">
                  <c:v>-6.2902296652516954E-2</c:v>
                </c:pt>
                <c:pt idx="133">
                  <c:v>-3.2774812506351975E-2</c:v>
                </c:pt>
                <c:pt idx="134">
                  <c:v>-1.2647328360186838E-2</c:v>
                </c:pt>
                <c:pt idx="135">
                  <c:v>1.563401025151373E-3</c:v>
                </c:pt>
                <c:pt idx="136">
                  <c:v>1.7655713434602094E-2</c:v>
                </c:pt>
                <c:pt idx="137">
                  <c:v>3.8560334165312737E-2</c:v>
                </c:pt>
                <c:pt idx="138">
                  <c:v>5.4652646574763292E-2</c:v>
                </c:pt>
                <c:pt idx="139">
                  <c:v>7.5557267305473907E-2</c:v>
                </c:pt>
                <c:pt idx="140">
                  <c:v>9.1649579714924434E-2</c:v>
                </c:pt>
                <c:pt idx="141">
                  <c:v>0.11496035460626525</c:v>
                </c:pt>
                <c:pt idx="142">
                  <c:v>-2.9341219705559238E-2</c:v>
                </c:pt>
                <c:pt idx="143">
                  <c:v>-8.4365989748486359E-3</c:v>
                </c:pt>
                <c:pt idx="144">
                  <c:v>1.0061867595231977E-2</c:v>
                </c:pt>
                <c:pt idx="145">
                  <c:v>3.4951102924367677E-2</c:v>
                </c:pt>
                <c:pt idx="146">
                  <c:v>5.4652646574763292E-2</c:v>
                </c:pt>
                <c:pt idx="147">
                  <c:v>7.4354190225158989E-2</c:v>
                </c:pt>
                <c:pt idx="148">
                  <c:v>8.8040348473979457E-2</c:v>
                </c:pt>
                <c:pt idx="149">
                  <c:v>9.0523429642484998E-2</c:v>
                </c:pt>
                <c:pt idx="150">
                  <c:v>4.0160488098032354E-2</c:v>
                </c:pt>
                <c:pt idx="151">
                  <c:v>6.5556738887621369E-2</c:v>
                </c:pt>
                <c:pt idx="152">
                  <c:v>7.9175569865779671E-2</c:v>
                </c:pt>
                <c:pt idx="153">
                  <c:v>0.10249816420869945</c:v>
                </c:pt>
                <c:pt idx="154">
                  <c:v>0.10522828528114264</c:v>
                </c:pt>
                <c:pt idx="155">
                  <c:v>0.13943958952977775</c:v>
                </c:pt>
                <c:pt idx="156">
                  <c:v>-1.3846864334569886E-3</c:v>
                </c:pt>
                <c:pt idx="157">
                  <c:v>1.1049198003747679E-2</c:v>
                </c:pt>
                <c:pt idx="158">
                  <c:v>2.4668028981906009E-2</c:v>
                </c:pt>
                <c:pt idx="159">
                  <c:v>4.7694386689587476E-2</c:v>
                </c:pt>
                <c:pt idx="160">
                  <c:v>8.279440084393791E-2</c:v>
                </c:pt>
                <c:pt idx="161">
                  <c:v>0.10522828528114264</c:v>
                </c:pt>
                <c:pt idx="162">
                  <c:v>0.12070463591164865</c:v>
                </c:pt>
                <c:pt idx="163">
                  <c:v>5.9058912689384208E-2</c:v>
                </c:pt>
                <c:pt idx="164">
                  <c:v>5.2215410878619001E-2</c:v>
                </c:pt>
                <c:pt idx="165">
                  <c:v>4.8846710516465969E-2</c:v>
                </c:pt>
                <c:pt idx="166">
                  <c:v>4.6845531209597363E-2</c:v>
                </c:pt>
                <c:pt idx="167">
                  <c:v>4.6002619052266214E-2</c:v>
                </c:pt>
                <c:pt idx="168">
                  <c:v>3.7370140107550853E-2</c:v>
                </c:pt>
                <c:pt idx="169">
                  <c:v>2.6527227950219778E-2</c:v>
                </c:pt>
                <c:pt idx="170">
                  <c:v>-6.3162885275219738E-4</c:v>
                </c:pt>
                <c:pt idx="171">
                  <c:v>4.6848479476768651E-2</c:v>
                </c:pt>
                <c:pt idx="172">
                  <c:v>4.8952811602925139E-2</c:v>
                </c:pt>
                <c:pt idx="173">
                  <c:v>4.9583521587337837E-2</c:v>
                </c:pt>
                <c:pt idx="174">
                  <c:v>4.0951042642622254E-2</c:v>
                </c:pt>
                <c:pt idx="175">
                  <c:v>5.379218583965073E-2</c:v>
                </c:pt>
                <c:pt idx="176">
                  <c:v>6.737014010755088E-2</c:v>
                </c:pt>
                <c:pt idx="177">
                  <c:v>6.8737661162835362E-2</c:v>
                </c:pt>
                <c:pt idx="178">
                  <c:v>6.7894749005504351E-2</c:v>
                </c:pt>
                <c:pt idx="179">
                  <c:v>8.1163244815540825E-2</c:v>
                </c:pt>
                <c:pt idx="180">
                  <c:v>9.2530765870825343E-2</c:v>
                </c:pt>
                <c:pt idx="181">
                  <c:v>0.10274001977657254</c:v>
                </c:pt>
                <c:pt idx="182">
                  <c:v>0.12042348547749754</c:v>
                </c:pt>
                <c:pt idx="183">
                  <c:v>0.12737014010755088</c:v>
                </c:pt>
                <c:pt idx="184">
                  <c:v>0.13579041687934795</c:v>
                </c:pt>
                <c:pt idx="185">
                  <c:v>0.14010518221811999</c:v>
                </c:pt>
                <c:pt idx="186">
                  <c:v>6.1041400453089784E-2</c:v>
                </c:pt>
                <c:pt idx="187">
                  <c:v>7.1749943542550876E-2</c:v>
                </c:pt>
                <c:pt idx="188">
                  <c:v>9.2286593265607147E-2</c:v>
                </c:pt>
                <c:pt idx="189">
                  <c:v>8.1041400453089774E-2</c:v>
                </c:pt>
                <c:pt idx="190">
                  <c:v>0.10106237007693106</c:v>
                </c:pt>
                <c:pt idx="191">
                  <c:v>0.11142712643358235</c:v>
                </c:pt>
                <c:pt idx="192">
                  <c:v>-9.1407045924262256E-2</c:v>
                </c:pt>
                <c:pt idx="193">
                  <c:v>-7.9151462537156492E-2</c:v>
                </c:pt>
                <c:pt idx="194">
                  <c:v>-6.9818066378935006E-2</c:v>
                </c:pt>
                <c:pt idx="195">
                  <c:v>-6.0312776854308636E-2</c:v>
                </c:pt>
                <c:pt idx="196">
                  <c:v>-3.0352176727492686E-2</c:v>
                </c:pt>
                <c:pt idx="197">
                  <c:v>-1.6085037612609154E-2</c:v>
                </c:pt>
                <c:pt idx="198">
                  <c:v>-2.0249427157508493E-2</c:v>
                </c:pt>
                <c:pt idx="199">
                  <c:v>5.5861832975920844E-3</c:v>
                </c:pt>
                <c:pt idx="200">
                  <c:v>-3.926150812380963E-2</c:v>
                </c:pt>
                <c:pt idx="201">
                  <c:v>-6.326606031736301E-2</c:v>
                </c:pt>
                <c:pt idx="202">
                  <c:v>-8.7270612510916556E-2</c:v>
                </c:pt>
                <c:pt idx="203">
                  <c:v>1.2567232720173294E-2</c:v>
                </c:pt>
                <c:pt idx="204">
                  <c:v>5.7522018918416767E-2</c:v>
                </c:pt>
                <c:pt idx="205">
                  <c:v>7.8494890637362841E-2</c:v>
                </c:pt>
                <c:pt idx="206">
                  <c:v>0.12097228373648447</c:v>
                </c:pt>
                <c:pt idx="207">
                  <c:v>0.15893611269507929</c:v>
                </c:pt>
                <c:pt idx="208">
                  <c:v>0.17840446303384982</c:v>
                </c:pt>
                <c:pt idx="209">
                  <c:v>3.1905867566179469E-2</c:v>
                </c:pt>
                <c:pt idx="210">
                  <c:v>4.6589304836322426E-2</c:v>
                </c:pt>
                <c:pt idx="211">
                  <c:v>7.1182295612220753E-2</c:v>
                </c:pt>
                <c:pt idx="212">
                  <c:v>7.1001402623730975E-2</c:v>
                </c:pt>
                <c:pt idx="213">
                  <c:v>9.5594393399629329E-2</c:v>
                </c:pt>
                <c:pt idx="214">
                  <c:v>0.18973515170430333</c:v>
                </c:pt>
                <c:pt idx="215">
                  <c:v>-2.9607884396697648E-2</c:v>
                </c:pt>
                <c:pt idx="216">
                  <c:v>-1.3680433898517946E-2</c:v>
                </c:pt>
                <c:pt idx="217">
                  <c:v>-1.0345728450156189E-2</c:v>
                </c:pt>
                <c:pt idx="218">
                  <c:v>-1.8255329021586164E-3</c:v>
                </c:pt>
                <c:pt idx="219">
                  <c:v>6.6946626458390668E-3</c:v>
                </c:pt>
                <c:pt idx="220">
                  <c:v>-7.377886855981175E-3</c:v>
                </c:pt>
                <c:pt idx="221">
                  <c:v>-1.45043635780151E-3</c:v>
                </c:pt>
                <c:pt idx="222">
                  <c:v>-3.8115730909439871E-2</c:v>
                </c:pt>
                <c:pt idx="223">
                  <c:v>0.15498643455900171</c:v>
                </c:pt>
                <c:pt idx="224">
                  <c:v>0.19084940116132815</c:v>
                </c:pt>
                <c:pt idx="225">
                  <c:v>0.21514158627502433</c:v>
                </c:pt>
                <c:pt idx="226">
                  <c:v>3.1319217011829048E-2</c:v>
                </c:pt>
                <c:pt idx="227">
                  <c:v>4.5669621103139879E-2</c:v>
                </c:pt>
                <c:pt idx="228">
                  <c:v>4.9834426363396717E-2</c:v>
                </c:pt>
                <c:pt idx="229">
                  <c:v>4.946322870128872E-2</c:v>
                </c:pt>
                <c:pt idx="230">
                  <c:v>2.8906432208126609E-2</c:v>
                </c:pt>
                <c:pt idx="231">
                  <c:v>2.8535234546018584E-2</c:v>
                </c:pt>
                <c:pt idx="232">
                  <c:v>3.6625800273853815E-2</c:v>
                </c:pt>
                <c:pt idx="233">
                  <c:v>-2.528363399831085E-2</c:v>
                </c:pt>
                <c:pt idx="234">
                  <c:v>3.2828264060670798E-2</c:v>
                </c:pt>
                <c:pt idx="235">
                  <c:v>2.3079031059152766E-2</c:v>
                </c:pt>
                <c:pt idx="236">
                  <c:v>4.8705948555357981E-2</c:v>
                </c:pt>
                <c:pt idx="237">
                  <c:v>5.689555780118366E-2</c:v>
                </c:pt>
                <c:pt idx="238">
                  <c:v>8.252247529738882E-2</c:v>
                </c:pt>
                <c:pt idx="239">
                  <c:v>0.10558670104397339</c:v>
                </c:pt>
                <c:pt idx="240">
                  <c:v>0.11377631028979904</c:v>
                </c:pt>
                <c:pt idx="241">
                  <c:v>-0.13705696590881389</c:v>
                </c:pt>
                <c:pt idx="242">
                  <c:v>-0.13062721509517783</c:v>
                </c:pt>
                <c:pt idx="243">
                  <c:v>-0.14976573386001871</c:v>
                </c:pt>
                <c:pt idx="244">
                  <c:v>-0.14579059870916425</c:v>
                </c:pt>
                <c:pt idx="245">
                  <c:v>-0.12842675172081958</c:v>
                </c:pt>
                <c:pt idx="246">
                  <c:v>-0.11943346283507764</c:v>
                </c:pt>
                <c:pt idx="247">
                  <c:v>-0.12172194298538863</c:v>
                </c:pt>
                <c:pt idx="248">
                  <c:v>0.12183291288201697</c:v>
                </c:pt>
                <c:pt idx="249">
                  <c:v>5.4258892990813323E-3</c:v>
                </c:pt>
                <c:pt idx="250">
                  <c:v>0.12329656592413113</c:v>
                </c:pt>
                <c:pt idx="251">
                  <c:v>0.10542588929908131</c:v>
                </c:pt>
                <c:pt idx="252">
                  <c:v>0.12329656592413113</c:v>
                </c:pt>
                <c:pt idx="253">
                  <c:v>0.10542588929908131</c:v>
                </c:pt>
                <c:pt idx="254">
                  <c:v>0.12476021896624528</c:v>
                </c:pt>
                <c:pt idx="255">
                  <c:v>5.5425889299081321E-2</c:v>
                </c:pt>
                <c:pt idx="256">
                  <c:v>0.10026049182946475</c:v>
                </c:pt>
                <c:pt idx="257">
                  <c:v>0.13463611384387142</c:v>
                </c:pt>
                <c:pt idx="258">
                  <c:v>0.10254130686354565</c:v>
                </c:pt>
                <c:pt idx="259">
                  <c:v>0.13463611384387142</c:v>
                </c:pt>
                <c:pt idx="260">
                  <c:v>5.7703773373146694E-2</c:v>
                </c:pt>
                <c:pt idx="261">
                  <c:v>7.3158359447096311E-2</c:v>
                </c:pt>
                <c:pt idx="262">
                  <c:v>5.2668202487364646E-2</c:v>
                </c:pt>
                <c:pt idx="263">
                  <c:v>5.9165223829779068E-2</c:v>
                </c:pt>
                <c:pt idx="264">
                  <c:v>7.4619809903728629E-2</c:v>
                </c:pt>
                <c:pt idx="265">
                  <c:v>-7.4151993140166017E-3</c:v>
                </c:pt>
                <c:pt idx="266">
                  <c:v>2.3265944741464123E-2</c:v>
                </c:pt>
                <c:pt idx="267">
                  <c:v>4.9814624386819717E-3</c:v>
                </c:pt>
                <c:pt idx="268">
                  <c:v>3.6238862059214894E-2</c:v>
                </c:pt>
                <c:pt idx="269">
                  <c:v>-8.4495729557535204E-3</c:v>
                </c:pt>
                <c:pt idx="270">
                  <c:v>-2.8802802542009703E-2</c:v>
                </c:pt>
                <c:pt idx="271">
                  <c:v>2.1878341513471122E-2</c:v>
                </c:pt>
                <c:pt idx="272">
                  <c:v>0.11093919916291389</c:v>
                </c:pt>
                <c:pt idx="273">
                  <c:v>0.12025887326163445</c:v>
                </c:pt>
                <c:pt idx="274">
                  <c:v>0.14093919916291389</c:v>
                </c:pt>
                <c:pt idx="275">
                  <c:v>0.13025887326163446</c:v>
                </c:pt>
                <c:pt idx="276">
                  <c:v>2.3976588773128027E-4</c:v>
                </c:pt>
                <c:pt idx="277">
                  <c:v>3.1306213975340225E-2</c:v>
                </c:pt>
                <c:pt idx="278">
                  <c:v>5.1346000860758967E-2</c:v>
                </c:pt>
                <c:pt idx="279">
                  <c:v>9.2412448948367865E-2</c:v>
                </c:pt>
                <c:pt idx="280">
                  <c:v>8.1425574631596498E-2</c:v>
                </c:pt>
                <c:pt idx="281">
                  <c:v>8.585434647208523E-2</c:v>
                </c:pt>
                <c:pt idx="282">
                  <c:v>7.1346000860758985E-2</c:v>
                </c:pt>
                <c:pt idx="283">
                  <c:v>0.10035912654398743</c:v>
                </c:pt>
                <c:pt idx="284">
                  <c:v>0.12142557463159651</c:v>
                </c:pt>
                <c:pt idx="285">
                  <c:v>9.5854346472085239E-2</c:v>
                </c:pt>
                <c:pt idx="286">
                  <c:v>-2.0848437685819676E-2</c:v>
                </c:pt>
                <c:pt idx="287">
                  <c:v>-3.8201892420793554E-2</c:v>
                </c:pt>
                <c:pt idx="288">
                  <c:v>-4.602007885309134E-2</c:v>
                </c:pt>
                <c:pt idx="289">
                  <c:v>6.5140606128658241E-2</c:v>
                </c:pt>
                <c:pt idx="290">
                  <c:v>6.1157719842858976E-2</c:v>
                </c:pt>
                <c:pt idx="291">
                  <c:v>5.1002060217716971E-2</c:v>
                </c:pt>
                <c:pt idx="292">
                  <c:v>-5.2739716731292158E-2</c:v>
                </c:pt>
                <c:pt idx="293">
                  <c:v>2.3915354249492288E-2</c:v>
                </c:pt>
                <c:pt idx="294">
                  <c:v>1.9814932244442751E-2</c:v>
                </c:pt>
                <c:pt idx="295">
                  <c:v>2.8119266660107639E-2</c:v>
                </c:pt>
                <c:pt idx="296">
                  <c:v>-5.0921562892549121E-3</c:v>
                </c:pt>
                <c:pt idx="297">
                  <c:v>6.6475441961979548E-2</c:v>
                </c:pt>
                <c:pt idx="298">
                  <c:v>5.4638405020446756E-2</c:v>
                </c:pt>
                <c:pt idx="299">
                  <c:v>1.3618955759809426E-2</c:v>
                </c:pt>
                <c:pt idx="300">
                  <c:v>1.9223404930400118E-2</c:v>
                </c:pt>
                <c:pt idx="301">
                  <c:v>1.7212841126771822E-2</c:v>
                </c:pt>
                <c:pt idx="302">
                  <c:v>5.2954282000780006E-3</c:v>
                </c:pt>
                <c:pt idx="303">
                  <c:v>-3.4636979624591918E-2</c:v>
                </c:pt>
                <c:pt idx="304">
                  <c:v>-4.8986158857447282E-2</c:v>
                </c:pt>
                <c:pt idx="305">
                  <c:v>-6.094724483317332E-2</c:v>
                </c:pt>
                <c:pt idx="306">
                  <c:v>-9.3068892237618106E-2</c:v>
                </c:pt>
                <c:pt idx="307">
                  <c:v>-3.0258973873166312E-2</c:v>
                </c:pt>
                <c:pt idx="308">
                  <c:v>-3.3317795835522468E-2</c:v>
                </c:pt>
                <c:pt idx="309">
                  <c:v>-1.1723179082872792E-2</c:v>
                </c:pt>
                <c:pt idx="310">
                  <c:v>-5.7807678114407401E-3</c:v>
                </c:pt>
                <c:pt idx="311">
                  <c:v>-2.0657556796907395E-2</c:v>
                </c:pt>
                <c:pt idx="312">
                  <c:v>-2.7610978140826636E-2</c:v>
                </c:pt>
                <c:pt idx="313">
                  <c:v>2.5733921547321764E-2</c:v>
                </c:pt>
                <c:pt idx="314">
                  <c:v>8.2768209171272256E-3</c:v>
                </c:pt>
                <c:pt idx="315">
                  <c:v>3.4219232188559268E-2</c:v>
                </c:pt>
                <c:pt idx="316">
                  <c:v>9.3424432030926041E-3</c:v>
                </c:pt>
                <c:pt idx="317">
                  <c:v>2.3890218591733348E-3</c:v>
                </c:pt>
                <c:pt idx="318">
                  <c:v>2.915070338749437E-2</c:v>
                </c:pt>
                <c:pt idx="319">
                  <c:v>3.4502533867511259E-2</c:v>
                </c:pt>
                <c:pt idx="320">
                  <c:v>2.68002338109391E-2</c:v>
                </c:pt>
                <c:pt idx="321">
                  <c:v>3.5983432455117093E-2</c:v>
                </c:pt>
                <c:pt idx="322">
                  <c:v>4.2637671995830989E-2</c:v>
                </c:pt>
                <c:pt idx="323">
                  <c:v>6.1610567946350947E-2</c:v>
                </c:pt>
                <c:pt idx="324">
                  <c:v>6.3734065053865308E-2</c:v>
                </c:pt>
                <c:pt idx="325">
                  <c:v>3.3435400919139657E-2</c:v>
                </c:pt>
                <c:pt idx="326">
                  <c:v>5.817561262520643E-3</c:v>
                </c:pt>
                <c:pt idx="327">
                  <c:v>2.2123650238331016E-2</c:v>
                </c:pt>
                <c:pt idx="328">
                  <c:v>3.0788517064512577E-2</c:v>
                </c:pt>
                <c:pt idx="329">
                  <c:v>2.6919933689281139E-3</c:v>
                </c:pt>
                <c:pt idx="330">
                  <c:v>-4.636268577260344E-2</c:v>
                </c:pt>
                <c:pt idx="331">
                  <c:v>-3.1731643778668106E-2</c:v>
                </c:pt>
                <c:pt idx="332">
                  <c:v>-3.6185958946844121E-2</c:v>
                </c:pt>
                <c:pt idx="333">
                  <c:v>-5.8765002076579864E-2</c:v>
                </c:pt>
                <c:pt idx="334">
                  <c:v>-8.1975757820643813E-2</c:v>
                </c:pt>
                <c:pt idx="335">
                  <c:v>2.3814041053155877E-2</c:v>
                </c:pt>
                <c:pt idx="336">
                  <c:v>2.1234997923420151E-2</c:v>
                </c:pt>
                <c:pt idx="337">
                  <c:v>1.8024242179356192E-2</c:v>
                </c:pt>
                <c:pt idx="338">
                  <c:v>-2.3465781046206835E-2</c:v>
                </c:pt>
                <c:pt idx="339">
                  <c:v>-8.126339607836422E-2</c:v>
                </c:pt>
                <c:pt idx="340">
                  <c:v>-0.10561991467793996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37-4A45-88AD-D4AB28872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3412480"/>
        <c:axId val="1213412960"/>
      </c:scatterChart>
      <c:valAx>
        <c:axId val="121341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2016622922133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0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960"/>
        <c:crosses val="autoZero"/>
        <c:crossBetween val="midCat"/>
        <c:majorUnit val="8.0000000000000026E-4"/>
      </c:valAx>
      <c:valAx>
        <c:axId val="12134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Resíduo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'Sem TS MC2020'!$R$3:$R$343</c:f>
              <c:numCache>
                <c:formatCode>0.000000</c:formatCode>
                <c:ptCount val="341"/>
                <c:pt idx="0">
                  <c:v>1.1590550246936679E-3</c:v>
                </c:pt>
                <c:pt idx="1">
                  <c:v>1.5212597199104388E-3</c:v>
                </c:pt>
                <c:pt idx="2">
                  <c:v>1.5714111392481456E-3</c:v>
                </c:pt>
                <c:pt idx="3">
                  <c:v>1.8165958560102682E-3</c:v>
                </c:pt>
                <c:pt idx="4">
                  <c:v>2.2958205296816883E-3</c:v>
                </c:pt>
                <c:pt idx="5">
                  <c:v>2.5000000000000001E-3</c:v>
                </c:pt>
                <c:pt idx="6">
                  <c:v>1.6145985781890581E-3</c:v>
                </c:pt>
                <c:pt idx="7">
                  <c:v>1.8391046662039176E-3</c:v>
                </c:pt>
                <c:pt idx="8">
                  <c:v>2.5000000000000001E-3</c:v>
                </c:pt>
                <c:pt idx="9">
                  <c:v>1.4252401609235823E-3</c:v>
                </c:pt>
                <c:pt idx="10">
                  <c:v>1.6249982307223209E-3</c:v>
                </c:pt>
                <c:pt idx="11">
                  <c:v>1.8382231366872665E-3</c:v>
                </c:pt>
                <c:pt idx="12">
                  <c:v>2.0536925153465794E-3</c:v>
                </c:pt>
                <c:pt idx="13">
                  <c:v>2.1928498223973865E-3</c:v>
                </c:pt>
                <c:pt idx="14">
                  <c:v>2.4913646907483091E-3</c:v>
                </c:pt>
                <c:pt idx="15">
                  <c:v>2.5138094176919883E-3</c:v>
                </c:pt>
                <c:pt idx="16">
                  <c:v>2.6933672332414157E-3</c:v>
                </c:pt>
                <c:pt idx="17">
                  <c:v>3.14E-3</c:v>
                </c:pt>
                <c:pt idx="18">
                  <c:v>3.14E-3</c:v>
                </c:pt>
                <c:pt idx="19">
                  <c:v>1.6073593822129681E-3</c:v>
                </c:pt>
                <c:pt idx="20">
                  <c:v>1.7859548691255204E-3</c:v>
                </c:pt>
                <c:pt idx="21">
                  <c:v>1.8529281767177273E-3</c:v>
                </c:pt>
                <c:pt idx="22">
                  <c:v>1.9645503560380721E-3</c:v>
                </c:pt>
                <c:pt idx="23">
                  <c:v>2.1208214070865547E-3</c:v>
                </c:pt>
                <c:pt idx="24">
                  <c:v>2.4556879450475903E-3</c:v>
                </c:pt>
                <c:pt idx="25">
                  <c:v>7.0020982798795546E-4</c:v>
                </c:pt>
                <c:pt idx="26">
                  <c:v>1.007994367762881E-3</c:v>
                </c:pt>
                <c:pt idx="27">
                  <c:v>1.2195962388581423E-3</c:v>
                </c:pt>
                <c:pt idx="28">
                  <c:v>1.5697011528521198E-3</c:v>
                </c:pt>
                <c:pt idx="29">
                  <c:v>2.0813929502279341E-3</c:v>
                </c:pt>
                <c:pt idx="30">
                  <c:v>1.5021647812462058E-3</c:v>
                </c:pt>
                <c:pt idx="31">
                  <c:v>1.9313547187451217E-3</c:v>
                </c:pt>
                <c:pt idx="32">
                  <c:v>2.5000000000000001E-3</c:v>
                </c:pt>
                <c:pt idx="33">
                  <c:v>2.5000000000000001E-3</c:v>
                </c:pt>
                <c:pt idx="34">
                  <c:v>2.5000000000000001E-3</c:v>
                </c:pt>
                <c:pt idx="35">
                  <c:v>5.3256327612997306E-4</c:v>
                </c:pt>
                <c:pt idx="36">
                  <c:v>9.5861389703395133E-4</c:v>
                </c:pt>
                <c:pt idx="37">
                  <c:v>1.3846645179379296E-3</c:v>
                </c:pt>
                <c:pt idx="38">
                  <c:v>1.8107151388419081E-3</c:v>
                </c:pt>
                <c:pt idx="39">
                  <c:v>2.1302531045198922E-3</c:v>
                </c:pt>
                <c:pt idx="40">
                  <c:v>2.5000000000000001E-3</c:v>
                </c:pt>
                <c:pt idx="41">
                  <c:v>1.0623556356304483E-3</c:v>
                </c:pt>
                <c:pt idx="42">
                  <c:v>1.2748267627565378E-3</c:v>
                </c:pt>
                <c:pt idx="43">
                  <c:v>1.4872978898826273E-3</c:v>
                </c:pt>
                <c:pt idx="44">
                  <c:v>1.9122401441348069E-3</c:v>
                </c:pt>
                <c:pt idx="45">
                  <c:v>2.5000000000000001E-3</c:v>
                </c:pt>
                <c:pt idx="46">
                  <c:v>1.0623556356304483E-3</c:v>
                </c:pt>
                <c:pt idx="47">
                  <c:v>1.4872978898826273E-3</c:v>
                </c:pt>
                <c:pt idx="48">
                  <c:v>1.9122401441348069E-3</c:v>
                </c:pt>
                <c:pt idx="49">
                  <c:v>2.5000000000000001E-3</c:v>
                </c:pt>
                <c:pt idx="50">
                  <c:v>1.2259738524273323E-3</c:v>
                </c:pt>
                <c:pt idx="51">
                  <c:v>1.4711686229127989E-3</c:v>
                </c:pt>
                <c:pt idx="52">
                  <c:v>9.6972907455207178E-4</c:v>
                </c:pt>
                <c:pt idx="53">
                  <c:v>1.2121613431900896E-3</c:v>
                </c:pt>
                <c:pt idx="54">
                  <c:v>1.4545936118281076E-3</c:v>
                </c:pt>
                <c:pt idx="55">
                  <c:v>9.6972907455207178E-4</c:v>
                </c:pt>
                <c:pt idx="56">
                  <c:v>1.2121613431900896E-3</c:v>
                </c:pt>
                <c:pt idx="57">
                  <c:v>1.4545936118281076E-3</c:v>
                </c:pt>
                <c:pt idx="58">
                  <c:v>1.0541877463429463E-3</c:v>
                </c:pt>
                <c:pt idx="59">
                  <c:v>1.5812816195144193E-3</c:v>
                </c:pt>
                <c:pt idx="60">
                  <c:v>2.1083754926858925E-3</c:v>
                </c:pt>
                <c:pt idx="61">
                  <c:v>2.5000000000000001E-3</c:v>
                </c:pt>
                <c:pt idx="62">
                  <c:v>1.0541877463429463E-3</c:v>
                </c:pt>
                <c:pt idx="63">
                  <c:v>1.5812816195144193E-3</c:v>
                </c:pt>
                <c:pt idx="64">
                  <c:v>2.1083754926858925E-3</c:v>
                </c:pt>
                <c:pt idx="65">
                  <c:v>2.5000000000000001E-3</c:v>
                </c:pt>
                <c:pt idx="66">
                  <c:v>6.1170382914861447E-4</c:v>
                </c:pt>
                <c:pt idx="67">
                  <c:v>1.2234076582972289E-3</c:v>
                </c:pt>
                <c:pt idx="68">
                  <c:v>6.0453356856479971E-4</c:v>
                </c:pt>
                <c:pt idx="69">
                  <c:v>1.2090671371295994E-3</c:v>
                </c:pt>
                <c:pt idx="70">
                  <c:v>6.0453356856479971E-4</c:v>
                </c:pt>
                <c:pt idx="71">
                  <c:v>1.2090671371295994E-3</c:v>
                </c:pt>
                <c:pt idx="72">
                  <c:v>1.4773531582662977E-3</c:v>
                </c:pt>
                <c:pt idx="73">
                  <c:v>1.7193334169478467E-3</c:v>
                </c:pt>
                <c:pt idx="74">
                  <c:v>1.5162801261564864E-3</c:v>
                </c:pt>
                <c:pt idx="75">
                  <c:v>1.7390511399519885E-3</c:v>
                </c:pt>
                <c:pt idx="76">
                  <c:v>2.0552422563068959E-3</c:v>
                </c:pt>
                <c:pt idx="77">
                  <c:v>1.4486746145782711E-3</c:v>
                </c:pt>
                <c:pt idx="78">
                  <c:v>1.8999011338731425E-3</c:v>
                </c:pt>
                <c:pt idx="79">
                  <c:v>9.2636982235082895E-4</c:v>
                </c:pt>
                <c:pt idx="80">
                  <c:v>1.0588379849984495E-3</c:v>
                </c:pt>
                <c:pt idx="81">
                  <c:v>1.1913061476460708E-3</c:v>
                </c:pt>
                <c:pt idx="82">
                  <c:v>1.323547481248062E-3</c:v>
                </c:pt>
                <c:pt idx="83">
                  <c:v>1.4557888148500539E-3</c:v>
                </c:pt>
                <c:pt idx="84">
                  <c:v>1.5882569774976745E-3</c:v>
                </c:pt>
                <c:pt idx="85">
                  <c:v>1.7207251401452955E-3</c:v>
                </c:pt>
                <c:pt idx="86">
                  <c:v>1.8527396447016579E-3</c:v>
                </c:pt>
                <c:pt idx="87">
                  <c:v>1.0588379849984495E-3</c:v>
                </c:pt>
                <c:pt idx="88">
                  <c:v>1.1913061476460708E-3</c:v>
                </c:pt>
                <c:pt idx="89">
                  <c:v>1.323547481248062E-3</c:v>
                </c:pt>
                <c:pt idx="90">
                  <c:v>1.4557888148500539E-3</c:v>
                </c:pt>
                <c:pt idx="91">
                  <c:v>1.5882569774976745E-3</c:v>
                </c:pt>
                <c:pt idx="92">
                  <c:v>1.7207251401452955E-3</c:v>
                </c:pt>
                <c:pt idx="93">
                  <c:v>1.8527396447016579E-3</c:v>
                </c:pt>
                <c:pt idx="94">
                  <c:v>1.0588379849984497E-3</c:v>
                </c:pt>
                <c:pt idx="95">
                  <c:v>1.1913061476460705E-3</c:v>
                </c:pt>
                <c:pt idx="96">
                  <c:v>1.323547481248062E-3</c:v>
                </c:pt>
                <c:pt idx="97">
                  <c:v>1.4557888148500535E-3</c:v>
                </c:pt>
                <c:pt idx="98">
                  <c:v>1.5882569774976745E-3</c:v>
                </c:pt>
                <c:pt idx="99">
                  <c:v>1.7207251401452953E-3</c:v>
                </c:pt>
                <c:pt idx="100">
                  <c:v>1.8527396447016577E-3</c:v>
                </c:pt>
                <c:pt idx="101">
                  <c:v>9.2636982235082884E-4</c:v>
                </c:pt>
                <c:pt idx="102">
                  <c:v>1.0588379849984497E-3</c:v>
                </c:pt>
                <c:pt idx="103">
                  <c:v>1.1913061476460705E-3</c:v>
                </c:pt>
                <c:pt idx="104">
                  <c:v>1.323547481248062E-3</c:v>
                </c:pt>
                <c:pt idx="105">
                  <c:v>1.4557888148500535E-3</c:v>
                </c:pt>
                <c:pt idx="106">
                  <c:v>1.5882569774976745E-3</c:v>
                </c:pt>
                <c:pt idx="107">
                  <c:v>1.7207251401452953E-3</c:v>
                </c:pt>
                <c:pt idx="108">
                  <c:v>1.8527396447016577E-3</c:v>
                </c:pt>
                <c:pt idx="109">
                  <c:v>1.1665234603218623E-3</c:v>
                </c:pt>
                <c:pt idx="110">
                  <c:v>1.2560194600460023E-3</c:v>
                </c:pt>
                <c:pt idx="111">
                  <c:v>1.3458230061609464E-3</c:v>
                </c:pt>
                <c:pt idx="112">
                  <c:v>1.4356265522758906E-3</c:v>
                </c:pt>
                <c:pt idx="113">
                  <c:v>1.5254300983908353E-3</c:v>
                </c:pt>
                <c:pt idx="114">
                  <c:v>1.2560194600460023E-3</c:v>
                </c:pt>
                <c:pt idx="115">
                  <c:v>1.3458230061609464E-3</c:v>
                </c:pt>
                <c:pt idx="116">
                  <c:v>1.4356265522758906E-3</c:v>
                </c:pt>
                <c:pt idx="117">
                  <c:v>1.5254300983908353E-3</c:v>
                </c:pt>
                <c:pt idx="118">
                  <c:v>8.8143086760134092E-4</c:v>
                </c:pt>
                <c:pt idx="119">
                  <c:v>1.2117315139187597E-3</c:v>
                </c:pt>
                <c:pt idx="120">
                  <c:v>1.542032160236179E-3</c:v>
                </c:pt>
                <c:pt idx="121">
                  <c:v>1.2117315139187597E-3</c:v>
                </c:pt>
                <c:pt idx="122">
                  <c:v>1.542032160236179E-3</c:v>
                </c:pt>
                <c:pt idx="123">
                  <c:v>1.0438986964465184E-3</c:v>
                </c:pt>
                <c:pt idx="124">
                  <c:v>1.2675000084148673E-3</c:v>
                </c:pt>
                <c:pt idx="125">
                  <c:v>1.4911013203832155E-3</c:v>
                </c:pt>
                <c:pt idx="126">
                  <c:v>1.0438986964465184E-3</c:v>
                </c:pt>
                <c:pt idx="127">
                  <c:v>1.2675000084148673E-3</c:v>
                </c:pt>
                <c:pt idx="128">
                  <c:v>1.4911013203832155E-3</c:v>
                </c:pt>
                <c:pt idx="129">
                  <c:v>1.1322765133287974E-3</c:v>
                </c:pt>
                <c:pt idx="130">
                  <c:v>1.3020694780524818E-3</c:v>
                </c:pt>
                <c:pt idx="131">
                  <c:v>1.4718624427761664E-3</c:v>
                </c:pt>
                <c:pt idx="132">
                  <c:v>1.1322765133287974E-3</c:v>
                </c:pt>
                <c:pt idx="133">
                  <c:v>1.3020694780524818E-3</c:v>
                </c:pt>
                <c:pt idx="134">
                  <c:v>1.4718624427761664E-3</c:v>
                </c:pt>
                <c:pt idx="135">
                  <c:v>1.3707181610636567E-3</c:v>
                </c:pt>
                <c:pt idx="136">
                  <c:v>1.4710146118731928E-3</c:v>
                </c:pt>
                <c:pt idx="137">
                  <c:v>1.5846839227906667E-3</c:v>
                </c:pt>
                <c:pt idx="138">
                  <c:v>1.6849803736002024E-3</c:v>
                </c:pt>
                <c:pt idx="139">
                  <c:v>1.7986496845176763E-3</c:v>
                </c:pt>
                <c:pt idx="140">
                  <c:v>1.8989461353272122E-3</c:v>
                </c:pt>
                <c:pt idx="141">
                  <c:v>2.0193018762986554E-3</c:v>
                </c:pt>
                <c:pt idx="142">
                  <c:v>1.2570488501461828E-3</c:v>
                </c:pt>
                <c:pt idx="143">
                  <c:v>1.3707181610636567E-3</c:v>
                </c:pt>
                <c:pt idx="144">
                  <c:v>1.4777010419271617E-3</c:v>
                </c:pt>
                <c:pt idx="145">
                  <c:v>1.5746542777097133E-3</c:v>
                </c:pt>
                <c:pt idx="146">
                  <c:v>1.6849803736002024E-3</c:v>
                </c:pt>
                <c:pt idx="147">
                  <c:v>1.795306469490692E-3</c:v>
                </c:pt>
                <c:pt idx="148">
                  <c:v>1.8889164902462588E-3</c:v>
                </c:pt>
                <c:pt idx="149">
                  <c:v>1.9791832959748408E-3</c:v>
                </c:pt>
                <c:pt idx="150">
                  <c:v>1.0066634269547986E-3</c:v>
                </c:pt>
                <c:pt idx="151">
                  <c:v>1.1764073952510541E-3</c:v>
                </c:pt>
                <c:pt idx="152">
                  <c:v>1.3407050330137397E-3</c:v>
                </c:pt>
                <c:pt idx="153">
                  <c:v>1.5040949490208305E-3</c:v>
                </c:pt>
                <c:pt idx="154">
                  <c:v>1.6656694215167319E-3</c:v>
                </c:pt>
                <c:pt idx="155">
                  <c:v>1.831782502790607E-3</c:v>
                </c:pt>
                <c:pt idx="156">
                  <c:v>8.4871984148127719E-4</c:v>
                </c:pt>
                <c:pt idx="157">
                  <c:v>1.0093865922215833E-3</c:v>
                </c:pt>
                <c:pt idx="158">
                  <c:v>1.1736842299842692E-3</c:v>
                </c:pt>
                <c:pt idx="159">
                  <c:v>1.3361664242357652E-3</c:v>
                </c:pt>
                <c:pt idx="160">
                  <c:v>1.5050026707764256E-3</c:v>
                </c:pt>
                <c:pt idx="161">
                  <c:v>1.6656694215167319E-3</c:v>
                </c:pt>
                <c:pt idx="162">
                  <c:v>1.743733492497897E-3</c:v>
                </c:pt>
                <c:pt idx="163">
                  <c:v>1.5515492678736913E-3</c:v>
                </c:pt>
                <c:pt idx="164">
                  <c:v>1.6514344138741437E-3</c:v>
                </c:pt>
                <c:pt idx="165">
                  <c:v>1.6714114430742345E-3</c:v>
                </c:pt>
                <c:pt idx="166">
                  <c:v>1.7557588996968384E-3</c:v>
                </c:pt>
                <c:pt idx="167">
                  <c:v>1.8134703173859883E-3</c:v>
                </c:pt>
                <c:pt idx="168">
                  <c:v>1.8778407448085026E-3</c:v>
                </c:pt>
                <c:pt idx="169">
                  <c:v>1.9355521624976524E-3</c:v>
                </c:pt>
                <c:pt idx="170">
                  <c:v>2.0043619297424077E-3</c:v>
                </c:pt>
                <c:pt idx="171">
                  <c:v>1.5448902581403281E-3</c:v>
                </c:pt>
                <c:pt idx="172">
                  <c:v>1.611480355473963E-3</c:v>
                </c:pt>
                <c:pt idx="173">
                  <c:v>1.6736311129853555E-3</c:v>
                </c:pt>
                <c:pt idx="174">
                  <c:v>1.7380015404078691E-3</c:v>
                </c:pt>
                <c:pt idx="175">
                  <c:v>1.8068113076526253E-3</c:v>
                </c:pt>
                <c:pt idx="176">
                  <c:v>1.8778407448085026E-3</c:v>
                </c:pt>
                <c:pt idx="177">
                  <c:v>1.9422111722310158E-3</c:v>
                </c:pt>
                <c:pt idx="178">
                  <c:v>1.999922589920166E-3</c:v>
                </c:pt>
                <c:pt idx="179">
                  <c:v>1.6181393652073266E-3</c:v>
                </c:pt>
                <c:pt idx="180">
                  <c:v>1.68250979262984E-3</c:v>
                </c:pt>
                <c:pt idx="181">
                  <c:v>1.7735162589858078E-3</c:v>
                </c:pt>
                <c:pt idx="182">
                  <c:v>1.8267883368527154E-3</c:v>
                </c:pt>
                <c:pt idx="183">
                  <c:v>1.8778407448085026E-3</c:v>
                </c:pt>
                <c:pt idx="184">
                  <c:v>1.9333324925865315E-3</c:v>
                </c:pt>
                <c:pt idx="185">
                  <c:v>2.0065815996535299E-3</c:v>
                </c:pt>
                <c:pt idx="186">
                  <c:v>1.1246824471166591E-3</c:v>
                </c:pt>
                <c:pt idx="187">
                  <c:v>1.2994882015420618E-3</c:v>
                </c:pt>
                <c:pt idx="188">
                  <c:v>1.4737013940880567E-3</c:v>
                </c:pt>
                <c:pt idx="189">
                  <c:v>1.1246824471166591E-3</c:v>
                </c:pt>
                <c:pt idx="190">
                  <c:v>1.2971179540244293E-3</c:v>
                </c:pt>
                <c:pt idx="191">
                  <c:v>1.4707385846910157E-3</c:v>
                </c:pt>
                <c:pt idx="192">
                  <c:v>7.7151556698940472E-4</c:v>
                </c:pt>
                <c:pt idx="193">
                  <c:v>9.5165437832948083E-4</c:v>
                </c:pt>
                <c:pt idx="194">
                  <c:v>1.1217196377196182E-3</c:v>
                </c:pt>
                <c:pt idx="195">
                  <c:v>1.2923774589891639E-3</c:v>
                </c:pt>
                <c:pt idx="196">
                  <c:v>1.533550143908279E-3</c:v>
                </c:pt>
                <c:pt idx="197">
                  <c:v>8.9944020131477805E-4</c:v>
                </c:pt>
                <c:pt idx="198">
                  <c:v>1.126483358928217E-3</c:v>
                </c:pt>
                <c:pt idx="199">
                  <c:v>1.3535265165416559E-3</c:v>
                </c:pt>
                <c:pt idx="200">
                  <c:v>8.8419786866760516E-4</c:v>
                </c:pt>
                <c:pt idx="201">
                  <c:v>1.103763782363588E-3</c:v>
                </c:pt>
                <c:pt idx="202">
                  <c:v>1.3233296960595703E-3</c:v>
                </c:pt>
                <c:pt idx="203">
                  <c:v>1.1736117271160691E-3</c:v>
                </c:pt>
                <c:pt idx="204">
                  <c:v>1.5783054261216106E-3</c:v>
                </c:pt>
                <c:pt idx="205">
                  <c:v>1.8211216455249351E-3</c:v>
                </c:pt>
                <c:pt idx="206">
                  <c:v>2.0234684950277055E-3</c:v>
                </c:pt>
                <c:pt idx="207">
                  <c:v>2.3472234542321383E-3</c:v>
                </c:pt>
                <c:pt idx="208">
                  <c:v>2.6305090435360177E-3</c:v>
                </c:pt>
                <c:pt idx="209">
                  <c:v>1.3543506665536298E-3</c:v>
                </c:pt>
                <c:pt idx="210">
                  <c:v>1.5402419345119705E-3</c:v>
                </c:pt>
                <c:pt idx="211">
                  <c:v>1.7792449933155528E-3</c:v>
                </c:pt>
                <c:pt idx="212">
                  <c:v>1.8854685750060332E-3</c:v>
                </c:pt>
                <c:pt idx="213">
                  <c:v>2.1244716338096152E-3</c:v>
                </c:pt>
                <c:pt idx="214">
                  <c:v>2.6290336468393987E-3</c:v>
                </c:pt>
                <c:pt idx="215">
                  <c:v>1.2346095647269913E-3</c:v>
                </c:pt>
                <c:pt idx="216">
                  <c:v>1.4161697948339019E-3</c:v>
                </c:pt>
                <c:pt idx="217">
                  <c:v>1.5795740019301215E-3</c:v>
                </c:pt>
                <c:pt idx="218">
                  <c:v>1.7792902550477227E-3</c:v>
                </c:pt>
                <c:pt idx="219">
                  <c:v>1.9790065081653247E-3</c:v>
                </c:pt>
                <c:pt idx="220">
                  <c:v>2.1605667382722351E-3</c:v>
                </c:pt>
                <c:pt idx="221">
                  <c:v>2.3421269683791455E-3</c:v>
                </c:pt>
                <c:pt idx="222">
                  <c:v>2.5055311754753648E-3</c:v>
                </c:pt>
                <c:pt idx="223">
                  <c:v>1.8537364202436638E-3</c:v>
                </c:pt>
                <c:pt idx="224">
                  <c:v>2.2164239807261196E-3</c:v>
                </c:pt>
                <c:pt idx="225">
                  <c:v>2.61941015903996E-3</c:v>
                </c:pt>
                <c:pt idx="226">
                  <c:v>1.3214004715473677E-3</c:v>
                </c:pt>
                <c:pt idx="227">
                  <c:v>1.5063965375639989E-3</c:v>
                </c:pt>
                <c:pt idx="228">
                  <c:v>1.7442486224425249E-3</c:v>
                </c:pt>
                <c:pt idx="229">
                  <c:v>1.8499606601663143E-3</c:v>
                </c:pt>
                <c:pt idx="230">
                  <c:v>2.0085287167519983E-3</c:v>
                </c:pt>
                <c:pt idx="231">
                  <c:v>2.1142407544757881E-3</c:v>
                </c:pt>
                <c:pt idx="232">
                  <c:v>2.3732352468990715E-3</c:v>
                </c:pt>
                <c:pt idx="233">
                  <c:v>2.6322297393223558E-3</c:v>
                </c:pt>
                <c:pt idx="234">
                  <c:v>1.517012841570953E-3</c:v>
                </c:pt>
                <c:pt idx="235">
                  <c:v>1.5892515483124266E-3</c:v>
                </c:pt>
                <c:pt idx="236">
                  <c:v>1.769848315166112E-3</c:v>
                </c:pt>
                <c:pt idx="237">
                  <c:v>1.9685047587051658E-3</c:v>
                </c:pt>
                <c:pt idx="238">
                  <c:v>2.1491015255588504E-3</c:v>
                </c:pt>
                <c:pt idx="239">
                  <c:v>2.3116386157271667E-3</c:v>
                </c:pt>
                <c:pt idx="240">
                  <c:v>2.51029505926622E-3</c:v>
                </c:pt>
                <c:pt idx="241">
                  <c:v>7.558598498872939E-4</c:v>
                </c:pt>
                <c:pt idx="242">
                  <c:v>1.0085329997067609E-3</c:v>
                </c:pt>
                <c:pt idx="243">
                  <c:v>1.1532261709709E-3</c:v>
                </c:pt>
                <c:pt idx="244">
                  <c:v>1.3195153379461043E-3</c:v>
                </c:pt>
                <c:pt idx="245">
                  <c:v>1.5786672864788909E-3</c:v>
                </c:pt>
                <c:pt idx="246">
                  <c:v>1.7104028603163912E-3</c:v>
                </c:pt>
                <c:pt idx="247">
                  <c:v>1.9026072221448741E-3</c:v>
                </c:pt>
                <c:pt idx="248">
                  <c:v>1.8083478725451408E-3</c:v>
                </c:pt>
                <c:pt idx="249">
                  <c:v>1.9615000000000001E-3</c:v>
                </c:pt>
                <c:pt idx="250">
                  <c:v>1.8150207429235359E-3</c:v>
                </c:pt>
                <c:pt idx="251">
                  <c:v>1.9615000000000001E-3</c:v>
                </c:pt>
                <c:pt idx="252">
                  <c:v>1.8150207429235359E-3</c:v>
                </c:pt>
                <c:pt idx="253">
                  <c:v>1.9615000000000001E-3</c:v>
                </c:pt>
                <c:pt idx="254">
                  <c:v>1.8216936133019315E-3</c:v>
                </c:pt>
                <c:pt idx="255">
                  <c:v>1.9615000000000001E-3</c:v>
                </c:pt>
                <c:pt idx="256">
                  <c:v>1.5855134897039412E-3</c:v>
                </c:pt>
                <c:pt idx="257">
                  <c:v>1.9615000000000001E-3</c:v>
                </c:pt>
                <c:pt idx="258">
                  <c:v>1.5956770377148638E-3</c:v>
                </c:pt>
                <c:pt idx="259">
                  <c:v>1.9615000000000001E-3</c:v>
                </c:pt>
                <c:pt idx="260">
                  <c:v>1.3001451112340421E-3</c:v>
                </c:pt>
                <c:pt idx="261">
                  <c:v>1.8268705665545001E-3</c:v>
                </c:pt>
                <c:pt idx="262">
                  <c:v>1.9615000000000001E-3</c:v>
                </c:pt>
                <c:pt idx="263">
                  <c:v>1.3068125220608838E-3</c:v>
                </c:pt>
                <c:pt idx="264">
                  <c:v>1.8335379773813418E-3</c:v>
                </c:pt>
                <c:pt idx="265">
                  <c:v>9.3512869520692851E-4</c:v>
                </c:pt>
                <c:pt idx="266">
                  <c:v>1.3053826963548491E-3</c:v>
                </c:pt>
                <c:pt idx="267">
                  <c:v>1.6803835436713331E-3</c:v>
                </c:pt>
                <c:pt idx="268">
                  <c:v>1.9615000000000001E-3</c:v>
                </c:pt>
                <c:pt idx="269">
                  <c:v>9.3038184903836542E-4</c:v>
                </c:pt>
                <c:pt idx="270">
                  <c:v>1.2958890040177229E-3</c:v>
                </c:pt>
                <c:pt idx="271">
                  <c:v>1.6661430051656441E-3</c:v>
                </c:pt>
                <c:pt idx="272">
                  <c:v>1.8273634575812533E-3</c:v>
                </c:pt>
                <c:pt idx="273">
                  <c:v>1.9615000000000001E-3</c:v>
                </c:pt>
                <c:pt idx="274">
                  <c:v>1.8273634575812533E-3</c:v>
                </c:pt>
                <c:pt idx="275">
                  <c:v>1.9615000000000001E-3</c:v>
                </c:pt>
                <c:pt idx="276">
                  <c:v>1.1065506590074898E-3</c:v>
                </c:pt>
                <c:pt idx="277">
                  <c:v>1.2957046178121892E-3</c:v>
                </c:pt>
                <c:pt idx="278">
                  <c:v>1.4801297276467709E-3</c:v>
                </c:pt>
                <c:pt idx="279">
                  <c:v>1.6692836864514698E-3</c:v>
                </c:pt>
                <c:pt idx="280">
                  <c:v>1.8489799473159342E-3</c:v>
                </c:pt>
                <c:pt idx="281">
                  <c:v>1.9615000000000001E-3</c:v>
                </c:pt>
                <c:pt idx="282">
                  <c:v>1.4801297276467709E-3</c:v>
                </c:pt>
                <c:pt idx="283">
                  <c:v>1.6598259885112351E-3</c:v>
                </c:pt>
                <c:pt idx="284">
                  <c:v>1.8489799473159342E-3</c:v>
                </c:pt>
                <c:pt idx="285">
                  <c:v>1.9615000000000001E-3</c:v>
                </c:pt>
                <c:pt idx="286">
                  <c:v>1.0151124656869179E-3</c:v>
                </c:pt>
                <c:pt idx="287">
                  <c:v>1.2225010339455356E-3</c:v>
                </c:pt>
                <c:pt idx="288">
                  <c:v>1.379E-3</c:v>
                </c:pt>
                <c:pt idx="289">
                  <c:v>1.379E-3</c:v>
                </c:pt>
                <c:pt idx="290">
                  <c:v>1.248729421730305E-3</c:v>
                </c:pt>
                <c:pt idx="291">
                  <c:v>1.379E-3</c:v>
                </c:pt>
                <c:pt idx="292">
                  <c:v>1.3564471878018721E-3</c:v>
                </c:pt>
                <c:pt idx="293">
                  <c:v>9.7556762990015319E-4</c:v>
                </c:pt>
                <c:pt idx="294">
                  <c:v>1.1347351823194601E-3</c:v>
                </c:pt>
                <c:pt idx="295">
                  <c:v>1.3045646760491511E-3</c:v>
                </c:pt>
                <c:pt idx="296">
                  <c:v>1.379E-3</c:v>
                </c:pt>
                <c:pt idx="297">
                  <c:v>1.2981607588308233E-3</c:v>
                </c:pt>
                <c:pt idx="298">
                  <c:v>1.379E-3</c:v>
                </c:pt>
                <c:pt idx="299">
                  <c:v>9.7105963453005006E-4</c:v>
                </c:pt>
                <c:pt idx="300">
                  <c:v>1.1294916904369828E-3</c:v>
                </c:pt>
                <c:pt idx="301">
                  <c:v>1.2985364199453366E-3</c:v>
                </c:pt>
                <c:pt idx="302">
                  <c:v>1.379E-3</c:v>
                </c:pt>
                <c:pt idx="303">
                  <c:v>9.7177298016251331E-4</c:v>
                </c:pt>
                <c:pt idx="304">
                  <c:v>1.1303214211101833E-3</c:v>
                </c:pt>
                <c:pt idx="305">
                  <c:v>1.2994903317864056E-3</c:v>
                </c:pt>
                <c:pt idx="306">
                  <c:v>1.379E-3</c:v>
                </c:pt>
                <c:pt idx="307">
                  <c:v>1.1705790914494322E-3</c:v>
                </c:pt>
                <c:pt idx="308">
                  <c:v>1.3742364237570315E-3</c:v>
                </c:pt>
                <c:pt idx="309">
                  <c:v>8.9747800161302108E-4</c:v>
                </c:pt>
                <c:pt idx="310">
                  <c:v>1.063712713257438E-3</c:v>
                </c:pt>
                <c:pt idx="311">
                  <c:v>1.2261585995652301E-3</c:v>
                </c:pt>
                <c:pt idx="312">
                  <c:v>1.379E-3</c:v>
                </c:pt>
                <c:pt idx="313">
                  <c:v>1.0647374579413236E-3</c:v>
                </c:pt>
                <c:pt idx="314">
                  <c:v>8.9747800161302108E-4</c:v>
                </c:pt>
                <c:pt idx="315">
                  <c:v>1.063712713257438E-3</c:v>
                </c:pt>
                <c:pt idx="316">
                  <c:v>1.2261585995652301E-3</c:v>
                </c:pt>
                <c:pt idx="317">
                  <c:v>1.379E-3</c:v>
                </c:pt>
                <c:pt idx="318">
                  <c:v>1.0671405707243667E-3</c:v>
                </c:pt>
                <c:pt idx="319">
                  <c:v>1.2301099455055142E-3</c:v>
                </c:pt>
                <c:pt idx="320">
                  <c:v>1.379E-3</c:v>
                </c:pt>
                <c:pt idx="321">
                  <c:v>8.5401649577340972E-4</c:v>
                </c:pt>
                <c:pt idx="322">
                  <c:v>1.0512100042395446E-3</c:v>
                </c:pt>
                <c:pt idx="323">
                  <c:v>1.2256786102430391E-3</c:v>
                </c:pt>
                <c:pt idx="324">
                  <c:v>1.3502990431026782E-3</c:v>
                </c:pt>
                <c:pt idx="325">
                  <c:v>1.379E-3</c:v>
                </c:pt>
                <c:pt idx="326">
                  <c:v>8.5163864209600911E-4</c:v>
                </c:pt>
                <c:pt idx="327">
                  <c:v>1.048283101086418E-3</c:v>
                </c:pt>
                <c:pt idx="328">
                  <c:v>1.2222659309738429E-3</c:v>
                </c:pt>
                <c:pt idx="329">
                  <c:v>1.3465393808934324E-3</c:v>
                </c:pt>
                <c:pt idx="330">
                  <c:v>1.379E-3</c:v>
                </c:pt>
                <c:pt idx="331">
                  <c:v>9.1615152738756724E-4</c:v>
                </c:pt>
                <c:pt idx="332">
                  <c:v>1.0994516614875949E-3</c:v>
                </c:pt>
                <c:pt idx="333">
                  <c:v>1.240854622079045E-3</c:v>
                </c:pt>
                <c:pt idx="334">
                  <c:v>1.379E-3</c:v>
                </c:pt>
                <c:pt idx="335">
                  <c:v>1.0994516614875949E-3</c:v>
                </c:pt>
                <c:pt idx="336">
                  <c:v>1.240854622079045E-3</c:v>
                </c:pt>
                <c:pt idx="337">
                  <c:v>1.379E-3</c:v>
                </c:pt>
                <c:pt idx="338">
                  <c:v>9.2043240356728061E-4</c:v>
                </c:pt>
                <c:pt idx="339">
                  <c:v>7.1896438493478456E-4</c:v>
                </c:pt>
                <c:pt idx="340">
                  <c:v>9.1821495147258799E-4</c:v>
                </c:pt>
              </c:numCache>
            </c:numRef>
          </c:xVal>
          <c:yVal>
            <c:numRef>
              <c:f>'Com TS variável MC2020'!$AR$11:$AR$351</c:f>
              <c:numCache>
                <c:formatCode>0.00</c:formatCode>
                <c:ptCount val="341"/>
                <c:pt idx="0">
                  <c:v>3.7309262613594019E-2</c:v>
                </c:pt>
                <c:pt idx="1">
                  <c:v>7.4202526793117812E-2</c:v>
                </c:pt>
                <c:pt idx="2">
                  <c:v>7.8486208267481927E-2</c:v>
                </c:pt>
                <c:pt idx="3">
                  <c:v>0.11687098192123041</c:v>
                </c:pt>
                <c:pt idx="4">
                  <c:v>0.16490294805877892</c:v>
                </c:pt>
                <c:pt idx="5">
                  <c:v>0.16764368831311915</c:v>
                </c:pt>
                <c:pt idx="6">
                  <c:v>1.4113895564155099E-4</c:v>
                </c:pt>
                <c:pt idx="7">
                  <c:v>2.0929384845146198E-2</c:v>
                </c:pt>
                <c:pt idx="8">
                  <c:v>5.4656489937453312E-2</c:v>
                </c:pt>
                <c:pt idx="9">
                  <c:v>-1.8481015110417276E-2</c:v>
                </c:pt>
                <c:pt idx="10">
                  <c:v>-2.9594914553417923E-2</c:v>
                </c:pt>
                <c:pt idx="11">
                  <c:v>3.7278789542832813E-4</c:v>
                </c:pt>
                <c:pt idx="12">
                  <c:v>-1.0103448743911003E-2</c:v>
                </c:pt>
                <c:pt idx="13">
                  <c:v>-5.1387344386178507E-2</c:v>
                </c:pt>
                <c:pt idx="14">
                  <c:v>-3.2042619725462629E-2</c:v>
                </c:pt>
                <c:pt idx="15">
                  <c:v>-8.9124711033184478E-2</c:v>
                </c:pt>
                <c:pt idx="16">
                  <c:v>-0.10596606105811296</c:v>
                </c:pt>
                <c:pt idx="17">
                  <c:v>-6.9637416709089406E-2</c:v>
                </c:pt>
                <c:pt idx="18">
                  <c:v>-0.1296374167090894</c:v>
                </c:pt>
                <c:pt idx="19">
                  <c:v>-7.808286491868946E-2</c:v>
                </c:pt>
                <c:pt idx="20">
                  <c:v>-0.11279199965328776</c:v>
                </c:pt>
                <c:pt idx="21">
                  <c:v>-0.10345615369465161</c:v>
                </c:pt>
                <c:pt idx="22">
                  <c:v>-8.8059249663167249E-2</c:v>
                </c:pt>
                <c:pt idx="23">
                  <c:v>-0.14681788655931413</c:v>
                </c:pt>
                <c:pt idx="24">
                  <c:v>-0.16237672043653584</c:v>
                </c:pt>
                <c:pt idx="25">
                  <c:v>-9.8918147784286467E-2</c:v>
                </c:pt>
                <c:pt idx="26">
                  <c:v>-6.004391261913658E-2</c:v>
                </c:pt>
                <c:pt idx="27">
                  <c:v>-8.2013988210491467E-2</c:v>
                </c:pt>
                <c:pt idx="28">
                  <c:v>-0.20206394663039032</c:v>
                </c:pt>
                <c:pt idx="29">
                  <c:v>-0.27916768376371975</c:v>
                </c:pt>
                <c:pt idx="30">
                  <c:v>-0.13674664570472467</c:v>
                </c:pt>
                <c:pt idx="31">
                  <c:v>-0.11333837150325643</c:v>
                </c:pt>
                <c:pt idx="32">
                  <c:v>-0.1263833022038916</c:v>
                </c:pt>
                <c:pt idx="33">
                  <c:v>-0.27638330220389151</c:v>
                </c:pt>
                <c:pt idx="34">
                  <c:v>-0.35638330220389158</c:v>
                </c:pt>
                <c:pt idx="35">
                  <c:v>-0.133297611304972</c:v>
                </c:pt>
                <c:pt idx="36">
                  <c:v>-9.5939489566435832E-2</c:v>
                </c:pt>
                <c:pt idx="37">
                  <c:v>-0.12679470658762854</c:v>
                </c:pt>
                <c:pt idx="38">
                  <c:v>-0.16240166013772028</c:v>
                </c:pt>
                <c:pt idx="39">
                  <c:v>-0.20880829874900453</c:v>
                </c:pt>
                <c:pt idx="40">
                  <c:v>-0.35861853028031893</c:v>
                </c:pt>
                <c:pt idx="41">
                  <c:v>-8.9759132900572025E-2</c:v>
                </c:pt>
                <c:pt idx="42">
                  <c:v>-0.14156862202499346</c:v>
                </c:pt>
                <c:pt idx="43">
                  <c:v>-0.16533495887269167</c:v>
                </c:pt>
                <c:pt idx="44">
                  <c:v>-0.21719935617040292</c:v>
                </c:pt>
                <c:pt idx="45">
                  <c:v>-0.32207285381326201</c:v>
                </c:pt>
                <c:pt idx="46">
                  <c:v>-4.9759132900572045E-2</c:v>
                </c:pt>
                <c:pt idx="47">
                  <c:v>-0.14533495887269166</c:v>
                </c:pt>
                <c:pt idx="48">
                  <c:v>-0.25719935617040296</c:v>
                </c:pt>
                <c:pt idx="49">
                  <c:v>-0.36207285381326204</c:v>
                </c:pt>
                <c:pt idx="50">
                  <c:v>-8.7509369270830389E-2</c:v>
                </c:pt>
                <c:pt idx="51">
                  <c:v>-0.11934102063615265</c:v>
                </c:pt>
                <c:pt idx="52">
                  <c:v>-2.7706074927044466E-2</c:v>
                </c:pt>
                <c:pt idx="53">
                  <c:v>-9.6069863155677282E-2</c:v>
                </c:pt>
                <c:pt idx="54">
                  <c:v>-8.9926281260346796E-2</c:v>
                </c:pt>
                <c:pt idx="55">
                  <c:v>-0.13770607492704445</c:v>
                </c:pt>
                <c:pt idx="56">
                  <c:v>-0.22606986315567729</c:v>
                </c:pt>
                <c:pt idx="57">
                  <c:v>-0.24992628126034683</c:v>
                </c:pt>
                <c:pt idx="58">
                  <c:v>-6.9820947968490144E-2</c:v>
                </c:pt>
                <c:pt idx="59">
                  <c:v>-0.10298997609348148</c:v>
                </c:pt>
                <c:pt idx="60">
                  <c:v>-0.16162969017645595</c:v>
                </c:pt>
                <c:pt idx="61">
                  <c:v>-0.28363508366299112</c:v>
                </c:pt>
                <c:pt idx="62">
                  <c:v>-0.10982094796849015</c:v>
                </c:pt>
                <c:pt idx="63">
                  <c:v>-0.15298997609348153</c:v>
                </c:pt>
                <c:pt idx="64">
                  <c:v>-0.20162969017645599</c:v>
                </c:pt>
                <c:pt idx="65">
                  <c:v>-0.33363508366299105</c:v>
                </c:pt>
                <c:pt idx="66">
                  <c:v>-0.16357886755308715</c:v>
                </c:pt>
                <c:pt idx="67">
                  <c:v>-0.18369733964532314</c:v>
                </c:pt>
                <c:pt idx="68">
                  <c:v>-0.12846989953892857</c:v>
                </c:pt>
                <c:pt idx="69">
                  <c:v>-0.22811664453398361</c:v>
                </c:pt>
                <c:pt idx="70">
                  <c:v>-0.13846989953892858</c:v>
                </c:pt>
                <c:pt idx="71">
                  <c:v>-0.21811664453398361</c:v>
                </c:pt>
                <c:pt idx="72">
                  <c:v>-1.7896850495174782E-2</c:v>
                </c:pt>
                <c:pt idx="73">
                  <c:v>-1.1607965441950779E-2</c:v>
                </c:pt>
                <c:pt idx="74">
                  <c:v>-1.4777635089381708E-2</c:v>
                </c:pt>
                <c:pt idx="75">
                  <c:v>-1.3013661677901828E-2</c:v>
                </c:pt>
                <c:pt idx="76">
                  <c:v>-1.3048455262088782E-2</c:v>
                </c:pt>
                <c:pt idx="77">
                  <c:v>-4.3095256223749365E-2</c:v>
                </c:pt>
                <c:pt idx="78">
                  <c:v>-5.6372480402604258E-2</c:v>
                </c:pt>
                <c:pt idx="79">
                  <c:v>-7.5383263069279074E-2</c:v>
                </c:pt>
                <c:pt idx="80">
                  <c:v>-7.124138438359523E-2</c:v>
                </c:pt>
                <c:pt idx="81">
                  <c:v>-6.9051291446603519E-2</c:v>
                </c:pt>
                <c:pt idx="82">
                  <c:v>-4.8548899863977896E-2</c:v>
                </c:pt>
                <c:pt idx="83">
                  <c:v>6.1035680379178947E-4</c:v>
                </c:pt>
                <c:pt idx="84">
                  <c:v>2.8699584108349108E-2</c:v>
                </c:pt>
                <c:pt idx="85">
                  <c:v>4.5783056537699096E-2</c:v>
                </c:pt>
                <c:pt idx="86">
                  <c:v>9.1822973518821016E-2</c:v>
                </c:pt>
                <c:pt idx="87">
                  <c:v>-2.1241384383595213E-2</c:v>
                </c:pt>
                <c:pt idx="88">
                  <c:v>9.4870855339648785E-4</c:v>
                </c:pt>
                <c:pt idx="89">
                  <c:v>3.145110013602212E-2</c:v>
                </c:pt>
                <c:pt idx="90">
                  <c:v>3.0610356803791816E-2</c:v>
                </c:pt>
                <c:pt idx="91">
                  <c:v>2.8699584108349108E-2</c:v>
                </c:pt>
                <c:pt idx="92">
                  <c:v>4.5783056537699096E-2</c:v>
                </c:pt>
                <c:pt idx="93">
                  <c:v>4.1822973518821027E-2</c:v>
                </c:pt>
                <c:pt idx="94">
                  <c:v>-1.3259309636124511E-2</c:v>
                </c:pt>
                <c:pt idx="95">
                  <c:v>-6.1135837259077008E-3</c:v>
                </c:pt>
                <c:pt idx="96">
                  <c:v>9.919202645504499E-3</c:v>
                </c:pt>
                <c:pt idx="97">
                  <c:v>1.5064901482055304E-2</c:v>
                </c:pt>
                <c:pt idx="98">
                  <c:v>2.9504417599980459E-2</c:v>
                </c:pt>
                <c:pt idx="99">
                  <c:v>1.3272948375740834E-2</c:v>
                </c:pt>
                <c:pt idx="100">
                  <c:v>4.633468166019844E-2</c:v>
                </c:pt>
                <c:pt idx="101">
                  <c:v>-5.1677728422742514E-2</c:v>
                </c:pt>
                <c:pt idx="102">
                  <c:v>-4.325930963612451E-2</c:v>
                </c:pt>
                <c:pt idx="103">
                  <c:v>-6.1135837259077008E-3</c:v>
                </c:pt>
                <c:pt idx="104">
                  <c:v>-4.008079735449549E-2</c:v>
                </c:pt>
                <c:pt idx="105">
                  <c:v>-3.4935098517944713E-2</c:v>
                </c:pt>
                <c:pt idx="106">
                  <c:v>-5.0495582400019556E-2</c:v>
                </c:pt>
                <c:pt idx="107">
                  <c:v>-6.6727051624259182E-2</c:v>
                </c:pt>
                <c:pt idx="108">
                  <c:v>-8.3665318339801564E-2</c:v>
                </c:pt>
                <c:pt idx="109">
                  <c:v>1.3221605761795013E-2</c:v>
                </c:pt>
                <c:pt idx="110">
                  <c:v>1.9539899754262291E-3</c:v>
                </c:pt>
                <c:pt idx="111">
                  <c:v>2.0441375288831692E-2</c:v>
                </c:pt>
                <c:pt idx="112">
                  <c:v>1.8649401192339959E-2</c:v>
                </c:pt>
                <c:pt idx="113">
                  <c:v>3.6603692911252789E-2</c:v>
                </c:pt>
                <c:pt idx="114">
                  <c:v>3.1953989975426228E-2</c:v>
                </c:pt>
                <c:pt idx="115">
                  <c:v>2.0441375288831692E-2</c:v>
                </c:pt>
                <c:pt idx="116">
                  <c:v>1.8649401192339959E-2</c:v>
                </c:pt>
                <c:pt idx="117">
                  <c:v>3.6603692911252789E-2</c:v>
                </c:pt>
                <c:pt idx="118">
                  <c:v>-0.16950443204327012</c:v>
                </c:pt>
                <c:pt idx="119">
                  <c:v>-0.10807653411007984</c:v>
                </c:pt>
                <c:pt idx="120">
                  <c:v>-8.5183530346791464E-2</c:v>
                </c:pt>
                <c:pt idx="121">
                  <c:v>-8.8076534110079846E-2</c:v>
                </c:pt>
                <c:pt idx="122">
                  <c:v>-3.5183530346791475E-2</c:v>
                </c:pt>
                <c:pt idx="123">
                  <c:v>-9.2139337443510314E-2</c:v>
                </c:pt>
                <c:pt idx="124">
                  <c:v>-6.8063342639849866E-2</c:v>
                </c:pt>
                <c:pt idx="125">
                  <c:v>-1.7602526452812267E-2</c:v>
                </c:pt>
                <c:pt idx="126">
                  <c:v>-9.2139337443510314E-2</c:v>
                </c:pt>
                <c:pt idx="127">
                  <c:v>-6.8063342639849866E-2</c:v>
                </c:pt>
                <c:pt idx="128">
                  <c:v>-1.7602526452812267E-2</c:v>
                </c:pt>
                <c:pt idx="129">
                  <c:v>-2.6468387608700877E-2</c:v>
                </c:pt>
                <c:pt idx="130">
                  <c:v>2.7872075570275545E-2</c:v>
                </c:pt>
                <c:pt idx="131">
                  <c:v>5.0286113781625591E-2</c:v>
                </c:pt>
                <c:pt idx="132">
                  <c:v>-5.6468387608700876E-2</c:v>
                </c:pt>
                <c:pt idx="133">
                  <c:v>-2.2127924429724471E-2</c:v>
                </c:pt>
                <c:pt idx="134">
                  <c:v>2.8611378162557433E-4</c:v>
                </c:pt>
                <c:pt idx="135">
                  <c:v>6.6567372072313946E-3</c:v>
                </c:pt>
                <c:pt idx="136">
                  <c:v>2.4859728445667251E-2</c:v>
                </c:pt>
                <c:pt idx="137">
                  <c:v>4.7272206962895802E-2</c:v>
                </c:pt>
                <c:pt idx="138">
                  <c:v>6.3998428828016291E-2</c:v>
                </c:pt>
                <c:pt idx="139">
                  <c:v>8.4913834647164566E-2</c:v>
                </c:pt>
                <c:pt idx="140">
                  <c:v>0.10044925555195822</c:v>
                </c:pt>
                <c:pt idx="141">
                  <c:v>0.1224554062484785</c:v>
                </c:pt>
                <c:pt idx="142">
                  <c:v>-2.7645624567916444E-2</c:v>
                </c:pt>
                <c:pt idx="143">
                  <c:v>-3.3432627927686143E-3</c:v>
                </c:pt>
                <c:pt idx="144">
                  <c:v>1.7379545317588618E-2</c:v>
                </c:pt>
                <c:pt idx="145">
                  <c:v>4.3564961396961754E-2</c:v>
                </c:pt>
                <c:pt idx="146">
                  <c:v>6.3998428828016291E-2</c:v>
                </c:pt>
                <c:pt idx="147">
                  <c:v>8.3720477264139392E-2</c:v>
                </c:pt>
                <c:pt idx="148">
                  <c:v>9.6918201730684272E-2</c:v>
                </c:pt>
                <c:pt idx="149">
                  <c:v>9.8526702838580948E-2</c:v>
                </c:pt>
                <c:pt idx="150">
                  <c:v>5.3091148061313737E-2</c:v>
                </c:pt>
                <c:pt idx="151">
                  <c:v>8.0046244682146162E-2</c:v>
                </c:pt>
                <c:pt idx="152">
                  <c:v>9.3385303366977701E-2</c:v>
                </c:pt>
                <c:pt idx="153">
                  <c:v>0.11499686091981448</c:v>
                </c:pt>
                <c:pt idx="154">
                  <c:v>0.11484705512344168</c:v>
                </c:pt>
                <c:pt idx="155">
                  <c:v>0.14503613131199566</c:v>
                </c:pt>
                <c:pt idx="156">
                  <c:v>7.9744828640525844E-3</c:v>
                </c:pt>
                <c:pt idx="157">
                  <c:v>2.4021991417595451E-2</c:v>
                </c:pt>
                <c:pt idx="158">
                  <c:v>3.9148401278385092E-2</c:v>
                </c:pt>
                <c:pt idx="159">
                  <c:v>6.193244448156543E-2</c:v>
                </c:pt>
                <c:pt idx="160">
                  <c:v>9.5280044262122054E-2</c:v>
                </c:pt>
                <c:pt idx="161">
                  <c:v>0.11484705512344168</c:v>
                </c:pt>
                <c:pt idx="162">
                  <c:v>0.12855831983960614</c:v>
                </c:pt>
                <c:pt idx="163">
                  <c:v>6.7185674987747912E-2</c:v>
                </c:pt>
                <c:pt idx="164">
                  <c:v>6.129402824805491E-2</c:v>
                </c:pt>
                <c:pt idx="165">
                  <c:v>5.8047277838686628E-2</c:v>
                </c:pt>
                <c:pt idx="166">
                  <c:v>5.6325866018011456E-2</c:v>
                </c:pt>
                <c:pt idx="167">
                  <c:v>5.5466123738925233E-2</c:v>
                </c:pt>
                <c:pt idx="168">
                  <c:v>4.6627346031431538E-2</c:v>
                </c:pt>
                <c:pt idx="169">
                  <c:v>3.5439880651216393E-2</c:v>
                </c:pt>
                <c:pt idx="170">
                  <c:v>7.6832222031384401E-3</c:v>
                </c:pt>
                <c:pt idx="171">
                  <c:v>5.489062111837914E-2</c:v>
                </c:pt>
                <c:pt idx="172">
                  <c:v>5.7720490951445214E-2</c:v>
                </c:pt>
                <c:pt idx="173">
                  <c:v>5.8796287518489032E-2</c:v>
                </c:pt>
                <c:pt idx="174">
                  <c:v>5.0403216832244996E-2</c:v>
                </c:pt>
                <c:pt idx="175">
                  <c:v>6.3265915482536128E-2</c:v>
                </c:pt>
                <c:pt idx="176">
                  <c:v>7.6627346031431565E-2</c:v>
                </c:pt>
                <c:pt idx="177">
                  <c:v>7.7601194856554478E-2</c:v>
                </c:pt>
                <c:pt idx="178">
                  <c:v>7.6254104987486138E-2</c:v>
                </c:pt>
                <c:pt idx="179">
                  <c:v>8.9989064961358861E-2</c:v>
                </c:pt>
                <c:pt idx="180">
                  <c:v>0.10178965063982706</c:v>
                </c:pt>
                <c:pt idx="181">
                  <c:v>0.112232635994298</c:v>
                </c:pt>
                <c:pt idx="182">
                  <c:v>0.12986019396344467</c:v>
                </c:pt>
                <c:pt idx="183">
                  <c:v>0.13662734603143156</c:v>
                </c:pt>
                <c:pt idx="184">
                  <c:v>0.1447190186846658</c:v>
                </c:pt>
                <c:pt idx="185">
                  <c:v>0.14839747949112678</c:v>
                </c:pt>
                <c:pt idx="186">
                  <c:v>7.2916789302325757E-2</c:v>
                </c:pt>
                <c:pt idx="187">
                  <c:v>8.4163544929392098E-2</c:v>
                </c:pt>
                <c:pt idx="188">
                  <c:v>0.10372101604044229</c:v>
                </c:pt>
                <c:pt idx="189">
                  <c:v>9.2916789302325747E-2</c:v>
                </c:pt>
                <c:pt idx="190">
                  <c:v>0.11347954252300582</c:v>
                </c:pt>
                <c:pt idx="191">
                  <c:v>0.12288932298033547</c:v>
                </c:pt>
                <c:pt idx="192">
                  <c:v>-8.6977020301587132E-2</c:v>
                </c:pt>
                <c:pt idx="193">
                  <c:v>-6.9670238702670806E-2</c:v>
                </c:pt>
                <c:pt idx="194">
                  <c:v>-5.7966850369668477E-2</c:v>
                </c:pt>
                <c:pt idx="195">
                  <c:v>-4.7889300430067339E-2</c:v>
                </c:pt>
                <c:pt idx="196">
                  <c:v>-1.9554909630861761E-2</c:v>
                </c:pt>
                <c:pt idx="197">
                  <c:v>-5.4355924512882459E-3</c:v>
                </c:pt>
                <c:pt idx="198">
                  <c:v>-3.9076863039905485E-3</c:v>
                </c:pt>
                <c:pt idx="199">
                  <c:v>2.3507966116625811E-2</c:v>
                </c:pt>
                <c:pt idx="200">
                  <c:v>-2.7618114732662569E-2</c:v>
                </c:pt>
                <c:pt idx="201">
                  <c:v>-5.0178173764117567E-2</c:v>
                </c:pt>
                <c:pt idx="202">
                  <c:v>-7.5314992035525496E-2</c:v>
                </c:pt>
                <c:pt idx="203">
                  <c:v>2.3423925821931257E-2</c:v>
                </c:pt>
                <c:pt idx="204">
                  <c:v>6.7502303142735365E-2</c:v>
                </c:pt>
                <c:pt idx="205">
                  <c:v>8.5615217404576199E-2</c:v>
                </c:pt>
                <c:pt idx="206">
                  <c:v>0.12467421566798778</c:v>
                </c:pt>
                <c:pt idx="207">
                  <c:v>0.15554539938563194</c:v>
                </c:pt>
                <c:pt idx="208">
                  <c:v>0.16742612018575764</c:v>
                </c:pt>
                <c:pt idx="209">
                  <c:v>4.3090934249485791E-2</c:v>
                </c:pt>
                <c:pt idx="210">
                  <c:v>5.6254396017290959E-2</c:v>
                </c:pt>
                <c:pt idx="211">
                  <c:v>7.7723092790959486E-2</c:v>
                </c:pt>
                <c:pt idx="212">
                  <c:v>7.5790119764535341E-2</c:v>
                </c:pt>
                <c:pt idx="213">
                  <c:v>9.5733642700108201E-2</c:v>
                </c:pt>
                <c:pt idx="214">
                  <c:v>0.17736796480148681</c:v>
                </c:pt>
                <c:pt idx="215">
                  <c:v>-2.220916989692015E-2</c:v>
                </c:pt>
                <c:pt idx="216">
                  <c:v>-7.7849038102633661E-3</c:v>
                </c:pt>
                <c:pt idx="217">
                  <c:v>-6.3222582063305333E-3</c:v>
                </c:pt>
                <c:pt idx="218">
                  <c:v>-6.5830306576045161E-4</c:v>
                </c:pt>
                <c:pt idx="219">
                  <c:v>4.4660350408149974E-3</c:v>
                </c:pt>
                <c:pt idx="220">
                  <c:v>-1.3102516018501653E-2</c:v>
                </c:pt>
                <c:pt idx="221">
                  <c:v>-1.1017051951874579E-2</c:v>
                </c:pt>
                <c:pt idx="222">
                  <c:v>-5.1407571815661579E-2</c:v>
                </c:pt>
                <c:pt idx="223">
                  <c:v>0.16186001999814456</c:v>
                </c:pt>
                <c:pt idx="224">
                  <c:v>0.19048393551449777</c:v>
                </c:pt>
                <c:pt idx="225">
                  <c:v>0.20416352440107244</c:v>
                </c:pt>
                <c:pt idx="226">
                  <c:v>4.3166371191751124E-2</c:v>
                </c:pt>
                <c:pt idx="227">
                  <c:v>5.6016519307740847E-2</c:v>
                </c:pt>
                <c:pt idx="228">
                  <c:v>5.7095145728700697E-2</c:v>
                </c:pt>
                <c:pt idx="229">
                  <c:v>5.4992964496381191E-2</c:v>
                </c:pt>
                <c:pt idx="230">
                  <c:v>3.1474798404234838E-2</c:v>
                </c:pt>
                <c:pt idx="231">
                  <c:v>2.8906002896468275E-2</c:v>
                </c:pt>
                <c:pt idx="232">
                  <c:v>3.0936232327375635E-2</c:v>
                </c:pt>
                <c:pt idx="233">
                  <c:v>-3.7886027003530387E-2</c:v>
                </c:pt>
                <c:pt idx="234">
                  <c:v>3.7729208766454608E-2</c:v>
                </c:pt>
                <c:pt idx="235">
                  <c:v>2.706625693029574E-2</c:v>
                </c:pt>
                <c:pt idx="236">
                  <c:v>5.0069991549919701E-2</c:v>
                </c:pt>
                <c:pt idx="237">
                  <c:v>5.4875106880490798E-2</c:v>
                </c:pt>
                <c:pt idx="238">
                  <c:v>7.7026685064479572E-2</c:v>
                </c:pt>
                <c:pt idx="239">
                  <c:v>9.6673435869284341E-2</c:v>
                </c:pt>
                <c:pt idx="240">
                  <c:v>0.10034999886857679</c:v>
                </c:pt>
                <c:pt idx="241">
                  <c:v>-0.12817645726661731</c:v>
                </c:pt>
                <c:pt idx="242">
                  <c:v>-0.12145543733265057</c:v>
                </c:pt>
                <c:pt idx="243">
                  <c:v>-0.14130922323569778</c:v>
                </c:pt>
                <c:pt idx="244">
                  <c:v>-0.13877293995673393</c:v>
                </c:pt>
                <c:pt idx="245">
                  <c:v>-0.12472421605972672</c:v>
                </c:pt>
                <c:pt idx="246">
                  <c:v>-0.11783698783765367</c:v>
                </c:pt>
                <c:pt idx="247">
                  <c:v>-0.12363210166278357</c:v>
                </c:pt>
                <c:pt idx="248">
                  <c:v>0.13359897702706119</c:v>
                </c:pt>
                <c:pt idx="249">
                  <c:v>1.4334419842590207E-2</c:v>
                </c:pt>
                <c:pt idx="250">
                  <c:v>0.13494891386154362</c:v>
                </c:pt>
                <c:pt idx="251">
                  <c:v>0.11433441984259018</c:v>
                </c:pt>
                <c:pt idx="252">
                  <c:v>0.13494891386154362</c:v>
                </c:pt>
                <c:pt idx="253">
                  <c:v>0.11433441984259018</c:v>
                </c:pt>
                <c:pt idx="254">
                  <c:v>0.13629783315685606</c:v>
                </c:pt>
                <c:pt idx="255">
                  <c:v>6.4334419842590196E-2</c:v>
                </c:pt>
                <c:pt idx="256">
                  <c:v>0.1150059217220846</c:v>
                </c:pt>
                <c:pt idx="257">
                  <c:v>0.14468909988261097</c:v>
                </c:pt>
                <c:pt idx="258">
                  <c:v>0.11721137965156583</c:v>
                </c:pt>
                <c:pt idx="259">
                  <c:v>0.14468909988261097</c:v>
                </c:pt>
                <c:pt idx="260">
                  <c:v>7.4423848466795867E-2</c:v>
                </c:pt>
                <c:pt idx="261">
                  <c:v>8.4550498317741529E-2</c:v>
                </c:pt>
                <c:pt idx="262">
                  <c:v>6.1556684369187376E-2</c:v>
                </c:pt>
                <c:pt idx="263">
                  <c:v>7.587190994216686E-2</c:v>
                </c:pt>
                <c:pt idx="264">
                  <c:v>8.5897345049753937E-2</c:v>
                </c:pt>
                <c:pt idx="265">
                  <c:v>9.1560580452139939E-3</c:v>
                </c:pt>
                <c:pt idx="266">
                  <c:v>4.06792556603989E-2</c:v>
                </c:pt>
                <c:pt idx="267">
                  <c:v>1.8314092274055782E-2</c:v>
                </c:pt>
                <c:pt idx="268">
                  <c:v>4.4192395567313913E-2</c:v>
                </c:pt>
                <c:pt idx="269">
                  <c:v>8.0687740997563429E-3</c:v>
                </c:pt>
                <c:pt idx="270">
                  <c:v>-1.1342042989058304E-2</c:v>
                </c:pt>
                <c:pt idx="271">
                  <c:v>3.5435878897294215E-2</c:v>
                </c:pt>
                <c:pt idx="272">
                  <c:v>0.1220700681018454</c:v>
                </c:pt>
                <c:pt idx="273">
                  <c:v>0.12905469188937865</c:v>
                </c:pt>
                <c:pt idx="274">
                  <c:v>0.1520700681018454</c:v>
                </c:pt>
                <c:pt idx="275">
                  <c:v>0.13905469188937866</c:v>
                </c:pt>
                <c:pt idx="276">
                  <c:v>1.6828123086453206E-2</c:v>
                </c:pt>
                <c:pt idx="277">
                  <c:v>4.7945569686318579E-2</c:v>
                </c:pt>
                <c:pt idx="278">
                  <c:v>6.6785930444537067E-2</c:v>
                </c:pt>
                <c:pt idx="279">
                  <c:v>0.10556895517735093</c:v>
                </c:pt>
                <c:pt idx="280">
                  <c:v>9.1576659304624053E-2</c:v>
                </c:pt>
                <c:pt idx="281">
                  <c:v>9.3759237923014827E-2</c:v>
                </c:pt>
                <c:pt idx="282">
                  <c:v>8.6785930444537085E-2</c:v>
                </c:pt>
                <c:pt idx="283">
                  <c:v>0.11365238593524662</c:v>
                </c:pt>
                <c:pt idx="284">
                  <c:v>0.13157665930462406</c:v>
                </c:pt>
                <c:pt idx="285">
                  <c:v>0.10375923792301484</c:v>
                </c:pt>
                <c:pt idx="286">
                  <c:v>-7.871730458328674E-4</c:v>
                </c:pt>
                <c:pt idx="287">
                  <c:v>-1.7409964494713853E-2</c:v>
                </c:pt>
                <c:pt idx="288">
                  <c:v>-2.572996732929056E-2</c:v>
                </c:pt>
                <c:pt idx="289">
                  <c:v>8.5513575578920892E-2</c:v>
                </c:pt>
                <c:pt idx="290">
                  <c:v>8.2779264339827324E-2</c:v>
                </c:pt>
                <c:pt idx="291">
                  <c:v>7.1841553429913663E-2</c:v>
                </c:pt>
                <c:pt idx="292">
                  <c:v>-4.0568441613696465E-2</c:v>
                </c:pt>
                <c:pt idx="293">
                  <c:v>4.6542860961993143E-2</c:v>
                </c:pt>
                <c:pt idx="294">
                  <c:v>4.2546131042501462E-2</c:v>
                </c:pt>
                <c:pt idx="295">
                  <c:v>4.9838091672923274E-2</c:v>
                </c:pt>
                <c:pt idx="296">
                  <c:v>1.5870712335672055E-2</c:v>
                </c:pt>
                <c:pt idx="297">
                  <c:v>8.7496995895016499E-2</c:v>
                </c:pt>
                <c:pt idx="298">
                  <c:v>7.4962678980617536E-2</c:v>
                </c:pt>
                <c:pt idx="299">
                  <c:v>3.5001020311493158E-2</c:v>
                </c:pt>
                <c:pt idx="300">
                  <c:v>4.1014356671025848E-2</c:v>
                </c:pt>
                <c:pt idx="301">
                  <c:v>3.8280033527378549E-2</c:v>
                </c:pt>
                <c:pt idx="302">
                  <c:v>2.5660705101841319E-2</c:v>
                </c:pt>
                <c:pt idx="303">
                  <c:v>-1.3041211379450218E-2</c:v>
                </c:pt>
                <c:pt idx="304">
                  <c:v>-2.7033327115040889E-2</c:v>
                </c:pt>
                <c:pt idx="305">
                  <c:v>-3.9766999391791236E-2</c:v>
                </c:pt>
                <c:pt idx="306">
                  <c:v>-7.2601616808159131E-2</c:v>
                </c:pt>
                <c:pt idx="307">
                  <c:v>-1.5273136838696411E-2</c:v>
                </c:pt>
                <c:pt idx="308">
                  <c:v>-1.949774081899891E-2</c:v>
                </c:pt>
                <c:pt idx="309">
                  <c:v>9.652690550452564E-3</c:v>
                </c:pt>
                <c:pt idx="310">
                  <c:v>1.5676665907051468E-2</c:v>
                </c:pt>
                <c:pt idx="311">
                  <c:v>-2.0017316304513089E-4</c:v>
                </c:pt>
                <c:pt idx="312">
                  <c:v>-8.8980409246865455E-3</c:v>
                </c:pt>
                <c:pt idx="313">
                  <c:v>4.7324550875494753E-2</c:v>
                </c:pt>
                <c:pt idx="314">
                  <c:v>2.9652690550452582E-2</c:v>
                </c:pt>
                <c:pt idx="315">
                  <c:v>5.5676665907051476E-2</c:v>
                </c:pt>
                <c:pt idx="316">
                  <c:v>2.9799826836954868E-2</c:v>
                </c:pt>
                <c:pt idx="317">
                  <c:v>2.1101959075313426E-2</c:v>
                </c:pt>
                <c:pt idx="318">
                  <c:v>5.1036726143124045E-2</c:v>
                </c:pt>
                <c:pt idx="319">
                  <c:v>5.52535376371589E-2</c:v>
                </c:pt>
                <c:pt idx="320">
                  <c:v>4.5752416553656083E-2</c:v>
                </c:pt>
                <c:pt idx="321">
                  <c:v>7.0748327512597436E-2</c:v>
                </c:pt>
                <c:pt idx="322">
                  <c:v>8.0835605930238835E-2</c:v>
                </c:pt>
                <c:pt idx="323">
                  <c:v>0.10049169172459249</c:v>
                </c:pt>
                <c:pt idx="324">
                  <c:v>0.10201122308667787</c:v>
                </c:pt>
                <c:pt idx="325">
                  <c:v>7.1459665129982641E-2</c:v>
                </c:pt>
                <c:pt idx="326">
                  <c:v>3.882229957393879E-2</c:v>
                </c:pt>
                <c:pt idx="327">
                  <c:v>5.8981526665419948E-2</c:v>
                </c:pt>
                <c:pt idx="328">
                  <c:v>6.8645570153119673E-2</c:v>
                </c:pt>
                <c:pt idx="329">
                  <c:v>4.0148341231246443E-2</c:v>
                </c:pt>
                <c:pt idx="330">
                  <c:v>-9.1456181317132734E-3</c:v>
                </c:pt>
                <c:pt idx="331">
                  <c:v>-1.1808052548277409E-2</c:v>
                </c:pt>
                <c:pt idx="332">
                  <c:v>-1.6230553871522058E-2</c:v>
                </c:pt>
                <c:pt idx="333">
                  <c:v>-3.9581080938376922E-2</c:v>
                </c:pt>
                <c:pt idx="334">
                  <c:v>-6.4104192008954952E-2</c:v>
                </c:pt>
                <c:pt idx="335">
                  <c:v>4.376944612847794E-2</c:v>
                </c:pt>
                <c:pt idx="336">
                  <c:v>4.0418919061623093E-2</c:v>
                </c:pt>
                <c:pt idx="337">
                  <c:v>3.5895807991045053E-2</c:v>
                </c:pt>
                <c:pt idx="338">
                  <c:v>-5.1604076534077503E-3</c:v>
                </c:pt>
                <c:pt idx="339">
                  <c:v>-6.4039436263449573E-2</c:v>
                </c:pt>
                <c:pt idx="340">
                  <c:v>-8.753720798611031E-2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8-4D06-A674-0D43C6490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3412480"/>
        <c:axId val="1213412960"/>
      </c:scatterChart>
      <c:valAx>
        <c:axId val="121341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2016622922133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0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960"/>
        <c:crosses val="autoZero"/>
        <c:crossBetween val="midCat"/>
        <c:majorUnit val="8.0000000000000026E-4"/>
      </c:valAx>
      <c:valAx>
        <c:axId val="12134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Resíduo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234088607181361"/>
                  <c:y val="-0.396110017497812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'Sem TS MC2020'!$P$3:$P$343</c:f>
              <c:numCache>
                <c:formatCode>0</c:formatCode>
                <c:ptCount val="341"/>
                <c:pt idx="0">
                  <c:v>231.81100493873356</c:v>
                </c:pt>
                <c:pt idx="1">
                  <c:v>304.25194398208777</c:v>
                </c:pt>
                <c:pt idx="2">
                  <c:v>314.28222784962912</c:v>
                </c:pt>
                <c:pt idx="3">
                  <c:v>363.31917120205361</c:v>
                </c:pt>
                <c:pt idx="4">
                  <c:v>459.16410593633765</c:v>
                </c:pt>
                <c:pt idx="5">
                  <c:v>500</c:v>
                </c:pt>
                <c:pt idx="6">
                  <c:v>322.91971563781163</c:v>
                </c:pt>
                <c:pt idx="7">
                  <c:v>367.82093324078352</c:v>
                </c:pt>
                <c:pt idx="8">
                  <c:v>500</c:v>
                </c:pt>
                <c:pt idx="9">
                  <c:v>285.04803218471648</c:v>
                </c:pt>
                <c:pt idx="10">
                  <c:v>324.99964614446418</c:v>
                </c:pt>
                <c:pt idx="11">
                  <c:v>367.6446273374533</c:v>
                </c:pt>
                <c:pt idx="12">
                  <c:v>410.73850306931587</c:v>
                </c:pt>
                <c:pt idx="13">
                  <c:v>438.56996447947728</c:v>
                </c:pt>
                <c:pt idx="14">
                  <c:v>498.27293814966185</c:v>
                </c:pt>
                <c:pt idx="15">
                  <c:v>502.76188353839768</c:v>
                </c:pt>
                <c:pt idx="16">
                  <c:v>538.67344664828317</c:v>
                </c:pt>
                <c:pt idx="17">
                  <c:v>628</c:v>
                </c:pt>
                <c:pt idx="18">
                  <c:v>628</c:v>
                </c:pt>
                <c:pt idx="19">
                  <c:v>321.47187644259361</c:v>
                </c:pt>
                <c:pt idx="20">
                  <c:v>357.19097382510409</c:v>
                </c:pt>
                <c:pt idx="21">
                  <c:v>370.58563534354545</c:v>
                </c:pt>
                <c:pt idx="22">
                  <c:v>392.91007120761441</c:v>
                </c:pt>
                <c:pt idx="23">
                  <c:v>424.16428141731097</c:v>
                </c:pt>
                <c:pt idx="24">
                  <c:v>491.13758900951802</c:v>
                </c:pt>
                <c:pt idx="25">
                  <c:v>140.04196559759109</c:v>
                </c:pt>
                <c:pt idx="26">
                  <c:v>201.59887355257621</c:v>
                </c:pt>
                <c:pt idx="27">
                  <c:v>243.91924777162848</c:v>
                </c:pt>
                <c:pt idx="28">
                  <c:v>313.94023057042398</c:v>
                </c:pt>
                <c:pt idx="29">
                  <c:v>416.27859004558684</c:v>
                </c:pt>
                <c:pt idx="30">
                  <c:v>300.43295624924116</c:v>
                </c:pt>
                <c:pt idx="31">
                  <c:v>386.27094374902435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106.51265522599461</c:v>
                </c:pt>
                <c:pt idx="36">
                  <c:v>191.72277940679027</c:v>
                </c:pt>
                <c:pt idx="37">
                  <c:v>276.93290358758594</c:v>
                </c:pt>
                <c:pt idx="38">
                  <c:v>362.14302776838161</c:v>
                </c:pt>
                <c:pt idx="39">
                  <c:v>426.05062090397843</c:v>
                </c:pt>
                <c:pt idx="40">
                  <c:v>500</c:v>
                </c:pt>
                <c:pt idx="41">
                  <c:v>212.47112712608967</c:v>
                </c:pt>
                <c:pt idx="42">
                  <c:v>254.96535255130757</c:v>
                </c:pt>
                <c:pt idx="43">
                  <c:v>297.45957797652545</c:v>
                </c:pt>
                <c:pt idx="44">
                  <c:v>382.44802882696138</c:v>
                </c:pt>
                <c:pt idx="45">
                  <c:v>500</c:v>
                </c:pt>
                <c:pt idx="46">
                  <c:v>212.47112712608967</c:v>
                </c:pt>
                <c:pt idx="47">
                  <c:v>297.45957797652545</c:v>
                </c:pt>
                <c:pt idx="48">
                  <c:v>382.44802882696138</c:v>
                </c:pt>
                <c:pt idx="49">
                  <c:v>500</c:v>
                </c:pt>
                <c:pt idx="50">
                  <c:v>245.19477048546645</c:v>
                </c:pt>
                <c:pt idx="51">
                  <c:v>294.23372458255977</c:v>
                </c:pt>
                <c:pt idx="52">
                  <c:v>193.94581491041436</c:v>
                </c:pt>
                <c:pt idx="53">
                  <c:v>242.43226863801794</c:v>
                </c:pt>
                <c:pt idx="54">
                  <c:v>290.91872236562153</c:v>
                </c:pt>
                <c:pt idx="55">
                  <c:v>193.94581491041436</c:v>
                </c:pt>
                <c:pt idx="56">
                  <c:v>242.43226863801794</c:v>
                </c:pt>
                <c:pt idx="57">
                  <c:v>290.91872236562153</c:v>
                </c:pt>
                <c:pt idx="58">
                  <c:v>210.83754926858927</c:v>
                </c:pt>
                <c:pt idx="59">
                  <c:v>316.25632390288388</c:v>
                </c:pt>
                <c:pt idx="60">
                  <c:v>421.67509853717854</c:v>
                </c:pt>
                <c:pt idx="61">
                  <c:v>500</c:v>
                </c:pt>
                <c:pt idx="62">
                  <c:v>210.83754926858927</c:v>
                </c:pt>
                <c:pt idx="63">
                  <c:v>316.25632390288388</c:v>
                </c:pt>
                <c:pt idx="64">
                  <c:v>421.67509853717854</c:v>
                </c:pt>
                <c:pt idx="65">
                  <c:v>500</c:v>
                </c:pt>
                <c:pt idx="66">
                  <c:v>122.34076582972288</c:v>
                </c:pt>
                <c:pt idx="67">
                  <c:v>244.68153165944577</c:v>
                </c:pt>
                <c:pt idx="68">
                  <c:v>120.90671371295994</c:v>
                </c:pt>
                <c:pt idx="69">
                  <c:v>241.81342742591988</c:v>
                </c:pt>
                <c:pt idx="70">
                  <c:v>120.90671371295994</c:v>
                </c:pt>
                <c:pt idx="71">
                  <c:v>241.81342742591988</c:v>
                </c:pt>
                <c:pt idx="72">
                  <c:v>295.47063165325955</c:v>
                </c:pt>
                <c:pt idx="73">
                  <c:v>343.86668338956935</c:v>
                </c:pt>
                <c:pt idx="74">
                  <c:v>303.25602523129726</c:v>
                </c:pt>
                <c:pt idx="75">
                  <c:v>347.81022799039772</c:v>
                </c:pt>
                <c:pt idx="76">
                  <c:v>411.04845126137917</c:v>
                </c:pt>
                <c:pt idx="77">
                  <c:v>289.73492291565424</c:v>
                </c:pt>
                <c:pt idx="78">
                  <c:v>379.98022677462848</c:v>
                </c:pt>
                <c:pt idx="79">
                  <c:v>185.27396447016579</c:v>
                </c:pt>
                <c:pt idx="80">
                  <c:v>211.76759699968991</c:v>
                </c:pt>
                <c:pt idx="81">
                  <c:v>238.26122952921415</c:v>
                </c:pt>
                <c:pt idx="82">
                  <c:v>264.70949624961241</c:v>
                </c:pt>
                <c:pt idx="83">
                  <c:v>291.15776297001077</c:v>
                </c:pt>
                <c:pt idx="84">
                  <c:v>317.65139549953489</c:v>
                </c:pt>
                <c:pt idx="85">
                  <c:v>344.14502802905912</c:v>
                </c:pt>
                <c:pt idx="86">
                  <c:v>370.54792894033159</c:v>
                </c:pt>
                <c:pt idx="87">
                  <c:v>211.76759699968991</c:v>
                </c:pt>
                <c:pt idx="88">
                  <c:v>238.26122952921415</c:v>
                </c:pt>
                <c:pt idx="89">
                  <c:v>264.70949624961241</c:v>
                </c:pt>
                <c:pt idx="90">
                  <c:v>291.15776297001077</c:v>
                </c:pt>
                <c:pt idx="91">
                  <c:v>317.65139549953489</c:v>
                </c:pt>
                <c:pt idx="92">
                  <c:v>344.14502802905912</c:v>
                </c:pt>
                <c:pt idx="93">
                  <c:v>370.54792894033159</c:v>
                </c:pt>
                <c:pt idx="94">
                  <c:v>211.76759699968994</c:v>
                </c:pt>
                <c:pt idx="95">
                  <c:v>238.26122952921412</c:v>
                </c:pt>
                <c:pt idx="96">
                  <c:v>264.70949624961241</c:v>
                </c:pt>
                <c:pt idx="97">
                  <c:v>291.15776297001071</c:v>
                </c:pt>
                <c:pt idx="98">
                  <c:v>317.65139549953489</c:v>
                </c:pt>
                <c:pt idx="99">
                  <c:v>344.14502802905906</c:v>
                </c:pt>
                <c:pt idx="100">
                  <c:v>370.54792894033153</c:v>
                </c:pt>
                <c:pt idx="101">
                  <c:v>185.27396447016577</c:v>
                </c:pt>
                <c:pt idx="102">
                  <c:v>211.76759699968994</c:v>
                </c:pt>
                <c:pt idx="103">
                  <c:v>238.26122952921412</c:v>
                </c:pt>
                <c:pt idx="104">
                  <c:v>264.70949624961241</c:v>
                </c:pt>
                <c:pt idx="105">
                  <c:v>291.15776297001071</c:v>
                </c:pt>
                <c:pt idx="106">
                  <c:v>317.65139549953489</c:v>
                </c:pt>
                <c:pt idx="107">
                  <c:v>344.14502802905906</c:v>
                </c:pt>
                <c:pt idx="108">
                  <c:v>370.54792894033153</c:v>
                </c:pt>
                <c:pt idx="109">
                  <c:v>233.30469206437246</c:v>
                </c:pt>
                <c:pt idx="110">
                  <c:v>251.20389200920044</c:v>
                </c:pt>
                <c:pt idx="111">
                  <c:v>269.16460123218928</c:v>
                </c:pt>
                <c:pt idx="112">
                  <c:v>287.12531045517812</c:v>
                </c:pt>
                <c:pt idx="113">
                  <c:v>305.08601967816708</c:v>
                </c:pt>
                <c:pt idx="114">
                  <c:v>251.20389200920044</c:v>
                </c:pt>
                <c:pt idx="115">
                  <c:v>269.16460123218928</c:v>
                </c:pt>
                <c:pt idx="116">
                  <c:v>287.12531045517812</c:v>
                </c:pt>
                <c:pt idx="117">
                  <c:v>305.08601967816708</c:v>
                </c:pt>
                <c:pt idx="118">
                  <c:v>176.28617352026819</c:v>
                </c:pt>
                <c:pt idx="119">
                  <c:v>242.34630278375195</c:v>
                </c:pt>
                <c:pt idx="120">
                  <c:v>308.4064320472358</c:v>
                </c:pt>
                <c:pt idx="121">
                  <c:v>242.34630278375195</c:v>
                </c:pt>
                <c:pt idx="122">
                  <c:v>308.4064320472358</c:v>
                </c:pt>
                <c:pt idx="123">
                  <c:v>208.77973928930371</c:v>
                </c:pt>
                <c:pt idx="124">
                  <c:v>253.50000168297348</c:v>
                </c:pt>
                <c:pt idx="125">
                  <c:v>298.2202640766431</c:v>
                </c:pt>
                <c:pt idx="126">
                  <c:v>208.77973928930371</c:v>
                </c:pt>
                <c:pt idx="127">
                  <c:v>253.50000168297348</c:v>
                </c:pt>
                <c:pt idx="128">
                  <c:v>298.2202640766431</c:v>
                </c:pt>
                <c:pt idx="129">
                  <c:v>226.45530266575949</c:v>
                </c:pt>
                <c:pt idx="130">
                  <c:v>260.41389561049635</c:v>
                </c:pt>
                <c:pt idx="131">
                  <c:v>294.3724885552333</c:v>
                </c:pt>
                <c:pt idx="132">
                  <c:v>226.45530266575949</c:v>
                </c:pt>
                <c:pt idx="133">
                  <c:v>260.41389561049635</c:v>
                </c:pt>
                <c:pt idx="134">
                  <c:v>294.3724885552333</c:v>
                </c:pt>
                <c:pt idx="135">
                  <c:v>274.14363221273135</c:v>
                </c:pt>
                <c:pt idx="136">
                  <c:v>294.20292237463855</c:v>
                </c:pt>
                <c:pt idx="137">
                  <c:v>316.93678455813335</c:v>
                </c:pt>
                <c:pt idx="138">
                  <c:v>336.9960747200405</c:v>
                </c:pt>
                <c:pt idx="139">
                  <c:v>359.72993690353525</c:v>
                </c:pt>
                <c:pt idx="140">
                  <c:v>379.78922706544245</c:v>
                </c:pt>
                <c:pt idx="141">
                  <c:v>403.86037525973109</c:v>
                </c:pt>
                <c:pt idx="142">
                  <c:v>251.40977002923657</c:v>
                </c:pt>
                <c:pt idx="143">
                  <c:v>274.14363221273135</c:v>
                </c:pt>
                <c:pt idx="144">
                  <c:v>295.54020838543232</c:v>
                </c:pt>
                <c:pt idx="145">
                  <c:v>314.93085554194266</c:v>
                </c:pt>
                <c:pt idx="146">
                  <c:v>336.9960747200405</c:v>
                </c:pt>
                <c:pt idx="147">
                  <c:v>359.06129389813839</c:v>
                </c:pt>
                <c:pt idx="148">
                  <c:v>377.78329804925175</c:v>
                </c:pt>
                <c:pt idx="149">
                  <c:v>395.83665919496815</c:v>
                </c:pt>
                <c:pt idx="150">
                  <c:v>201.33268539095971</c:v>
                </c:pt>
                <c:pt idx="151">
                  <c:v>235.28147905021083</c:v>
                </c:pt>
                <c:pt idx="152">
                  <c:v>268.14100660274795</c:v>
                </c:pt>
                <c:pt idx="153">
                  <c:v>300.81898980416611</c:v>
                </c:pt>
                <c:pt idx="154">
                  <c:v>333.13388430334641</c:v>
                </c:pt>
                <c:pt idx="155">
                  <c:v>366.35650055812141</c:v>
                </c:pt>
                <c:pt idx="156">
                  <c:v>169.74396829625545</c:v>
                </c:pt>
                <c:pt idx="157">
                  <c:v>201.87731844431667</c:v>
                </c:pt>
                <c:pt idx="158">
                  <c:v>234.73684599685382</c:v>
                </c:pt>
                <c:pt idx="159">
                  <c:v>267.23328484715302</c:v>
                </c:pt>
                <c:pt idx="160">
                  <c:v>301.0005341552851</c:v>
                </c:pt>
                <c:pt idx="161">
                  <c:v>333.13388430334641</c:v>
                </c:pt>
                <c:pt idx="162">
                  <c:v>348.7466984995794</c:v>
                </c:pt>
                <c:pt idx="163">
                  <c:v>310.30985357473827</c:v>
                </c:pt>
                <c:pt idx="164">
                  <c:v>330.28688277482877</c:v>
                </c:pt>
                <c:pt idx="165">
                  <c:v>334.28228861484689</c:v>
                </c:pt>
                <c:pt idx="166">
                  <c:v>351.15177993936766</c:v>
                </c:pt>
                <c:pt idx="167">
                  <c:v>362.69406347719769</c:v>
                </c:pt>
                <c:pt idx="168">
                  <c:v>375.5681489617005</c:v>
                </c:pt>
                <c:pt idx="169">
                  <c:v>387.11043249953048</c:v>
                </c:pt>
                <c:pt idx="170">
                  <c:v>400.87238594848156</c:v>
                </c:pt>
                <c:pt idx="171">
                  <c:v>308.9780516280656</c:v>
                </c:pt>
                <c:pt idx="172">
                  <c:v>322.29607109479258</c:v>
                </c:pt>
                <c:pt idx="173">
                  <c:v>334.72622259707111</c:v>
                </c:pt>
                <c:pt idx="174">
                  <c:v>347.60030808157381</c:v>
                </c:pt>
                <c:pt idx="175">
                  <c:v>361.36226153052507</c:v>
                </c:pt>
                <c:pt idx="176">
                  <c:v>375.5681489617005</c:v>
                </c:pt>
                <c:pt idx="177">
                  <c:v>388.44223444620314</c:v>
                </c:pt>
                <c:pt idx="178">
                  <c:v>399.98451798403318</c:v>
                </c:pt>
                <c:pt idx="179">
                  <c:v>323.62787304146531</c:v>
                </c:pt>
                <c:pt idx="180">
                  <c:v>336.50195852596801</c:v>
                </c:pt>
                <c:pt idx="181">
                  <c:v>354.70325179716156</c:v>
                </c:pt>
                <c:pt idx="182">
                  <c:v>365.35766737054308</c:v>
                </c:pt>
                <c:pt idx="183">
                  <c:v>375.5681489617005</c:v>
                </c:pt>
                <c:pt idx="184">
                  <c:v>386.66649851730631</c:v>
                </c:pt>
                <c:pt idx="185">
                  <c:v>401.31631993070596</c:v>
                </c:pt>
                <c:pt idx="186">
                  <c:v>224.93648942333181</c:v>
                </c:pt>
                <c:pt idx="187">
                  <c:v>259.89764030841235</c:v>
                </c:pt>
                <c:pt idx="188">
                  <c:v>294.74027881761134</c:v>
                </c:pt>
                <c:pt idx="189">
                  <c:v>224.93648942333181</c:v>
                </c:pt>
                <c:pt idx="190">
                  <c:v>259.42359080488586</c:v>
                </c:pt>
                <c:pt idx="191">
                  <c:v>294.14771693820313</c:v>
                </c:pt>
                <c:pt idx="192">
                  <c:v>154.30311339788094</c:v>
                </c:pt>
                <c:pt idx="193">
                  <c:v>190.33087566589617</c:v>
                </c:pt>
                <c:pt idx="194">
                  <c:v>224.34392754392366</c:v>
                </c:pt>
                <c:pt idx="195">
                  <c:v>258.47549179783277</c:v>
                </c:pt>
                <c:pt idx="196">
                  <c:v>306.71002878165581</c:v>
                </c:pt>
                <c:pt idx="197">
                  <c:v>179.8880402629556</c:v>
                </c:pt>
                <c:pt idx="198">
                  <c:v>225.29667178564338</c:v>
                </c:pt>
                <c:pt idx="199">
                  <c:v>270.70530330833117</c:v>
                </c:pt>
                <c:pt idx="200">
                  <c:v>176.83957373352104</c:v>
                </c:pt>
                <c:pt idx="201">
                  <c:v>220.75275647271758</c:v>
                </c:pt>
                <c:pt idx="202">
                  <c:v>264.66593921191406</c:v>
                </c:pt>
                <c:pt idx="203">
                  <c:v>234.72234542321382</c:v>
                </c:pt>
                <c:pt idx="204">
                  <c:v>315.66108522432211</c:v>
                </c:pt>
                <c:pt idx="205">
                  <c:v>364.22432910498702</c:v>
                </c:pt>
                <c:pt idx="206">
                  <c:v>404.69369900554108</c:v>
                </c:pt>
                <c:pt idx="207">
                  <c:v>469.44469084642765</c:v>
                </c:pt>
                <c:pt idx="208">
                  <c:v>526.10180870720353</c:v>
                </c:pt>
                <c:pt idx="209">
                  <c:v>270.87013331072598</c:v>
                </c:pt>
                <c:pt idx="210">
                  <c:v>308.0483869023941</c:v>
                </c:pt>
                <c:pt idx="211">
                  <c:v>355.84899866311054</c:v>
                </c:pt>
                <c:pt idx="212">
                  <c:v>377.09371500120665</c:v>
                </c:pt>
                <c:pt idx="213">
                  <c:v>424.89432676192303</c:v>
                </c:pt>
                <c:pt idx="214">
                  <c:v>525.80672936787971</c:v>
                </c:pt>
                <c:pt idx="215">
                  <c:v>246.92191294539825</c:v>
                </c:pt>
                <c:pt idx="216">
                  <c:v>283.23395896678039</c:v>
                </c:pt>
                <c:pt idx="217">
                  <c:v>315.9148003860243</c:v>
                </c:pt>
                <c:pt idx="218">
                  <c:v>355.85805100954457</c:v>
                </c:pt>
                <c:pt idx="219">
                  <c:v>395.80130163306495</c:v>
                </c:pt>
                <c:pt idx="220">
                  <c:v>432.11334765444701</c:v>
                </c:pt>
                <c:pt idx="221">
                  <c:v>468.42539367582907</c:v>
                </c:pt>
                <c:pt idx="222">
                  <c:v>501.10623509507292</c:v>
                </c:pt>
                <c:pt idx="223">
                  <c:v>370.74728404873275</c:v>
                </c:pt>
                <c:pt idx="224">
                  <c:v>443.28479614522388</c:v>
                </c:pt>
                <c:pt idx="225">
                  <c:v>523.88203180799201</c:v>
                </c:pt>
                <c:pt idx="226">
                  <c:v>264.28009430947355</c:v>
                </c:pt>
                <c:pt idx="227">
                  <c:v>301.27930751279979</c:v>
                </c:pt>
                <c:pt idx="228">
                  <c:v>348.84972448850499</c:v>
                </c:pt>
                <c:pt idx="229">
                  <c:v>369.99213203326286</c:v>
                </c:pt>
                <c:pt idx="230">
                  <c:v>401.7057433503997</c:v>
                </c:pt>
                <c:pt idx="231">
                  <c:v>422.84815089515763</c:v>
                </c:pt>
                <c:pt idx="232">
                  <c:v>474.64704937981429</c:v>
                </c:pt>
                <c:pt idx="233">
                  <c:v>526.44594786447112</c:v>
                </c:pt>
                <c:pt idx="234">
                  <c:v>303.4025683141906</c:v>
                </c:pt>
                <c:pt idx="235">
                  <c:v>317.8503096624853</c:v>
                </c:pt>
                <c:pt idx="236">
                  <c:v>353.96966303322239</c:v>
                </c:pt>
                <c:pt idx="237">
                  <c:v>393.70095174103312</c:v>
                </c:pt>
                <c:pt idx="238">
                  <c:v>429.82030511177004</c:v>
                </c:pt>
                <c:pt idx="239">
                  <c:v>462.32772314543331</c:v>
                </c:pt>
                <c:pt idx="240">
                  <c:v>502.05901185324399</c:v>
                </c:pt>
                <c:pt idx="241">
                  <c:v>151.17196997745879</c:v>
                </c:pt>
                <c:pt idx="242">
                  <c:v>201.70659994135215</c:v>
                </c:pt>
                <c:pt idx="243">
                  <c:v>230.64523419418001</c:v>
                </c:pt>
                <c:pt idx="244">
                  <c:v>263.90306758922088</c:v>
                </c:pt>
                <c:pt idx="245">
                  <c:v>315.73345729577818</c:v>
                </c:pt>
                <c:pt idx="246">
                  <c:v>342.08057206327823</c:v>
                </c:pt>
                <c:pt idx="247">
                  <c:v>380.5214444289748</c:v>
                </c:pt>
                <c:pt idx="248">
                  <c:v>361.66957450902817</c:v>
                </c:pt>
                <c:pt idx="249">
                  <c:v>392.3</c:v>
                </c:pt>
                <c:pt idx="250">
                  <c:v>363.0041485847072</c:v>
                </c:pt>
                <c:pt idx="251">
                  <c:v>392.3</c:v>
                </c:pt>
                <c:pt idx="252">
                  <c:v>363.0041485847072</c:v>
                </c:pt>
                <c:pt idx="253">
                  <c:v>392.3</c:v>
                </c:pt>
                <c:pt idx="254">
                  <c:v>364.33872266038628</c:v>
                </c:pt>
                <c:pt idx="255">
                  <c:v>392.3</c:v>
                </c:pt>
                <c:pt idx="256">
                  <c:v>317.10269794078823</c:v>
                </c:pt>
                <c:pt idx="257">
                  <c:v>392.3</c:v>
                </c:pt>
                <c:pt idx="258">
                  <c:v>319.13540754297276</c:v>
                </c:pt>
                <c:pt idx="259">
                  <c:v>392.3</c:v>
                </c:pt>
                <c:pt idx="260">
                  <c:v>260.02902224680844</c:v>
                </c:pt>
                <c:pt idx="261">
                  <c:v>365.37411331090004</c:v>
                </c:pt>
                <c:pt idx="262">
                  <c:v>392.3</c:v>
                </c:pt>
                <c:pt idx="263">
                  <c:v>261.36250441217675</c:v>
                </c:pt>
                <c:pt idx="264">
                  <c:v>366.70759547626835</c:v>
                </c:pt>
                <c:pt idx="265">
                  <c:v>187.02573904138569</c:v>
                </c:pt>
                <c:pt idx="266">
                  <c:v>261.07653927096982</c:v>
                </c:pt>
                <c:pt idx="267">
                  <c:v>336.07670873426662</c:v>
                </c:pt>
                <c:pt idx="268">
                  <c:v>392.3</c:v>
                </c:pt>
                <c:pt idx="269">
                  <c:v>186.07636980767307</c:v>
                </c:pt>
                <c:pt idx="270">
                  <c:v>259.17780080354459</c:v>
                </c:pt>
                <c:pt idx="271">
                  <c:v>333.22860103312883</c:v>
                </c:pt>
                <c:pt idx="272">
                  <c:v>365.47269151625068</c:v>
                </c:pt>
                <c:pt idx="273">
                  <c:v>392.3</c:v>
                </c:pt>
                <c:pt idx="274">
                  <c:v>365.47269151625068</c:v>
                </c:pt>
                <c:pt idx="275">
                  <c:v>392.3</c:v>
                </c:pt>
                <c:pt idx="276">
                  <c:v>221.31013180149799</c:v>
                </c:pt>
                <c:pt idx="277">
                  <c:v>259.14092356243782</c:v>
                </c:pt>
                <c:pt idx="278">
                  <c:v>296.0259455293542</c:v>
                </c:pt>
                <c:pt idx="279">
                  <c:v>333.85673729029395</c:v>
                </c:pt>
                <c:pt idx="280">
                  <c:v>369.79598946318686</c:v>
                </c:pt>
                <c:pt idx="281">
                  <c:v>392.3</c:v>
                </c:pt>
                <c:pt idx="282">
                  <c:v>296.0259455293542</c:v>
                </c:pt>
                <c:pt idx="283">
                  <c:v>331.965197702247</c:v>
                </c:pt>
                <c:pt idx="284">
                  <c:v>369.79598946318686</c:v>
                </c:pt>
                <c:pt idx="285">
                  <c:v>392.3</c:v>
                </c:pt>
                <c:pt idx="286">
                  <c:v>203.02249313738358</c:v>
                </c:pt>
                <c:pt idx="287">
                  <c:v>244.50020678910712</c:v>
                </c:pt>
                <c:pt idx="288">
                  <c:v>275.8</c:v>
                </c:pt>
                <c:pt idx="289">
                  <c:v>275.8</c:v>
                </c:pt>
                <c:pt idx="290">
                  <c:v>249.74588434606099</c:v>
                </c:pt>
                <c:pt idx="291">
                  <c:v>275.8</c:v>
                </c:pt>
                <c:pt idx="292">
                  <c:v>271.28943756037444</c:v>
                </c:pt>
                <c:pt idx="293">
                  <c:v>195.11352598003063</c:v>
                </c:pt>
                <c:pt idx="294">
                  <c:v>226.947036463892</c:v>
                </c:pt>
                <c:pt idx="295">
                  <c:v>260.91293520983021</c:v>
                </c:pt>
                <c:pt idx="296">
                  <c:v>275.8</c:v>
                </c:pt>
                <c:pt idx="297">
                  <c:v>259.63215176616467</c:v>
                </c:pt>
                <c:pt idx="298">
                  <c:v>275.8</c:v>
                </c:pt>
                <c:pt idx="299">
                  <c:v>194.21192690601001</c:v>
                </c:pt>
                <c:pt idx="300">
                  <c:v>225.89833808739655</c:v>
                </c:pt>
                <c:pt idx="301">
                  <c:v>259.70728398906732</c:v>
                </c:pt>
                <c:pt idx="302">
                  <c:v>275.8</c:v>
                </c:pt>
                <c:pt idx="303">
                  <c:v>194.35459603250266</c:v>
                </c:pt>
                <c:pt idx="304">
                  <c:v>226.06428422203666</c:v>
                </c:pt>
                <c:pt idx="305">
                  <c:v>259.8980663572811</c:v>
                </c:pt>
                <c:pt idx="306">
                  <c:v>275.8</c:v>
                </c:pt>
                <c:pt idx="307">
                  <c:v>234.11581828988642</c:v>
                </c:pt>
                <c:pt idx="308">
                  <c:v>274.84728475140628</c:v>
                </c:pt>
                <c:pt idx="309">
                  <c:v>179.49560032260422</c:v>
                </c:pt>
                <c:pt idx="310">
                  <c:v>212.74254265148761</c:v>
                </c:pt>
                <c:pt idx="311">
                  <c:v>245.23171991304602</c:v>
                </c:pt>
                <c:pt idx="312">
                  <c:v>275.8</c:v>
                </c:pt>
                <c:pt idx="313">
                  <c:v>212.94749158826474</c:v>
                </c:pt>
                <c:pt idx="314">
                  <c:v>179.49560032260422</c:v>
                </c:pt>
                <c:pt idx="315">
                  <c:v>212.74254265148761</c:v>
                </c:pt>
                <c:pt idx="316">
                  <c:v>245.23171991304602</c:v>
                </c:pt>
                <c:pt idx="317">
                  <c:v>275.8</c:v>
                </c:pt>
                <c:pt idx="318">
                  <c:v>213.42811414487335</c:v>
                </c:pt>
                <c:pt idx="319">
                  <c:v>246.02198910110286</c:v>
                </c:pt>
                <c:pt idx="320">
                  <c:v>275.8</c:v>
                </c:pt>
                <c:pt idx="321">
                  <c:v>170.80329915468195</c:v>
                </c:pt>
                <c:pt idx="322">
                  <c:v>210.24200084790894</c:v>
                </c:pt>
                <c:pt idx="323">
                  <c:v>245.13572204860782</c:v>
                </c:pt>
                <c:pt idx="324">
                  <c:v>270.05980862053565</c:v>
                </c:pt>
                <c:pt idx="325">
                  <c:v>275.8</c:v>
                </c:pt>
                <c:pt idx="326">
                  <c:v>170.32772841920183</c:v>
                </c:pt>
                <c:pt idx="327">
                  <c:v>209.6566202172836</c:v>
                </c:pt>
                <c:pt idx="328">
                  <c:v>244.45318619476859</c:v>
                </c:pt>
                <c:pt idx="329">
                  <c:v>269.30787617868646</c:v>
                </c:pt>
                <c:pt idx="330">
                  <c:v>275.8</c:v>
                </c:pt>
                <c:pt idx="331">
                  <c:v>183.23030547751344</c:v>
                </c:pt>
                <c:pt idx="332">
                  <c:v>219.890332297519</c:v>
                </c:pt>
                <c:pt idx="333">
                  <c:v>248.170924415809</c:v>
                </c:pt>
                <c:pt idx="334">
                  <c:v>275.8</c:v>
                </c:pt>
                <c:pt idx="335">
                  <c:v>219.890332297519</c:v>
                </c:pt>
                <c:pt idx="336">
                  <c:v>248.170924415809</c:v>
                </c:pt>
                <c:pt idx="337">
                  <c:v>275.8</c:v>
                </c:pt>
                <c:pt idx="338">
                  <c:v>184.08648071345613</c:v>
                </c:pt>
                <c:pt idx="339">
                  <c:v>143.79287698695691</c:v>
                </c:pt>
                <c:pt idx="340">
                  <c:v>183.6429902945176</c:v>
                </c:pt>
              </c:numCache>
            </c:numRef>
          </c:xVal>
          <c:yVal>
            <c:numRef>
              <c:f>'Com TS variável MC2020'!$AF$11:$AF$351</c:f>
              <c:numCache>
                <c:formatCode>0.00</c:formatCode>
                <c:ptCount val="341"/>
                <c:pt idx="0">
                  <c:v>0.87576346512365133</c:v>
                </c:pt>
                <c:pt idx="1">
                  <c:v>0.80065685814951726</c:v>
                </c:pt>
                <c:pt idx="2">
                  <c:v>0.79538000831228317</c:v>
                </c:pt>
                <c:pt idx="3">
                  <c:v>0.72478168298859258</c:v>
                </c:pt>
                <c:pt idx="4">
                  <c:v>0.68509860649566212</c:v>
                </c:pt>
                <c:pt idx="5">
                  <c:v>0.70197508082449889</c:v>
                </c:pt>
                <c:pt idx="6">
                  <c:v>1.0444193879588304</c:v>
                </c:pt>
                <c:pt idx="7">
                  <c:v>0.9265830624889515</c:v>
                </c:pt>
                <c:pt idx="8">
                  <c:v>0.82499342923953678</c:v>
                </c:pt>
                <c:pt idx="9">
                  <c:v>1.1579635641495678</c:v>
                </c:pt>
                <c:pt idx="10">
                  <c:v>1.1935870882099349</c:v>
                </c:pt>
                <c:pt idx="11">
                  <c:v>1.0053691087764007</c:v>
                </c:pt>
                <c:pt idx="12">
                  <c:v>1.0406192738180267</c:v>
                </c:pt>
                <c:pt idx="13">
                  <c:v>1.1947202547262603</c:v>
                </c:pt>
                <c:pt idx="14">
                  <c:v>1.0846630419349268</c:v>
                </c:pt>
                <c:pt idx="15">
                  <c:v>1.2737803911253753</c:v>
                </c:pt>
                <c:pt idx="16">
                  <c:v>1.2933374455573936</c:v>
                </c:pt>
                <c:pt idx="17">
                  <c:v>1.1269045030928413</c:v>
                </c:pt>
                <c:pt idx="18">
                  <c:v>1.2805732989691379</c:v>
                </c:pt>
                <c:pt idx="19">
                  <c:v>1.5071824215283618</c:v>
                </c:pt>
                <c:pt idx="20">
                  <c:v>1.6174357754217175</c:v>
                </c:pt>
                <c:pt idx="21">
                  <c:v>1.5359470115952065</c:v>
                </c:pt>
                <c:pt idx="22">
                  <c:v>1.4169656949720477</c:v>
                </c:pt>
                <c:pt idx="23">
                  <c:v>1.6192185507959478</c:v>
                </c:pt>
                <c:pt idx="24">
                  <c:v>1.5499318992592137</c:v>
                </c:pt>
                <c:pt idx="25">
                  <c:v>2.3373400615217079</c:v>
                </c:pt>
                <c:pt idx="26">
                  <c:v>1.4930777539094304</c:v>
                </c:pt>
                <c:pt idx="27">
                  <c:v>1.5020362547542141</c:v>
                </c:pt>
                <c:pt idx="28">
                  <c:v>1.8497607292793692</c:v>
                </c:pt>
                <c:pt idx="29">
                  <c:v>1.8043332022270735</c:v>
                </c:pt>
                <c:pt idx="30">
                  <c:v>1.7237979178313492</c:v>
                </c:pt>
                <c:pt idx="31">
                  <c:v>1.4164767062555279</c:v>
                </c:pt>
                <c:pt idx="32">
                  <c:v>1.3051208913342134</c:v>
                </c:pt>
                <c:pt idx="33">
                  <c:v>1.6547068443701631</c:v>
                </c:pt>
                <c:pt idx="34">
                  <c:v>1.8411526859893363</c:v>
                </c:pt>
                <c:pt idx="35">
                  <c:v>3.3027724553252407</c:v>
                </c:pt>
                <c:pt idx="36">
                  <c:v>1.7995612339251199</c:v>
                </c:pt>
                <c:pt idx="37">
                  <c:v>1.6567696219280088</c:v>
                </c:pt>
                <c:pt idx="38">
                  <c:v>1.5896751701026608</c:v>
                </c:pt>
                <c:pt idx="39">
                  <c:v>1.608199851692085</c:v>
                </c:pt>
                <c:pt idx="40">
                  <c:v>1.8463957583281094</c:v>
                </c:pt>
                <c:pt idx="41">
                  <c:v>1.8861193977568296</c:v>
                </c:pt>
                <c:pt idx="42">
                  <c:v>1.9865186526951437</c:v>
                </c:pt>
                <c:pt idx="43">
                  <c:v>1.8927689339020637</c:v>
                </c:pt>
                <c:pt idx="44">
                  <c:v>1.7919391293710785</c:v>
                </c:pt>
                <c:pt idx="45">
                  <c:v>1.7879754369473388</c:v>
                </c:pt>
                <c:pt idx="46">
                  <c:v>1.5268585600888622</c:v>
                </c:pt>
                <c:pt idx="47">
                  <c:v>1.7931495163282709</c:v>
                </c:pt>
                <c:pt idx="48">
                  <c:v>1.9297806008611618</c:v>
                </c:pt>
                <c:pt idx="49">
                  <c:v>1.8846227578634114</c:v>
                </c:pt>
                <c:pt idx="50">
                  <c:v>1.4378204396934604</c:v>
                </c:pt>
                <c:pt idx="51">
                  <c:v>1.4076920168066644</c:v>
                </c:pt>
                <c:pt idx="52">
                  <c:v>1.2415994126177534</c:v>
                </c:pt>
                <c:pt idx="53">
                  <c:v>1.4949786693285134</c:v>
                </c:pt>
                <c:pt idx="54">
                  <c:v>1.3246618714759686</c:v>
                </c:pt>
                <c:pt idx="55">
                  <c:v>2.2171418082459882</c:v>
                </c:pt>
                <c:pt idx="56">
                  <c:v>2.12190520807918</c:v>
                </c:pt>
                <c:pt idx="57">
                  <c:v>1.8545266200663562</c:v>
                </c:pt>
                <c:pt idx="58">
                  <c:v>1.5775838061764149</c:v>
                </c:pt>
                <c:pt idx="59">
                  <c:v>1.4943750660798305</c:v>
                </c:pt>
                <c:pt idx="60">
                  <c:v>1.5187645142631474</c:v>
                </c:pt>
                <c:pt idx="61">
                  <c:v>1.7253590680425306</c:v>
                </c:pt>
                <c:pt idx="62">
                  <c:v>1.8519462072505741</c:v>
                </c:pt>
                <c:pt idx="63">
                  <c:v>1.7078572183769491</c:v>
                </c:pt>
                <c:pt idx="64">
                  <c:v>1.6427452909376903</c:v>
                </c:pt>
                <c:pt idx="65">
                  <c:v>1.8541172074486894</c:v>
                </c:pt>
                <c:pt idx="66">
                  <c:v>2.3402067160627742</c:v>
                </c:pt>
                <c:pt idx="67">
                  <c:v>1.5430965351052752</c:v>
                </c:pt>
                <c:pt idx="68">
                  <c:v>2.0996853970884786</c:v>
                </c:pt>
                <c:pt idx="69">
                  <c:v>1.6879338087338536</c:v>
                </c:pt>
                <c:pt idx="70">
                  <c:v>2.1804425277457278</c:v>
                </c:pt>
                <c:pt idx="71">
                  <c:v>1.6598015785882894</c:v>
                </c:pt>
                <c:pt idx="72">
                  <c:v>1.190458435748216</c:v>
                </c:pt>
                <c:pt idx="73">
                  <c:v>1.1054307733999653</c:v>
                </c:pt>
                <c:pt idx="74">
                  <c:v>1.1575375187584243</c:v>
                </c:pt>
                <c:pt idx="75">
                  <c:v>1.1110323465628984</c:v>
                </c:pt>
                <c:pt idx="76">
                  <c:v>1.0737688800214191</c:v>
                </c:pt>
                <c:pt idx="77">
                  <c:v>1.4085783020383331</c:v>
                </c:pt>
                <c:pt idx="78">
                  <c:v>1.3628233943355887</c:v>
                </c:pt>
                <c:pt idx="79">
                  <c:v>1.9543881686040319</c:v>
                </c:pt>
                <c:pt idx="80">
                  <c:v>1.6123471016810678</c:v>
                </c:pt>
                <c:pt idx="81">
                  <c:v>1.459128268933074</c:v>
                </c:pt>
                <c:pt idx="82">
                  <c:v>1.2811912649635404</c:v>
                </c:pt>
                <c:pt idx="83">
                  <c:v>1.0535899849881101</c:v>
                </c:pt>
                <c:pt idx="84">
                  <c:v>0.95831202649765823</c:v>
                </c:pt>
                <c:pt idx="85">
                  <c:v>0.915794510635901</c:v>
                </c:pt>
                <c:pt idx="86">
                  <c:v>0.8098690293669859</c:v>
                </c:pt>
                <c:pt idx="87">
                  <c:v>1.2092603262608006</c:v>
                </c:pt>
                <c:pt idx="88">
                  <c:v>1.0505723536318132</c:v>
                </c:pt>
                <c:pt idx="89">
                  <c:v>0.91513661783110045</c:v>
                </c:pt>
                <c:pt idx="90">
                  <c:v>0.94070534373938397</c:v>
                </c:pt>
                <c:pt idx="91">
                  <c:v>0.95831202649765823</c:v>
                </c:pt>
                <c:pt idx="92">
                  <c:v>0.915794510635901</c:v>
                </c:pt>
                <c:pt idx="93">
                  <c:v>0.93257645805895351</c:v>
                </c:pt>
                <c:pt idx="94">
                  <c:v>1.1785731625628784</c:v>
                </c:pt>
                <c:pt idx="95">
                  <c:v>1.1152829412703247</c:v>
                </c:pt>
                <c:pt idx="96">
                  <c:v>1.0232425578216493</c:v>
                </c:pt>
                <c:pt idx="97">
                  <c:v>1.0020907414238347</c:v>
                </c:pt>
                <c:pt idx="98">
                  <c:v>0.94825697332251935</c:v>
                </c:pt>
                <c:pt idx="99">
                  <c:v>1.0075123563674071</c:v>
                </c:pt>
                <c:pt idx="100">
                  <c:v>0.90424708902998863</c:v>
                </c:pt>
                <c:pt idx="101">
                  <c:v>1.6102876745438079</c:v>
                </c:pt>
                <c:pt idx="102">
                  <c:v>1.4142877950754542</c:v>
                </c:pt>
                <c:pt idx="103">
                  <c:v>1.1152829412703247</c:v>
                </c:pt>
                <c:pt idx="104">
                  <c:v>1.2790531972770616</c:v>
                </c:pt>
                <c:pt idx="105">
                  <c:v>1.2199365547768422</c:v>
                </c:pt>
                <c:pt idx="106">
                  <c:v>1.2516992047857256</c:v>
                </c:pt>
                <c:pt idx="107">
                  <c:v>1.2761823180653824</c:v>
                </c:pt>
                <c:pt idx="108">
                  <c:v>1.2960874942763172</c:v>
                </c:pt>
                <c:pt idx="109">
                  <c:v>0.99041162899657298</c:v>
                </c:pt>
                <c:pt idx="110">
                  <c:v>1.0614657988854808</c:v>
                </c:pt>
                <c:pt idx="111">
                  <c:v>0.95865147505976167</c:v>
                </c:pt>
                <c:pt idx="112">
                  <c:v>0.97110626937582856</c:v>
                </c:pt>
                <c:pt idx="113">
                  <c:v>0.89230895894512263</c:v>
                </c:pt>
                <c:pt idx="114">
                  <c:v>0.88455483240456734</c:v>
                </c:pt>
                <c:pt idx="115">
                  <c:v>0.95865147505976167</c:v>
                </c:pt>
                <c:pt idx="116">
                  <c:v>0.97110626937582856</c:v>
                </c:pt>
                <c:pt idx="117">
                  <c:v>0.89230895894512263</c:v>
                </c:pt>
                <c:pt idx="118">
                  <c:v>5.5023634503490264</c:v>
                </c:pt>
                <c:pt idx="119">
                  <c:v>1.8663665161096343</c:v>
                </c:pt>
                <c:pt idx="120">
                  <c:v>1.4251645886649484</c:v>
                </c:pt>
                <c:pt idx="121">
                  <c:v>1.7170571948208637</c:v>
                </c:pt>
                <c:pt idx="122">
                  <c:v>1.2092305600793505</c:v>
                </c:pt>
                <c:pt idx="123">
                  <c:v>2.1054808912169798</c:v>
                </c:pt>
                <c:pt idx="124">
                  <c:v>1.5086619533175454</c:v>
                </c:pt>
                <c:pt idx="125">
                  <c:v>1.1393944892346493</c:v>
                </c:pt>
                <c:pt idx="126">
                  <c:v>2.1054808912169798</c:v>
                </c:pt>
                <c:pt idx="127">
                  <c:v>1.5086619533175454</c:v>
                </c:pt>
                <c:pt idx="128">
                  <c:v>1.1393944892346493</c:v>
                </c:pt>
                <c:pt idx="129">
                  <c:v>1.2809815710465355</c:v>
                </c:pt>
                <c:pt idx="130">
                  <c:v>0.89699406081214694</c:v>
                </c:pt>
                <c:pt idx="131">
                  <c:v>0.8281471704120007</c:v>
                </c:pt>
                <c:pt idx="132">
                  <c:v>1.5371778852558429</c:v>
                </c:pt>
                <c:pt idx="133">
                  <c:v>1.1959920810828626</c:v>
                </c:pt>
                <c:pt idx="134">
                  <c:v>1.058188051082001</c:v>
                </c:pt>
                <c:pt idx="135">
                  <c:v>0.99032329713764822</c:v>
                </c:pt>
                <c:pt idx="136">
                  <c:v>0.91067440891131224</c:v>
                </c:pt>
                <c:pt idx="137">
                  <c:v>0.8383623400753959</c:v>
                </c:pt>
                <c:pt idx="138">
                  <c:v>0.80101176064987867</c:v>
                </c:pt>
                <c:pt idx="139">
                  <c:v>0.76055925458268403</c:v>
                </c:pt>
                <c:pt idx="140">
                  <c:v>0.73937241787911989</c:v>
                </c:pt>
                <c:pt idx="141">
                  <c:v>0.70893191363252428</c:v>
                </c:pt>
                <c:pt idx="142">
                  <c:v>1.243175172448773</c:v>
                </c:pt>
                <c:pt idx="143">
                  <c:v>1.0522185032087512</c:v>
                </c:pt>
                <c:pt idx="144">
                  <c:v>0.94970621980002068</c:v>
                </c:pt>
                <c:pt idx="145">
                  <c:v>0.85124094975787923</c:v>
                </c:pt>
                <c:pt idx="146">
                  <c:v>0.80101176064987867</c:v>
                </c:pt>
                <c:pt idx="147">
                  <c:v>0.76347002032356504</c:v>
                </c:pt>
                <c:pt idx="148">
                  <c:v>0.74703982207809561</c:v>
                </c:pt>
                <c:pt idx="149">
                  <c:v>0.76210813161351221</c:v>
                </c:pt>
                <c:pt idx="150">
                  <c:v>0.80890562035952773</c:v>
                </c:pt>
                <c:pt idx="151">
                  <c:v>0.75313471929867415</c:v>
                </c:pt>
                <c:pt idx="152">
                  <c:v>0.75193724914762516</c:v>
                </c:pt>
                <c:pt idx="153">
                  <c:v>0.724835786972435</c:v>
                </c:pt>
                <c:pt idx="154">
                  <c:v>0.7525369573861479</c:v>
                </c:pt>
                <c:pt idx="155">
                  <c:v>0.70916129461370392</c:v>
                </c:pt>
                <c:pt idx="156">
                  <c:v>1.0087298407847365</c:v>
                </c:pt>
                <c:pt idx="157">
                  <c:v>0.94764633977167989</c:v>
                </c:pt>
                <c:pt idx="158">
                  <c:v>0.90679634001584508</c:v>
                </c:pt>
                <c:pt idx="159">
                  <c:v>0.84987337300300281</c:v>
                </c:pt>
                <c:pt idx="160">
                  <c:v>0.77790867927064722</c:v>
                </c:pt>
                <c:pt idx="161">
                  <c:v>0.7525369573861479</c:v>
                </c:pt>
                <c:pt idx="162">
                  <c:v>0.73218683302980203</c:v>
                </c:pt>
                <c:pt idx="163">
                  <c:v>0.71750110086369367</c:v>
                </c:pt>
                <c:pt idx="164">
                  <c:v>0.78442572795343057</c:v>
                </c:pt>
                <c:pt idx="165">
                  <c:v>0.80370763023112646</c:v>
                </c:pt>
                <c:pt idx="166">
                  <c:v>0.83078819800731751</c:v>
                </c:pt>
                <c:pt idx="167">
                  <c:v>0.84458712156143667</c:v>
                </c:pt>
                <c:pt idx="168">
                  <c:v>0.88225061092739598</c:v>
                </c:pt>
                <c:pt idx="169">
                  <c:v>0.92117360573824436</c:v>
                </c:pt>
                <c:pt idx="170">
                  <c:v>1.0017576083580639</c:v>
                </c:pt>
                <c:pt idx="171">
                  <c:v>0.77351305847026908</c:v>
                </c:pt>
                <c:pt idx="172">
                  <c:v>0.78618820507072684</c:v>
                </c:pt>
                <c:pt idx="173">
                  <c:v>0.80133495484000994</c:v>
                </c:pt>
                <c:pt idx="174">
                  <c:v>0.84886183775776924</c:v>
                </c:pt>
                <c:pt idx="175">
                  <c:v>0.81690395989970244</c:v>
                </c:pt>
                <c:pt idx="176">
                  <c:v>0.78772375975660347</c:v>
                </c:pt>
                <c:pt idx="177">
                  <c:v>0.79707700369994494</c:v>
                </c:pt>
                <c:pt idx="178">
                  <c:v>0.81029409010842979</c:v>
                </c:pt>
                <c:pt idx="179">
                  <c:v>0.64889208541649479</c:v>
                </c:pt>
                <c:pt idx="180">
                  <c:v>0.63358616700922399</c:v>
                </c:pt>
                <c:pt idx="181">
                  <c:v>0.63662724556021466</c:v>
                </c:pt>
                <c:pt idx="182">
                  <c:v>0.59915422295931797</c:v>
                </c:pt>
                <c:pt idx="183">
                  <c:v>0.59867005741501866</c:v>
                </c:pt>
                <c:pt idx="184">
                  <c:v>0.59560961226556242</c:v>
                </c:pt>
                <c:pt idx="185">
                  <c:v>0.61093261320172676</c:v>
                </c:pt>
                <c:pt idx="186">
                  <c:v>0.72384630061170729</c:v>
                </c:pt>
                <c:pt idx="187">
                  <c:v>0.7359707140792241</c:v>
                </c:pt>
                <c:pt idx="188">
                  <c:v>0.71365053590811112</c:v>
                </c:pt>
                <c:pt idx="189">
                  <c:v>0.63336551303524391</c:v>
                </c:pt>
                <c:pt idx="190">
                  <c:v>0.62716193307005974</c:v>
                </c:pt>
                <c:pt idx="191">
                  <c:v>0.6533362704326483</c:v>
                </c:pt>
                <c:pt idx="192">
                  <c:v>1.7707628723531621</c:v>
                </c:pt>
                <c:pt idx="193">
                  <c:v>1.4632844021528162</c:v>
                </c:pt>
                <c:pt idx="194">
                  <c:v>1.3170926207737486</c:v>
                </c:pt>
                <c:pt idx="195">
                  <c:v>1.223639726609244</c:v>
                </c:pt>
                <c:pt idx="196">
                  <c:v>1.0893636721562041</c:v>
                </c:pt>
                <c:pt idx="197">
                  <c:v>1.1201138194407145</c:v>
                </c:pt>
                <c:pt idx="198">
                  <c:v>1.0965405094398213</c:v>
                </c:pt>
                <c:pt idx="199">
                  <c:v>0.98043958838242873</c:v>
                </c:pt>
                <c:pt idx="200">
                  <c:v>1.2789678047591169</c:v>
                </c:pt>
                <c:pt idx="201">
                  <c:v>1.321581829853157</c:v>
                </c:pt>
                <c:pt idx="202">
                  <c:v>1.3453124837517607</c:v>
                </c:pt>
                <c:pt idx="203">
                  <c:v>0.92269516734774437</c:v>
                </c:pt>
                <c:pt idx="204">
                  <c:v>0.76760847713763991</c:v>
                </c:pt>
                <c:pt idx="205">
                  <c:v>0.73703104106821993</c:v>
                </c:pt>
                <c:pt idx="206">
                  <c:v>0.64521373288517436</c:v>
                </c:pt>
                <c:pt idx="207">
                  <c:v>0.61134243770349272</c:v>
                </c:pt>
                <c:pt idx="208">
                  <c:v>0.61912305045445903</c:v>
                </c:pt>
                <c:pt idx="209">
                  <c:v>0.84197652128301048</c:v>
                </c:pt>
                <c:pt idx="210">
                  <c:v>0.80307941278852857</c:v>
                </c:pt>
                <c:pt idx="211">
                  <c:v>0.74684645255763737</c:v>
                </c:pt>
                <c:pt idx="212">
                  <c:v>0.76411604064022653</c:v>
                </c:pt>
                <c:pt idx="213">
                  <c:v>0.72339136506451251</c:v>
                </c:pt>
                <c:pt idx="214">
                  <c:v>0.56852402868195229</c:v>
                </c:pt>
                <c:pt idx="215">
                  <c:v>1.1968712540409765</c:v>
                </c:pt>
                <c:pt idx="216">
                  <c:v>1.0775888586899316</c:v>
                </c:pt>
                <c:pt idx="217">
                  <c:v>1.0518182174107573</c:v>
                </c:pt>
                <c:pt idx="218">
                  <c:v>1.0080006011425275</c:v>
                </c:pt>
                <c:pt idx="219">
                  <c:v>0.97391974349277499</c:v>
                </c:pt>
                <c:pt idx="220">
                  <c:v>1.0261051294744992</c:v>
                </c:pt>
                <c:pt idx="221">
                  <c:v>1.004700821290039</c:v>
                </c:pt>
                <c:pt idx="222">
                  <c:v>1.1148464523910273</c:v>
                </c:pt>
                <c:pt idx="223">
                  <c:v>0.50795838310944652</c:v>
                </c:pt>
                <c:pt idx="224">
                  <c:v>0.51170604177911327</c:v>
                </c:pt>
                <c:pt idx="225">
                  <c:v>0.54720531208039791</c:v>
                </c:pt>
                <c:pt idx="226">
                  <c:v>0.84443006744860927</c:v>
                </c:pt>
                <c:pt idx="227">
                  <c:v>0.80621337239239355</c:v>
                </c:pt>
                <c:pt idx="228">
                  <c:v>0.82191459781763565</c:v>
                </c:pt>
                <c:pt idx="229">
                  <c:v>0.83482703731005403</c:v>
                </c:pt>
                <c:pt idx="230">
                  <c:v>0.91211350895735877</c:v>
                </c:pt>
                <c:pt idx="231">
                  <c:v>0.91812812101138963</c:v>
                </c:pt>
                <c:pt idx="232">
                  <c:v>0.90765653608876384</c:v>
                </c:pt>
                <c:pt idx="233">
                  <c:v>1.0568533922545473</c:v>
                </c:pt>
                <c:pt idx="234">
                  <c:v>0.82975387855827076</c:v>
                </c:pt>
                <c:pt idx="235">
                  <c:v>0.8863544358135611</c:v>
                </c:pt>
                <c:pt idx="236">
                  <c:v>0.7870368092171911</c:v>
                </c:pt>
                <c:pt idx="237">
                  <c:v>0.77852650202221008</c:v>
                </c:pt>
                <c:pt idx="238">
                  <c:v>0.70790828159591901</c:v>
                </c:pt>
                <c:pt idx="239">
                  <c:v>0.65447874307599652</c:v>
                </c:pt>
                <c:pt idx="240">
                  <c:v>0.65912406967704351</c:v>
                </c:pt>
                <c:pt idx="241">
                  <c:v>2.6524228636022156</c:v>
                </c:pt>
                <c:pt idx="242">
                  <c:v>2.0942796986710914</c:v>
                </c:pt>
                <c:pt idx="243">
                  <c:v>2.0679681791219497</c:v>
                </c:pt>
                <c:pt idx="244">
                  <c:v>1.887833446581725</c:v>
                </c:pt>
                <c:pt idx="245">
                  <c:v>1.6371220031288456</c:v>
                </c:pt>
                <c:pt idx="246">
                  <c:v>1.5414849612739518</c:v>
                </c:pt>
                <c:pt idx="247">
                  <c:v>1.4902646027160797</c:v>
                </c:pt>
                <c:pt idx="248">
                  <c:v>0.62144048043128342</c:v>
                </c:pt>
                <c:pt idx="249">
                  <c:v>0.98473411908800035</c:v>
                </c:pt>
                <c:pt idx="250">
                  <c:v>0.61862704736224916</c:v>
                </c:pt>
                <c:pt idx="251">
                  <c:v>0.70338151363428603</c:v>
                </c:pt>
                <c:pt idx="252">
                  <c:v>0.61862704736224916</c:v>
                </c:pt>
                <c:pt idx="253">
                  <c:v>0.70338151363428603</c:v>
                </c:pt>
                <c:pt idx="254">
                  <c:v>0.61583897386393704</c:v>
                </c:pt>
                <c:pt idx="255">
                  <c:v>0.8440578163611433</c:v>
                </c:pt>
                <c:pt idx="256">
                  <c:v>0.59937547034877015</c:v>
                </c:pt>
                <c:pt idx="257">
                  <c:v>0.59766412448033768</c:v>
                </c:pt>
                <c:pt idx="258">
                  <c:v>0.59396223874397203</c:v>
                </c:pt>
                <c:pt idx="259">
                  <c:v>0.59766412448033768</c:v>
                </c:pt>
                <c:pt idx="260">
                  <c:v>0.72218235405150799</c:v>
                </c:pt>
                <c:pt idx="261">
                  <c:v>0.77361452269944164</c:v>
                </c:pt>
                <c:pt idx="262">
                  <c:v>0.85065792119647743</c:v>
                </c:pt>
                <c:pt idx="263">
                  <c:v>0.71713642092851748</c:v>
                </c:pt>
                <c:pt idx="264">
                  <c:v>0.77013168134791787</c:v>
                </c:pt>
                <c:pt idx="265">
                  <c:v>1.0520055383066194</c:v>
                </c:pt>
                <c:pt idx="266">
                  <c:v>0.89579268451171334</c:v>
                </c:pt>
                <c:pt idx="267">
                  <c:v>0.98366634352511328</c:v>
                </c:pt>
                <c:pt idx="268">
                  <c:v>0.90105129243942539</c:v>
                </c:pt>
                <c:pt idx="269">
                  <c:v>1.0596930234135735</c:v>
                </c:pt>
                <c:pt idx="270">
                  <c:v>1.1302132344939855</c:v>
                </c:pt>
                <c:pt idx="271">
                  <c:v>0.92752596491757644</c:v>
                </c:pt>
                <c:pt idx="272">
                  <c:v>0.64321256547397143</c:v>
                </c:pt>
                <c:pt idx="273">
                  <c:v>0.64656653297865929</c:v>
                </c:pt>
                <c:pt idx="274">
                  <c:v>0.54673068065287578</c:v>
                </c:pt>
                <c:pt idx="275">
                  <c:v>0.61717714511599286</c:v>
                </c:pt>
                <c:pt idx="276">
                  <c:v>0.99859159881663961</c:v>
                </c:pt>
                <c:pt idx="277">
                  <c:v>0.85184432872857341</c:v>
                </c:pt>
                <c:pt idx="278">
                  <c:v>0.79571586305364095</c:v>
                </c:pt>
                <c:pt idx="279">
                  <c:v>0.68396540817355767</c:v>
                </c:pt>
                <c:pt idx="280">
                  <c:v>0.75431716540853277</c:v>
                </c:pt>
                <c:pt idx="281">
                  <c:v>0.75873739544496466</c:v>
                </c:pt>
                <c:pt idx="282">
                  <c:v>0.71614427674827674</c:v>
                </c:pt>
                <c:pt idx="283">
                  <c:v>0.6543620731384735</c:v>
                </c:pt>
                <c:pt idx="284">
                  <c:v>0.63362641894316751</c:v>
                </c:pt>
                <c:pt idx="285">
                  <c:v>0.73063601042848447</c:v>
                </c:pt>
                <c:pt idx="286">
                  <c:v>1.1397802165954083</c:v>
                </c:pt>
                <c:pt idx="287">
                  <c:v>1.1991776295551686</c:v>
                </c:pt>
                <c:pt idx="288">
                  <c:v>1.2054651980295445</c:v>
                </c:pt>
                <c:pt idx="289">
                  <c:v>0.71066700383922232</c:v>
                </c:pt>
                <c:pt idx="290">
                  <c:v>0.72346558878291078</c:v>
                </c:pt>
                <c:pt idx="291">
                  <c:v>0.79680620878777553</c:v>
                </c:pt>
                <c:pt idx="292">
                  <c:v>1.4497662402062976</c:v>
                </c:pt>
                <c:pt idx="293">
                  <c:v>0.86248854017119014</c:v>
                </c:pt>
                <c:pt idx="294">
                  <c:v>0.90555995213268436</c:v>
                </c:pt>
                <c:pt idx="295">
                  <c:v>0.88667036204557415</c:v>
                </c:pt>
                <c:pt idx="296">
                  <c:v>1.0192223688733622</c:v>
                </c:pt>
                <c:pt idx="297">
                  <c:v>0.71889071689453721</c:v>
                </c:pt>
                <c:pt idx="298">
                  <c:v>0.78542747699012871</c:v>
                </c:pt>
                <c:pt idx="299">
                  <c:v>0.91676419338721438</c:v>
                </c:pt>
                <c:pt idx="300">
                  <c:v>0.90350830045738884</c:v>
                </c:pt>
                <c:pt idx="301">
                  <c:v>0.9274371444437407</c:v>
                </c:pt>
                <c:pt idx="302">
                  <c:v>0.97925764578937968</c:v>
                </c:pt>
                <c:pt idx="303">
                  <c:v>1.2094602502177261</c:v>
                </c:pt>
                <c:pt idx="304">
                  <c:v>1.2436954519102386</c:v>
                </c:pt>
                <c:pt idx="305">
                  <c:v>1.2549531160627718</c:v>
                </c:pt>
                <c:pt idx="306">
                  <c:v>1.3622328687567533</c:v>
                </c:pt>
                <c:pt idx="307">
                  <c:v>1.2165360790016115</c:v>
                </c:pt>
                <c:pt idx="308">
                  <c:v>1.1998881404438673</c:v>
                </c:pt>
                <c:pt idx="309">
                  <c:v>1.0740675672846056</c:v>
                </c:pt>
                <c:pt idx="310">
                  <c:v>1.0297641368792378</c:v>
                </c:pt>
                <c:pt idx="311">
                  <c:v>1.0900729778073144</c:v>
                </c:pt>
                <c:pt idx="312">
                  <c:v>1.105229166773775</c:v>
                </c:pt>
                <c:pt idx="313">
                  <c:v>0.86852600027685956</c:v>
                </c:pt>
                <c:pt idx="314">
                  <c:v>0.94770667701582834</c:v>
                </c:pt>
                <c:pt idx="315">
                  <c:v>0.82381130950339021</c:v>
                </c:pt>
                <c:pt idx="316">
                  <c:v>0.95926422047043658</c:v>
                </c:pt>
                <c:pt idx="317">
                  <c:v>0.99089511503855698</c:v>
                </c:pt>
                <c:pt idx="318">
                  <c:v>0.85362490369529431</c:v>
                </c:pt>
                <c:pt idx="319">
                  <c:v>0.85286924922097251</c:v>
                </c:pt>
                <c:pt idx="320">
                  <c:v>0.89954943656484798</c:v>
                </c:pt>
                <c:pt idx="321">
                  <c:v>0.82530909390997875</c:v>
                </c:pt>
                <c:pt idx="322">
                  <c:v>0.84361048976209352</c:v>
                </c:pt>
                <c:pt idx="323">
                  <c:v>0.81420806843430116</c:v>
                </c:pt>
                <c:pt idx="324">
                  <c:v>0.82946680269918804</c:v>
                </c:pt>
                <c:pt idx="325">
                  <c:v>0.91280043303515768</c:v>
                </c:pt>
                <c:pt idx="326">
                  <c:v>0.97029091147386226</c:v>
                </c:pt>
                <c:pt idx="327">
                  <c:v>0.91559841998913294</c:v>
                </c:pt>
                <c:pt idx="328">
                  <c:v>0.90402238413564895</c:v>
                </c:pt>
                <c:pt idx="329">
                  <c:v>0.99257774249736519</c:v>
                </c:pt>
                <c:pt idx="330">
                  <c:v>1.1240847313884368</c:v>
                </c:pt>
                <c:pt idx="331">
                  <c:v>1.214014942819625</c:v>
                </c:pt>
                <c:pt idx="332">
                  <c:v>1.1968617780204274</c:v>
                </c:pt>
                <c:pt idx="333">
                  <c:v>1.2781972810106219</c:v>
                </c:pt>
                <c:pt idx="334">
                  <c:v>1.3444008772806988</c:v>
                </c:pt>
                <c:pt idx="335">
                  <c:v>0.87044492946940177</c:v>
                </c:pt>
                <c:pt idx="336">
                  <c:v>0.8994721607111783</c:v>
                </c:pt>
                <c:pt idx="337">
                  <c:v>0.92427560313048041</c:v>
                </c:pt>
                <c:pt idx="338">
                  <c:v>1.1601385752334499</c:v>
                </c:pt>
                <c:pt idx="339">
                  <c:v>1.7473416784004865</c:v>
                </c:pt>
                <c:pt idx="340">
                  <c:v>1.7315407415249819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9-4DDF-A331-D0EF1A83F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3412480"/>
        <c:axId val="1213412960"/>
      </c:scatterChart>
      <c:valAx>
        <c:axId val="121341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Tensão sem TS MC2020</a:t>
                </a:r>
              </a:p>
            </c:rich>
          </c:tx>
          <c:layout>
            <c:manualLayout>
              <c:xMode val="edge"/>
              <c:yMode val="edge"/>
              <c:x val="0.39742016622922133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960"/>
        <c:crosses val="autoZero"/>
        <c:crossBetween val="midCat"/>
        <c:majorUnit val="100"/>
        <c:minorUnit val="50"/>
      </c:valAx>
      <c:valAx>
        <c:axId val="12134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Erro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1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461596675415572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'Avaliação do resultado ML'!$X$1</c:f>
              <c:strCache>
                <c:ptCount val="1"/>
                <c:pt idx="0">
                  <c:v>fib Model Code 2020 + werror,1 (Eq. 24)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'Dataset experimental'!$AF$2:$AF$342</c:f>
              <c:numCache>
                <c:formatCode>0.00</c:formatCode>
                <c:ptCount val="341"/>
                <c:pt idx="0">
                  <c:v>0.16</c:v>
                </c:pt>
                <c:pt idx="1">
                  <c:v>0.23</c:v>
                </c:pt>
                <c:pt idx="2">
                  <c:v>0.24</c:v>
                </c:pt>
                <c:pt idx="3">
                  <c:v>0.27</c:v>
                </c:pt>
                <c:pt idx="4">
                  <c:v>0.35</c:v>
                </c:pt>
                <c:pt idx="5">
                  <c:v>0.4</c:v>
                </c:pt>
                <c:pt idx="6">
                  <c:v>0.16</c:v>
                </c:pt>
                <c:pt idx="7">
                  <c:v>0.18</c:v>
                </c:pt>
                <c:pt idx="8">
                  <c:v>0.26</c:v>
                </c:pt>
                <c:pt idx="9">
                  <c:v>0.16</c:v>
                </c:pt>
                <c:pt idx="10">
                  <c:v>0.2</c:v>
                </c:pt>
                <c:pt idx="11">
                  <c:v>0.2</c:v>
                </c:pt>
                <c:pt idx="12">
                  <c:v>0.24</c:v>
                </c:pt>
                <c:pt idx="13">
                  <c:v>0.3</c:v>
                </c:pt>
                <c:pt idx="14">
                  <c:v>0.32</c:v>
                </c:pt>
                <c:pt idx="15">
                  <c:v>0.38</c:v>
                </c:pt>
                <c:pt idx="16">
                  <c:v>0.42</c:v>
                </c:pt>
                <c:pt idx="17">
                  <c:v>0.44</c:v>
                </c:pt>
                <c:pt idx="18">
                  <c:v>0.5</c:v>
                </c:pt>
                <c:pt idx="19">
                  <c:v>0.24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0.38</c:v>
                </c:pt>
                <c:pt idx="24">
                  <c:v>0.44</c:v>
                </c:pt>
                <c:pt idx="25">
                  <c:v>0.18</c:v>
                </c:pt>
                <c:pt idx="26">
                  <c:v>0.2</c:v>
                </c:pt>
                <c:pt idx="27">
                  <c:v>0.26</c:v>
                </c:pt>
                <c:pt idx="28">
                  <c:v>0.44</c:v>
                </c:pt>
                <c:pt idx="29">
                  <c:v>0.6</c:v>
                </c:pt>
                <c:pt idx="30">
                  <c:v>0.36</c:v>
                </c:pt>
                <c:pt idx="31">
                  <c:v>0.43</c:v>
                </c:pt>
                <c:pt idx="32">
                  <c:v>0.56000000000000005</c:v>
                </c:pt>
                <c:pt idx="33">
                  <c:v>0.71</c:v>
                </c:pt>
                <c:pt idx="34">
                  <c:v>0.79</c:v>
                </c:pt>
                <c:pt idx="35">
                  <c:v>0.2</c:v>
                </c:pt>
                <c:pt idx="36">
                  <c:v>0.25</c:v>
                </c:pt>
                <c:pt idx="37">
                  <c:v>0.36</c:v>
                </c:pt>
                <c:pt idx="38">
                  <c:v>0.47</c:v>
                </c:pt>
                <c:pt idx="39">
                  <c:v>0.56999999999999995</c:v>
                </c:pt>
                <c:pt idx="40">
                  <c:v>0.78</c:v>
                </c:pt>
                <c:pt idx="41">
                  <c:v>0.21</c:v>
                </c:pt>
                <c:pt idx="42">
                  <c:v>0.31</c:v>
                </c:pt>
                <c:pt idx="43">
                  <c:v>0.38</c:v>
                </c:pt>
                <c:pt idx="44">
                  <c:v>0.52</c:v>
                </c:pt>
                <c:pt idx="45">
                  <c:v>0.74</c:v>
                </c:pt>
                <c:pt idx="46">
                  <c:v>0.17</c:v>
                </c:pt>
                <c:pt idx="47">
                  <c:v>0.36</c:v>
                </c:pt>
                <c:pt idx="48">
                  <c:v>0.56000000000000005</c:v>
                </c:pt>
                <c:pt idx="49">
                  <c:v>0.78</c:v>
                </c:pt>
                <c:pt idx="50">
                  <c:v>0.31</c:v>
                </c:pt>
                <c:pt idx="51">
                  <c:v>0.44</c:v>
                </c:pt>
                <c:pt idx="52">
                  <c:v>0.14000000000000001</c:v>
                </c:pt>
                <c:pt idx="53">
                  <c:v>0.31</c:v>
                </c:pt>
                <c:pt idx="54">
                  <c:v>0.4</c:v>
                </c:pt>
                <c:pt idx="55">
                  <c:v>0.25</c:v>
                </c:pt>
                <c:pt idx="56">
                  <c:v>0.44</c:v>
                </c:pt>
                <c:pt idx="57">
                  <c:v>0.56000000000000005</c:v>
                </c:pt>
                <c:pt idx="58">
                  <c:v>0.23</c:v>
                </c:pt>
                <c:pt idx="59">
                  <c:v>0.35</c:v>
                </c:pt>
                <c:pt idx="60">
                  <c:v>0.49</c:v>
                </c:pt>
                <c:pt idx="61">
                  <c:v>0.67</c:v>
                </c:pt>
                <c:pt idx="62">
                  <c:v>0.27</c:v>
                </c:pt>
                <c:pt idx="63">
                  <c:v>0.4</c:v>
                </c:pt>
                <c:pt idx="64">
                  <c:v>0.53</c:v>
                </c:pt>
                <c:pt idx="65">
                  <c:v>0.72</c:v>
                </c:pt>
                <c:pt idx="66">
                  <c:v>0.3</c:v>
                </c:pt>
                <c:pt idx="67">
                  <c:v>0.56999999999999995</c:v>
                </c:pt>
                <c:pt idx="68">
                  <c:v>0.26</c:v>
                </c:pt>
                <c:pt idx="69">
                  <c:v>0.6</c:v>
                </c:pt>
                <c:pt idx="70">
                  <c:v>0.27</c:v>
                </c:pt>
                <c:pt idx="71">
                  <c:v>0.59</c:v>
                </c:pt>
                <c:pt idx="72">
                  <c:v>0.15</c:v>
                </c:pt>
                <c:pt idx="73">
                  <c:v>0.17</c:v>
                </c:pt>
                <c:pt idx="74">
                  <c:v>0.15</c:v>
                </c:pt>
                <c:pt idx="75">
                  <c:v>0.17</c:v>
                </c:pt>
                <c:pt idx="76">
                  <c:v>0.2</c:v>
                </c:pt>
                <c:pt idx="77">
                  <c:v>0.16</c:v>
                </c:pt>
                <c:pt idx="78">
                  <c:v>0.21</c:v>
                </c:pt>
                <c:pt idx="79">
                  <c:v>0.15</c:v>
                </c:pt>
                <c:pt idx="80">
                  <c:v>0.2</c:v>
                </c:pt>
                <c:pt idx="81">
                  <c:v>0.25</c:v>
                </c:pt>
                <c:pt idx="82">
                  <c:v>0.28000000000000003</c:v>
                </c:pt>
                <c:pt idx="83">
                  <c:v>0.28000000000000003</c:v>
                </c:pt>
                <c:pt idx="84">
                  <c:v>0.3</c:v>
                </c:pt>
                <c:pt idx="85">
                  <c:v>0.33</c:v>
                </c:pt>
                <c:pt idx="86">
                  <c:v>0.33</c:v>
                </c:pt>
                <c:pt idx="87">
                  <c:v>0.15</c:v>
                </c:pt>
                <c:pt idx="88">
                  <c:v>0.18</c:v>
                </c:pt>
                <c:pt idx="89">
                  <c:v>0.2</c:v>
                </c:pt>
                <c:pt idx="90">
                  <c:v>0.25</c:v>
                </c:pt>
                <c:pt idx="91">
                  <c:v>0.3</c:v>
                </c:pt>
                <c:pt idx="92">
                  <c:v>0.33</c:v>
                </c:pt>
                <c:pt idx="93">
                  <c:v>0.38</c:v>
                </c:pt>
                <c:pt idx="94">
                  <c:v>0.15</c:v>
                </c:pt>
                <c:pt idx="95">
                  <c:v>0.18</c:v>
                </c:pt>
                <c:pt idx="96">
                  <c:v>0.2</c:v>
                </c:pt>
                <c:pt idx="97">
                  <c:v>0.23</c:v>
                </c:pt>
                <c:pt idx="98">
                  <c:v>0.25</c:v>
                </c:pt>
                <c:pt idx="99">
                  <c:v>0.3</c:v>
                </c:pt>
                <c:pt idx="100">
                  <c:v>0.3</c:v>
                </c:pt>
                <c:pt idx="101">
                  <c:v>0.15</c:v>
                </c:pt>
                <c:pt idx="102">
                  <c:v>0.18</c:v>
                </c:pt>
                <c:pt idx="103">
                  <c:v>0.18</c:v>
                </c:pt>
                <c:pt idx="104">
                  <c:v>0.25</c:v>
                </c:pt>
                <c:pt idx="105">
                  <c:v>0.28000000000000003</c:v>
                </c:pt>
                <c:pt idx="106">
                  <c:v>0.33</c:v>
                </c:pt>
                <c:pt idx="107">
                  <c:v>0.38</c:v>
                </c:pt>
                <c:pt idx="108">
                  <c:v>0.43</c:v>
                </c:pt>
                <c:pt idx="109">
                  <c:v>0.15</c:v>
                </c:pt>
                <c:pt idx="110">
                  <c:v>0.18</c:v>
                </c:pt>
                <c:pt idx="111">
                  <c:v>0.18</c:v>
                </c:pt>
                <c:pt idx="112">
                  <c:v>0.2</c:v>
                </c:pt>
                <c:pt idx="113">
                  <c:v>0.2</c:v>
                </c:pt>
                <c:pt idx="114">
                  <c:v>0.15</c:v>
                </c:pt>
                <c:pt idx="115">
                  <c:v>0.18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0.25</c:v>
                </c:pt>
                <c:pt idx="120">
                  <c:v>0.33</c:v>
                </c:pt>
                <c:pt idx="121">
                  <c:v>0.23</c:v>
                </c:pt>
                <c:pt idx="122">
                  <c:v>0.28000000000000003</c:v>
                </c:pt>
                <c:pt idx="123">
                  <c:v>0.18</c:v>
                </c:pt>
                <c:pt idx="124">
                  <c:v>0.23</c:v>
                </c:pt>
                <c:pt idx="125">
                  <c:v>0.25</c:v>
                </c:pt>
                <c:pt idx="126">
                  <c:v>0.18</c:v>
                </c:pt>
                <c:pt idx="127">
                  <c:v>0.23</c:v>
                </c:pt>
                <c:pt idx="128">
                  <c:v>0.25</c:v>
                </c:pt>
                <c:pt idx="129">
                  <c:v>0.15</c:v>
                </c:pt>
                <c:pt idx="130">
                  <c:v>0.15</c:v>
                </c:pt>
                <c:pt idx="131">
                  <c:v>0.18</c:v>
                </c:pt>
                <c:pt idx="132">
                  <c:v>0.18</c:v>
                </c:pt>
                <c:pt idx="133">
                  <c:v>0.2</c:v>
                </c:pt>
                <c:pt idx="134">
                  <c:v>0.23</c:v>
                </c:pt>
                <c:pt idx="135">
                  <c:v>0.16</c:v>
                </c:pt>
                <c:pt idx="136">
                  <c:v>0.18</c:v>
                </c:pt>
                <c:pt idx="137">
                  <c:v>0.2</c:v>
                </c:pt>
                <c:pt idx="138">
                  <c:v>0.22</c:v>
                </c:pt>
                <c:pt idx="139">
                  <c:v>0.24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0.15</c:v>
                </c:pt>
                <c:pt idx="143">
                  <c:v>0.17</c:v>
                </c:pt>
                <c:pt idx="144">
                  <c:v>0.19</c:v>
                </c:pt>
                <c:pt idx="145">
                  <c:v>0.2</c:v>
                </c:pt>
                <c:pt idx="146">
                  <c:v>0.22</c:v>
                </c:pt>
                <c:pt idx="147">
                  <c:v>0.24</c:v>
                </c:pt>
                <c:pt idx="148">
                  <c:v>0.26</c:v>
                </c:pt>
                <c:pt idx="149">
                  <c:v>0.28999999999999998</c:v>
                </c:pt>
                <c:pt idx="150">
                  <c:v>0.17</c:v>
                </c:pt>
                <c:pt idx="151">
                  <c:v>0.2</c:v>
                </c:pt>
                <c:pt idx="152">
                  <c:v>0.24</c:v>
                </c:pt>
                <c:pt idx="153">
                  <c:v>0.27</c:v>
                </c:pt>
                <c:pt idx="154">
                  <c:v>0.32</c:v>
                </c:pt>
                <c:pt idx="155">
                  <c:v>0.34</c:v>
                </c:pt>
                <c:pt idx="156">
                  <c:v>0.16</c:v>
                </c:pt>
                <c:pt idx="157">
                  <c:v>0.2</c:v>
                </c:pt>
                <c:pt idx="158">
                  <c:v>0.24</c:v>
                </c:pt>
                <c:pt idx="159">
                  <c:v>0.27</c:v>
                </c:pt>
                <c:pt idx="160">
                  <c:v>0.28999999999999998</c:v>
                </c:pt>
                <c:pt idx="161">
                  <c:v>0.32</c:v>
                </c:pt>
                <c:pt idx="162">
                  <c:v>0.33</c:v>
                </c:pt>
                <c:pt idx="163">
                  <c:v>0.15</c:v>
                </c:pt>
                <c:pt idx="164">
                  <c:v>0.19</c:v>
                </c:pt>
                <c:pt idx="165">
                  <c:v>0.2</c:v>
                </c:pt>
                <c:pt idx="166">
                  <c:v>0.23</c:v>
                </c:pt>
                <c:pt idx="167">
                  <c:v>0.25</c:v>
                </c:pt>
                <c:pt idx="168">
                  <c:v>0.28000000000000003</c:v>
                </c:pt>
                <c:pt idx="169">
                  <c:v>0.31</c:v>
                </c:pt>
                <c:pt idx="170">
                  <c:v>0.36</c:v>
                </c:pt>
                <c:pt idx="171">
                  <c:v>0.16</c:v>
                </c:pt>
                <c:pt idx="172">
                  <c:v>0.18</c:v>
                </c:pt>
                <c:pt idx="173">
                  <c:v>0.2</c:v>
                </c:pt>
                <c:pt idx="174">
                  <c:v>0.23</c:v>
                </c:pt>
                <c:pt idx="175">
                  <c:v>0.24</c:v>
                </c:pt>
                <c:pt idx="176">
                  <c:v>0.25</c:v>
                </c:pt>
                <c:pt idx="177">
                  <c:v>0.27</c:v>
                </c:pt>
                <c:pt idx="178">
                  <c:v>0.28999999999999998</c:v>
                </c:pt>
                <c:pt idx="179">
                  <c:v>0.15</c:v>
                </c:pt>
                <c:pt idx="180">
                  <c:v>0.16</c:v>
                </c:pt>
                <c:pt idx="181">
                  <c:v>0.18</c:v>
                </c:pt>
                <c:pt idx="182">
                  <c:v>0.18</c:v>
                </c:pt>
                <c:pt idx="183">
                  <c:v>0.19</c:v>
                </c:pt>
                <c:pt idx="184">
                  <c:v>0.2</c:v>
                </c:pt>
                <c:pt idx="185">
                  <c:v>0.22</c:v>
                </c:pt>
                <c:pt idx="186">
                  <c:v>0.16</c:v>
                </c:pt>
                <c:pt idx="187">
                  <c:v>0.2</c:v>
                </c:pt>
                <c:pt idx="188">
                  <c:v>0.23</c:v>
                </c:pt>
                <c:pt idx="189">
                  <c:v>0.14000000000000001</c:v>
                </c:pt>
                <c:pt idx="190">
                  <c:v>0.17</c:v>
                </c:pt>
                <c:pt idx="191">
                  <c:v>0.21</c:v>
                </c:pt>
                <c:pt idx="192">
                  <c:v>0.21</c:v>
                </c:pt>
                <c:pt idx="193">
                  <c:v>0.25</c:v>
                </c:pt>
                <c:pt idx="194">
                  <c:v>0.28999999999999998</c:v>
                </c:pt>
                <c:pt idx="195">
                  <c:v>0.33</c:v>
                </c:pt>
                <c:pt idx="196">
                  <c:v>0.37</c:v>
                </c:pt>
                <c:pt idx="197">
                  <c:v>0.15</c:v>
                </c:pt>
                <c:pt idx="198">
                  <c:v>0.23</c:v>
                </c:pt>
                <c:pt idx="199">
                  <c:v>0.28000000000000003</c:v>
                </c:pt>
                <c:pt idx="200">
                  <c:v>0.18</c:v>
                </c:pt>
                <c:pt idx="201">
                  <c:v>0.26</c:v>
                </c:pt>
                <c:pt idx="202">
                  <c:v>0.34</c:v>
                </c:pt>
                <c:pt idx="203">
                  <c:v>0.15</c:v>
                </c:pt>
                <c:pt idx="204">
                  <c:v>0.19</c:v>
                </c:pt>
                <c:pt idx="205">
                  <c:v>0.22</c:v>
                </c:pt>
                <c:pt idx="206">
                  <c:v>0.22</c:v>
                </c:pt>
                <c:pt idx="207">
                  <c:v>0.25</c:v>
                </c:pt>
                <c:pt idx="208">
                  <c:v>0.28999999999999998</c:v>
                </c:pt>
                <c:pt idx="209">
                  <c:v>0.17</c:v>
                </c:pt>
                <c:pt idx="210">
                  <c:v>0.19</c:v>
                </c:pt>
                <c:pt idx="211">
                  <c:v>0.21</c:v>
                </c:pt>
                <c:pt idx="212">
                  <c:v>0.23</c:v>
                </c:pt>
                <c:pt idx="213">
                  <c:v>0.25</c:v>
                </c:pt>
                <c:pt idx="214">
                  <c:v>0.25</c:v>
                </c:pt>
                <c:pt idx="215">
                  <c:v>0.18</c:v>
                </c:pt>
                <c:pt idx="216">
                  <c:v>0.19</c:v>
                </c:pt>
                <c:pt idx="217">
                  <c:v>0.21</c:v>
                </c:pt>
                <c:pt idx="218">
                  <c:v>0.23</c:v>
                </c:pt>
                <c:pt idx="219">
                  <c:v>0.25</c:v>
                </c:pt>
                <c:pt idx="220">
                  <c:v>0.28999999999999998</c:v>
                </c:pt>
                <c:pt idx="221">
                  <c:v>0.31</c:v>
                </c:pt>
                <c:pt idx="222">
                  <c:v>0.37</c:v>
                </c:pt>
                <c:pt idx="223">
                  <c:v>0.16</c:v>
                </c:pt>
                <c:pt idx="224">
                  <c:v>0.2</c:v>
                </c:pt>
                <c:pt idx="225">
                  <c:v>0.26</c:v>
                </c:pt>
                <c:pt idx="226">
                  <c:v>0.17</c:v>
                </c:pt>
                <c:pt idx="227">
                  <c:v>0.19</c:v>
                </c:pt>
                <c:pt idx="228">
                  <c:v>0.23</c:v>
                </c:pt>
                <c:pt idx="229">
                  <c:v>0.25</c:v>
                </c:pt>
                <c:pt idx="230">
                  <c:v>0.3</c:v>
                </c:pt>
                <c:pt idx="231">
                  <c:v>0.32</c:v>
                </c:pt>
                <c:pt idx="232">
                  <c:v>0.36</c:v>
                </c:pt>
                <c:pt idx="233">
                  <c:v>0.47</c:v>
                </c:pt>
                <c:pt idx="234">
                  <c:v>0.16</c:v>
                </c:pt>
                <c:pt idx="235">
                  <c:v>0.18</c:v>
                </c:pt>
                <c:pt idx="236">
                  <c:v>0.18</c:v>
                </c:pt>
                <c:pt idx="237">
                  <c:v>0.2</c:v>
                </c:pt>
                <c:pt idx="238">
                  <c:v>0.2</c:v>
                </c:pt>
                <c:pt idx="239">
                  <c:v>0.2</c:v>
                </c:pt>
                <c:pt idx="240">
                  <c:v>0.22</c:v>
                </c:pt>
                <c:pt idx="241">
                  <c:v>0.22</c:v>
                </c:pt>
                <c:pt idx="242">
                  <c:v>0.25</c:v>
                </c:pt>
                <c:pt idx="243">
                  <c:v>0.28999999999999998</c:v>
                </c:pt>
                <c:pt idx="244">
                  <c:v>0.31</c:v>
                </c:pt>
                <c:pt idx="245">
                  <c:v>0.33</c:v>
                </c:pt>
                <c:pt idx="246">
                  <c:v>0.34</c:v>
                </c:pt>
                <c:pt idx="247">
                  <c:v>0.37</c:v>
                </c:pt>
                <c:pt idx="248">
                  <c:v>0.2</c:v>
                </c:pt>
                <c:pt idx="249">
                  <c:v>0.35</c:v>
                </c:pt>
                <c:pt idx="250">
                  <c:v>0.2</c:v>
                </c:pt>
                <c:pt idx="251">
                  <c:v>0.25</c:v>
                </c:pt>
                <c:pt idx="252">
                  <c:v>0.2</c:v>
                </c:pt>
                <c:pt idx="253">
                  <c:v>0.25</c:v>
                </c:pt>
                <c:pt idx="254">
                  <c:v>0.2</c:v>
                </c:pt>
                <c:pt idx="255">
                  <c:v>0.3</c:v>
                </c:pt>
                <c:pt idx="256">
                  <c:v>0.15</c:v>
                </c:pt>
                <c:pt idx="257">
                  <c:v>0.2</c:v>
                </c:pt>
                <c:pt idx="258">
                  <c:v>0.15</c:v>
                </c:pt>
                <c:pt idx="259">
                  <c:v>0.2</c:v>
                </c:pt>
                <c:pt idx="260">
                  <c:v>0.15</c:v>
                </c:pt>
                <c:pt idx="261">
                  <c:v>0.25</c:v>
                </c:pt>
                <c:pt idx="262">
                  <c:v>0.3</c:v>
                </c:pt>
                <c:pt idx="263">
                  <c:v>0.15</c:v>
                </c:pt>
                <c:pt idx="264">
                  <c:v>0.25</c:v>
                </c:pt>
                <c:pt idx="265">
                  <c:v>0.15</c:v>
                </c:pt>
                <c:pt idx="266">
                  <c:v>0.2</c:v>
                </c:pt>
                <c:pt idx="267">
                  <c:v>0.3</c:v>
                </c:pt>
                <c:pt idx="268">
                  <c:v>0.33</c:v>
                </c:pt>
                <c:pt idx="269">
                  <c:v>0.15</c:v>
                </c:pt>
                <c:pt idx="270">
                  <c:v>0.25</c:v>
                </c:pt>
                <c:pt idx="271">
                  <c:v>0.28000000000000003</c:v>
                </c:pt>
                <c:pt idx="272">
                  <c:v>0.2</c:v>
                </c:pt>
                <c:pt idx="273">
                  <c:v>0.22</c:v>
                </c:pt>
                <c:pt idx="274">
                  <c:v>0.17</c:v>
                </c:pt>
                <c:pt idx="275">
                  <c:v>0.21</c:v>
                </c:pt>
                <c:pt idx="276">
                  <c:v>0.17</c:v>
                </c:pt>
                <c:pt idx="277">
                  <c:v>0.18</c:v>
                </c:pt>
                <c:pt idx="278">
                  <c:v>0.2</c:v>
                </c:pt>
                <c:pt idx="279">
                  <c:v>0.2</c:v>
                </c:pt>
                <c:pt idx="280">
                  <c:v>0.25</c:v>
                </c:pt>
                <c:pt idx="281">
                  <c:v>0.27</c:v>
                </c:pt>
                <c:pt idx="282">
                  <c:v>0.18</c:v>
                </c:pt>
                <c:pt idx="283">
                  <c:v>0.19</c:v>
                </c:pt>
                <c:pt idx="284">
                  <c:v>0.21</c:v>
                </c:pt>
                <c:pt idx="285">
                  <c:v>0.26</c:v>
                </c:pt>
                <c:pt idx="286">
                  <c:v>0.17</c:v>
                </c:pt>
                <c:pt idx="287">
                  <c:v>0.23</c:v>
                </c:pt>
                <c:pt idx="288">
                  <c:v>0.27</c:v>
                </c:pt>
                <c:pt idx="289">
                  <c:v>0.16</c:v>
                </c:pt>
                <c:pt idx="290">
                  <c:v>0.16</c:v>
                </c:pt>
                <c:pt idx="291">
                  <c:v>0.2</c:v>
                </c:pt>
                <c:pt idx="292">
                  <c:v>0.17</c:v>
                </c:pt>
                <c:pt idx="293">
                  <c:v>0.15</c:v>
                </c:pt>
                <c:pt idx="294">
                  <c:v>0.19</c:v>
                </c:pt>
                <c:pt idx="295">
                  <c:v>0.22</c:v>
                </c:pt>
                <c:pt idx="296">
                  <c:v>0.27</c:v>
                </c:pt>
                <c:pt idx="297">
                  <c:v>0.17</c:v>
                </c:pt>
                <c:pt idx="298">
                  <c:v>0.2</c:v>
                </c:pt>
                <c:pt idx="299">
                  <c:v>0.15</c:v>
                </c:pt>
                <c:pt idx="300">
                  <c:v>0.18</c:v>
                </c:pt>
                <c:pt idx="301">
                  <c:v>0.22</c:v>
                </c:pt>
                <c:pt idx="302">
                  <c:v>0.25</c:v>
                </c:pt>
                <c:pt idx="303">
                  <c:v>0.2</c:v>
                </c:pt>
                <c:pt idx="304">
                  <c:v>0.25</c:v>
                </c:pt>
                <c:pt idx="305">
                  <c:v>0.3</c:v>
                </c:pt>
                <c:pt idx="306">
                  <c:v>0.35</c:v>
                </c:pt>
                <c:pt idx="307">
                  <c:v>0.17</c:v>
                </c:pt>
                <c:pt idx="308">
                  <c:v>0.2</c:v>
                </c:pt>
                <c:pt idx="309">
                  <c:v>0.17</c:v>
                </c:pt>
                <c:pt idx="310">
                  <c:v>0.2</c:v>
                </c:pt>
                <c:pt idx="311">
                  <c:v>0.25</c:v>
                </c:pt>
                <c:pt idx="312">
                  <c:v>0.28999999999999998</c:v>
                </c:pt>
                <c:pt idx="313">
                  <c:v>0.17</c:v>
                </c:pt>
                <c:pt idx="314">
                  <c:v>0.15</c:v>
                </c:pt>
                <c:pt idx="315">
                  <c:v>0.16</c:v>
                </c:pt>
                <c:pt idx="316">
                  <c:v>0.22</c:v>
                </c:pt>
                <c:pt idx="317">
                  <c:v>0.26</c:v>
                </c:pt>
                <c:pt idx="318">
                  <c:v>0.17</c:v>
                </c:pt>
                <c:pt idx="319">
                  <c:v>0.2</c:v>
                </c:pt>
                <c:pt idx="320">
                  <c:v>0.24</c:v>
                </c:pt>
                <c:pt idx="321">
                  <c:v>0.17</c:v>
                </c:pt>
                <c:pt idx="322">
                  <c:v>0.23</c:v>
                </c:pt>
                <c:pt idx="323">
                  <c:v>0.27</c:v>
                </c:pt>
                <c:pt idx="324">
                  <c:v>0.31</c:v>
                </c:pt>
                <c:pt idx="325">
                  <c:v>0.35</c:v>
                </c:pt>
                <c:pt idx="326">
                  <c:v>0.19</c:v>
                </c:pt>
                <c:pt idx="327">
                  <c:v>0.24</c:v>
                </c:pt>
                <c:pt idx="328">
                  <c:v>0.28999999999999998</c:v>
                </c:pt>
                <c:pt idx="329">
                  <c:v>0.36</c:v>
                </c:pt>
                <c:pt idx="330">
                  <c:v>0.42</c:v>
                </c:pt>
                <c:pt idx="331">
                  <c:v>0.18</c:v>
                </c:pt>
                <c:pt idx="332">
                  <c:v>0.22</c:v>
                </c:pt>
                <c:pt idx="333">
                  <c:v>0.27</c:v>
                </c:pt>
                <c:pt idx="334">
                  <c:v>0.32</c:v>
                </c:pt>
                <c:pt idx="335">
                  <c:v>0.16</c:v>
                </c:pt>
                <c:pt idx="336">
                  <c:v>0.19</c:v>
                </c:pt>
                <c:pt idx="337">
                  <c:v>0.22</c:v>
                </c:pt>
                <c:pt idx="338">
                  <c:v>0.17</c:v>
                </c:pt>
                <c:pt idx="339">
                  <c:v>0.19</c:v>
                </c:pt>
                <c:pt idx="340">
                  <c:v>0.25</c:v>
                </c:pt>
              </c:numCache>
            </c:numRef>
          </c:xVal>
          <c:yVal>
            <c:numRef>
              <c:f>'Avaliação do resultado ML'!$X$2:$X$342</c:f>
              <c:numCache>
                <c:formatCode>0.00</c:formatCode>
                <c:ptCount val="341"/>
                <c:pt idx="0">
                  <c:v>0.1479583931209183</c:v>
                </c:pt>
                <c:pt idx="1">
                  <c:v>0.24212343777358403</c:v>
                </c:pt>
                <c:pt idx="2">
                  <c:v>0.25497549068434455</c:v>
                </c:pt>
                <c:pt idx="3">
                  <c:v>0.31565912010429864</c:v>
                </c:pt>
                <c:pt idx="4">
                  <c:v>0.44890091076742833</c:v>
                </c:pt>
                <c:pt idx="5">
                  <c:v>0.49419101855247322</c:v>
                </c:pt>
                <c:pt idx="6">
                  <c:v>9.9682853262486604E-2</c:v>
                </c:pt>
                <c:pt idx="7">
                  <c:v>0.15146651574846437</c:v>
                </c:pt>
                <c:pt idx="8">
                  <c:v>0.281692904979925</c:v>
                </c:pt>
                <c:pt idx="9">
                  <c:v>0.16589295922064098</c:v>
                </c:pt>
                <c:pt idx="10">
                  <c:v>0.20875735675317747</c:v>
                </c:pt>
                <c:pt idx="11">
                  <c:v>0.25120066296813925</c:v>
                </c:pt>
                <c:pt idx="12">
                  <c:v>0.29801203574253965</c:v>
                </c:pt>
                <c:pt idx="13">
                  <c:v>0.33019513388920546</c:v>
                </c:pt>
                <c:pt idx="14">
                  <c:v>0.39299562076901162</c:v>
                </c:pt>
                <c:pt idx="15">
                  <c:v>0.400298596638335</c:v>
                </c:pt>
                <c:pt idx="16">
                  <c:v>0.43932539313981939</c:v>
                </c:pt>
                <c:pt idx="17">
                  <c:v>0.51341992109953005</c:v>
                </c:pt>
                <c:pt idx="18">
                  <c:v>0.52821217088179517</c:v>
                </c:pt>
                <c:pt idx="19">
                  <c:v>0.19634973301815409</c:v>
                </c:pt>
                <c:pt idx="20">
                  <c:v>0.23503599683332008</c:v>
                </c:pt>
                <c:pt idx="21">
                  <c:v>0.24859853643066954</c:v>
                </c:pt>
                <c:pt idx="22">
                  <c:v>0.27127750475497114</c:v>
                </c:pt>
                <c:pt idx="23">
                  <c:v>0.30628832026212538</c:v>
                </c:pt>
                <c:pt idx="24">
                  <c:v>0.37747123547570044</c:v>
                </c:pt>
                <c:pt idx="25">
                  <c:v>0.12749268583450651</c:v>
                </c:pt>
                <c:pt idx="26">
                  <c:v>0.20750612064321816</c:v>
                </c:pt>
                <c:pt idx="27">
                  <c:v>0.26731722920362322</c:v>
                </c:pt>
                <c:pt idx="28">
                  <c:v>0.36964621221261235</c:v>
                </c:pt>
                <c:pt idx="29">
                  <c:v>0.51615497326708282</c:v>
                </c:pt>
                <c:pt idx="30">
                  <c:v>0.36753260749048433</c:v>
                </c:pt>
                <c:pt idx="31">
                  <c:v>0.54010908771619937</c:v>
                </c:pt>
                <c:pt idx="32">
                  <c:v>0.71383537090559335</c:v>
                </c:pt>
                <c:pt idx="33">
                  <c:v>0.7406842587585446</c:v>
                </c:pt>
                <c:pt idx="34">
                  <c:v>0.74974978856036789</c:v>
                </c:pt>
                <c:pt idx="35">
                  <c:v>2.9468948159100405E-2</c:v>
                </c:pt>
                <c:pt idx="36">
                  <c:v>0.17309844826619591</c:v>
                </c:pt>
                <c:pt idx="37">
                  <c:v>0.32480571645938328</c:v>
                </c:pt>
                <c:pt idx="38">
                  <c:v>0.47840689105700762</c:v>
                </c:pt>
                <c:pt idx="39">
                  <c:v>0.5946612072961196</c:v>
                </c:pt>
                <c:pt idx="40">
                  <c:v>0.74155359810755983</c:v>
                </c:pt>
                <c:pt idx="41">
                  <c:v>0.19242871618773635</c:v>
                </c:pt>
                <c:pt idx="42">
                  <c:v>0.27249307408215595</c:v>
                </c:pt>
                <c:pt idx="43">
                  <c:v>0.35363259799220159</c:v>
                </c:pt>
                <c:pt idx="44">
                  <c:v>0.51839342114825593</c:v>
                </c:pt>
                <c:pt idx="45">
                  <c:v>0.69463545145545103</c:v>
                </c:pt>
                <c:pt idx="46">
                  <c:v>0.18960045654019073</c:v>
                </c:pt>
                <c:pt idx="47">
                  <c:v>0.35308170905412839</c:v>
                </c:pt>
                <c:pt idx="48">
                  <c:v>0.51908187429899866</c:v>
                </c:pt>
                <c:pt idx="49">
                  <c:v>0.69510200619009122</c:v>
                </c:pt>
                <c:pt idx="50">
                  <c:v>0.30114187824813693</c:v>
                </c:pt>
                <c:pt idx="51">
                  <c:v>0.43612578957846693</c:v>
                </c:pt>
                <c:pt idx="52">
                  <c:v>0.19594244813169009</c:v>
                </c:pt>
                <c:pt idx="53">
                  <c:v>0.28777675812527587</c:v>
                </c:pt>
                <c:pt idx="54">
                  <c:v>0.41246988169400878</c:v>
                </c:pt>
                <c:pt idx="55">
                  <c:v>0.2052652564410257</c:v>
                </c:pt>
                <c:pt idx="56">
                  <c:v>0.29149436062155332</c:v>
                </c:pt>
                <c:pt idx="57">
                  <c:v>0.41592338009065294</c:v>
                </c:pt>
                <c:pt idx="58">
                  <c:v>0.19660899999380868</c:v>
                </c:pt>
                <c:pt idx="59">
                  <c:v>0.37717637084229638</c:v>
                </c:pt>
                <c:pt idx="60">
                  <c:v>0.56021969740479904</c:v>
                </c:pt>
                <c:pt idx="61">
                  <c:v>0.72356962584112616</c:v>
                </c:pt>
                <c:pt idx="62">
                  <c:v>0.19869324233090713</c:v>
                </c:pt>
                <c:pt idx="63">
                  <c:v>0.37904511860924417</c:v>
                </c:pt>
                <c:pt idx="64">
                  <c:v>0.56133316698763502</c:v>
                </c:pt>
                <c:pt idx="65">
                  <c:v>0.72447268671524812</c:v>
                </c:pt>
                <c:pt idx="66">
                  <c:v>0.21665644749107757</c:v>
                </c:pt>
                <c:pt idx="67">
                  <c:v>0.62232830504643399</c:v>
                </c:pt>
                <c:pt idx="68">
                  <c:v>0.20943892638816819</c:v>
                </c:pt>
                <c:pt idx="69">
                  <c:v>0.60520044490270175</c:v>
                </c:pt>
                <c:pt idx="70">
                  <c:v>0.20976044254120169</c:v>
                </c:pt>
                <c:pt idx="71">
                  <c:v>0.60504140644924809</c:v>
                </c:pt>
                <c:pt idx="72">
                  <c:v>0.12389959974629655</c:v>
                </c:pt>
                <c:pt idx="73">
                  <c:v>0.14955475673399043</c:v>
                </c:pt>
                <c:pt idx="74">
                  <c:v>0.1519787384355907</c:v>
                </c:pt>
                <c:pt idx="75">
                  <c:v>0.17396817736948278</c:v>
                </c:pt>
                <c:pt idx="76">
                  <c:v>0.2089684383987071</c:v>
                </c:pt>
                <c:pt idx="77">
                  <c:v>0.10697367568909408</c:v>
                </c:pt>
                <c:pt idx="78">
                  <c:v>0.14892356014146199</c:v>
                </c:pt>
                <c:pt idx="79">
                  <c:v>0.16204357114813664</c:v>
                </c:pt>
                <c:pt idx="80">
                  <c:v>0.18602015949585193</c:v>
                </c:pt>
                <c:pt idx="81">
                  <c:v>0.20757749054918512</c:v>
                </c:pt>
                <c:pt idx="82">
                  <c:v>0.22646504406365919</c:v>
                </c:pt>
                <c:pt idx="83">
                  <c:v>0.24809224983296488</c:v>
                </c:pt>
                <c:pt idx="84">
                  <c:v>0.29118507440348051</c:v>
                </c:pt>
                <c:pt idx="85">
                  <c:v>0.3343146045710772</c:v>
                </c:pt>
                <c:pt idx="86">
                  <c:v>0.37518934200577692</c:v>
                </c:pt>
                <c:pt idx="87">
                  <c:v>0.18047829808280144</c:v>
                </c:pt>
                <c:pt idx="88">
                  <c:v>0.20160728899952018</c:v>
                </c:pt>
                <c:pt idx="89">
                  <c:v>0.22025078924744801</c:v>
                </c:pt>
                <c:pt idx="90">
                  <c:v>0.2460085483905948</c:v>
                </c:pt>
                <c:pt idx="91">
                  <c:v>0.29118507440348051</c:v>
                </c:pt>
                <c:pt idx="92">
                  <c:v>0.3343146045710772</c:v>
                </c:pt>
                <c:pt idx="93">
                  <c:v>0.37774070692466177</c:v>
                </c:pt>
                <c:pt idx="94">
                  <c:v>0.11189928932553295</c:v>
                </c:pt>
                <c:pt idx="95">
                  <c:v>0.13788391790836269</c:v>
                </c:pt>
                <c:pt idx="96">
                  <c:v>0.17614843284113754</c:v>
                </c:pt>
                <c:pt idx="97">
                  <c:v>0.21482237547411992</c:v>
                </c:pt>
                <c:pt idx="98">
                  <c:v>0.25228630746855513</c:v>
                </c:pt>
                <c:pt idx="99">
                  <c:v>0.29140625049637497</c:v>
                </c:pt>
                <c:pt idx="100">
                  <c:v>0.32693924671626762</c:v>
                </c:pt>
                <c:pt idx="101">
                  <c:v>9.3308667951002178E-2</c:v>
                </c:pt>
                <c:pt idx="102">
                  <c:v>0.11518897722110508</c:v>
                </c:pt>
                <c:pt idx="103">
                  <c:v>0.13788391790836269</c:v>
                </c:pt>
                <c:pt idx="104">
                  <c:v>0.18002169945527324</c:v>
                </c:pt>
                <c:pt idx="105">
                  <c:v>0.21818351630340213</c:v>
                </c:pt>
                <c:pt idx="106">
                  <c:v>0.25692709692044019</c:v>
                </c:pt>
                <c:pt idx="107">
                  <c:v>0.29508518302718023</c:v>
                </c:pt>
                <c:pt idx="108">
                  <c:v>0.33268099367074888</c:v>
                </c:pt>
                <c:pt idx="109">
                  <c:v>0.1201158093431772</c:v>
                </c:pt>
                <c:pt idx="110">
                  <c:v>0.14056349647879338</c:v>
                </c:pt>
                <c:pt idx="111">
                  <c:v>0.15801288356051121</c:v>
                </c:pt>
                <c:pt idx="112">
                  <c:v>0.1776607372915473</c:v>
                </c:pt>
                <c:pt idx="113">
                  <c:v>0.19551816981331144</c:v>
                </c:pt>
                <c:pt idx="114">
                  <c:v>0.13704363595650257</c:v>
                </c:pt>
                <c:pt idx="115">
                  <c:v>0.15801288356051121</c:v>
                </c:pt>
                <c:pt idx="116">
                  <c:v>0.1776607372915473</c:v>
                </c:pt>
                <c:pt idx="117">
                  <c:v>0.19551816981331144</c:v>
                </c:pt>
                <c:pt idx="118">
                  <c:v>0.15437200340699578</c:v>
                </c:pt>
                <c:pt idx="119">
                  <c:v>0.22888123734825158</c:v>
                </c:pt>
                <c:pt idx="120">
                  <c:v>0.3036975091306795</c:v>
                </c:pt>
                <c:pt idx="121">
                  <c:v>0.2275715259971724</c:v>
                </c:pt>
                <c:pt idx="122">
                  <c:v>0.30099473894770562</c:v>
                </c:pt>
                <c:pt idx="123">
                  <c:v>0.15972465928774038</c:v>
                </c:pt>
                <c:pt idx="124">
                  <c:v>0.20364430974034547</c:v>
                </c:pt>
                <c:pt idx="125">
                  <c:v>0.24372283014900392</c:v>
                </c:pt>
                <c:pt idx="126">
                  <c:v>0.15972465928774038</c:v>
                </c:pt>
                <c:pt idx="127">
                  <c:v>0.20364430974034547</c:v>
                </c:pt>
                <c:pt idx="128">
                  <c:v>0.24372283014900392</c:v>
                </c:pt>
                <c:pt idx="129">
                  <c:v>0.10911763997212511</c:v>
                </c:pt>
                <c:pt idx="130">
                  <c:v>0.12880726183125693</c:v>
                </c:pt>
                <c:pt idx="131">
                  <c:v>0.15178488021297026</c:v>
                </c:pt>
                <c:pt idx="132">
                  <c:v>0.11226557100203728</c:v>
                </c:pt>
                <c:pt idx="133">
                  <c:v>0.13438914444464575</c:v>
                </c:pt>
                <c:pt idx="134">
                  <c:v>0.1564529009969626</c:v>
                </c:pt>
                <c:pt idx="135">
                  <c:v>0.13755230744094821</c:v>
                </c:pt>
                <c:pt idx="136">
                  <c:v>0.14465629523503143</c:v>
                </c:pt>
                <c:pt idx="137">
                  <c:v>0.15177023419755134</c:v>
                </c:pt>
                <c:pt idx="138">
                  <c:v>0.16817486835310896</c:v>
                </c:pt>
                <c:pt idx="139">
                  <c:v>0.18950570764516808</c:v>
                </c:pt>
                <c:pt idx="140">
                  <c:v>0.22659833081528147</c:v>
                </c:pt>
                <c:pt idx="141">
                  <c:v>0.27111734570274942</c:v>
                </c:pt>
                <c:pt idx="142">
                  <c:v>0.13036705108013746</c:v>
                </c:pt>
                <c:pt idx="143">
                  <c:v>0.13870790068982269</c:v>
                </c:pt>
                <c:pt idx="144">
                  <c:v>0.14597252578841957</c:v>
                </c:pt>
                <c:pt idx="145">
                  <c:v>0.15133058013835204</c:v>
                </c:pt>
                <c:pt idx="146">
                  <c:v>0.16817486835310896</c:v>
                </c:pt>
                <c:pt idx="147">
                  <c:v>0.18888371451628819</c:v>
                </c:pt>
                <c:pt idx="148">
                  <c:v>0.22301604060600497</c:v>
                </c:pt>
                <c:pt idx="149">
                  <c:v>0.25725510606670027</c:v>
                </c:pt>
                <c:pt idx="150">
                  <c:v>0.16800434885210536</c:v>
                </c:pt>
                <c:pt idx="151">
                  <c:v>0.2022163330355074</c:v>
                </c:pt>
                <c:pt idx="152">
                  <c:v>0.23577348182568825</c:v>
                </c:pt>
                <c:pt idx="153">
                  <c:v>0.26788397007829745</c:v>
                </c:pt>
                <c:pt idx="154">
                  <c:v>0.30063254766744002</c:v>
                </c:pt>
                <c:pt idx="155">
                  <c:v>0.3321134379017846</c:v>
                </c:pt>
                <c:pt idx="156">
                  <c:v>0.13758773518980519</c:v>
                </c:pt>
                <c:pt idx="157">
                  <c:v>0.17136518347460911</c:v>
                </c:pt>
                <c:pt idx="158">
                  <c:v>0.20498205693950694</c:v>
                </c:pt>
                <c:pt idx="159">
                  <c:v>0.23706453053609655</c:v>
                </c:pt>
                <c:pt idx="160">
                  <c:v>0.26939640278234356</c:v>
                </c:pt>
                <c:pt idx="161">
                  <c:v>0.30063254766744002</c:v>
                </c:pt>
                <c:pt idx="162">
                  <c:v>0.31547771804322522</c:v>
                </c:pt>
                <c:pt idx="163">
                  <c:v>0.15354084955908165</c:v>
                </c:pt>
                <c:pt idx="164">
                  <c:v>0.17627752855952861</c:v>
                </c:pt>
                <c:pt idx="165">
                  <c:v>0.18088964471453645</c:v>
                </c:pt>
                <c:pt idx="166">
                  <c:v>0.19893399105963569</c:v>
                </c:pt>
                <c:pt idx="167">
                  <c:v>0.21389238703703087</c:v>
                </c:pt>
                <c:pt idx="168">
                  <c:v>0.23967432288459542</c:v>
                </c:pt>
                <c:pt idx="169">
                  <c:v>0.26282680411912523</c:v>
                </c:pt>
                <c:pt idx="170">
                  <c:v>0.29084396095550225</c:v>
                </c:pt>
                <c:pt idx="171">
                  <c:v>0.15386895265557959</c:v>
                </c:pt>
                <c:pt idx="172">
                  <c:v>0.16804775187043788</c:v>
                </c:pt>
                <c:pt idx="173">
                  <c:v>0.18129122596251074</c:v>
                </c:pt>
                <c:pt idx="174">
                  <c:v>0.19564870566523351</c:v>
                </c:pt>
                <c:pt idx="175">
                  <c:v>0.21072182318408778</c:v>
                </c:pt>
                <c:pt idx="176">
                  <c:v>0.23777738961210448</c:v>
                </c:pt>
                <c:pt idx="177">
                  <c:v>0.26312926773032669</c:v>
                </c:pt>
                <c:pt idx="178">
                  <c:v>0.2859788240435413</c:v>
                </c:pt>
                <c:pt idx="179">
                  <c:v>0.16508356381653097</c:v>
                </c:pt>
                <c:pt idx="180">
                  <c:v>0.17801991424280464</c:v>
                </c:pt>
                <c:pt idx="181">
                  <c:v>0.197220180381463</c:v>
                </c:pt>
                <c:pt idx="182">
                  <c:v>0.21215249042726114</c:v>
                </c:pt>
                <c:pt idx="183">
                  <c:v>0.2321864283879207</c:v>
                </c:pt>
                <c:pt idx="184">
                  <c:v>0.2538772978195778</c:v>
                </c:pt>
                <c:pt idx="185">
                  <c:v>0.28325017817655124</c:v>
                </c:pt>
                <c:pt idx="186">
                  <c:v>0.17870271429057022</c:v>
                </c:pt>
                <c:pt idx="187">
                  <c:v>0.21405460577136556</c:v>
                </c:pt>
                <c:pt idx="188">
                  <c:v>0.24757062715069858</c:v>
                </c:pt>
                <c:pt idx="189">
                  <c:v>0.17576203633812876</c:v>
                </c:pt>
                <c:pt idx="190">
                  <c:v>0.21017669456928598</c:v>
                </c:pt>
                <c:pt idx="191">
                  <c:v>0.24516384862938501</c:v>
                </c:pt>
                <c:pt idx="192">
                  <c:v>0.11718767471701014</c:v>
                </c:pt>
                <c:pt idx="193">
                  <c:v>0.15374238177092897</c:v>
                </c:pt>
                <c:pt idx="194">
                  <c:v>0.18737790946918484</c:v>
                </c:pt>
                <c:pt idx="195">
                  <c:v>0.22048402674016529</c:v>
                </c:pt>
                <c:pt idx="196">
                  <c:v>0.26596033616447562</c:v>
                </c:pt>
                <c:pt idx="197">
                  <c:v>9.8044312025170416E-2</c:v>
                </c:pt>
                <c:pt idx="198">
                  <c:v>0.18125150823643219</c:v>
                </c:pt>
                <c:pt idx="199">
                  <c:v>0.28718959249871023</c:v>
                </c:pt>
                <c:pt idx="200">
                  <c:v>0.17694124817001067</c:v>
                </c:pt>
                <c:pt idx="201">
                  <c:v>0.28327089273117478</c:v>
                </c:pt>
                <c:pt idx="202">
                  <c:v>0.39046845022689269</c:v>
                </c:pt>
                <c:pt idx="203">
                  <c:v>9.8563900729611853E-2</c:v>
                </c:pt>
                <c:pt idx="204">
                  <c:v>0.16909937811221626</c:v>
                </c:pt>
                <c:pt idx="205">
                  <c:v>0.21335522774415935</c:v>
                </c:pt>
                <c:pt idx="206">
                  <c:v>0.24809408933096533</c:v>
                </c:pt>
                <c:pt idx="207">
                  <c:v>0.30765723144267315</c:v>
                </c:pt>
                <c:pt idx="208">
                  <c:v>0.34427268071137612</c:v>
                </c:pt>
                <c:pt idx="209">
                  <c:v>0.11366929387844105</c:v>
                </c:pt>
                <c:pt idx="210">
                  <c:v>0.14061123987573984</c:v>
                </c:pt>
                <c:pt idx="211">
                  <c:v>0.17514953363253982</c:v>
                </c:pt>
                <c:pt idx="212">
                  <c:v>0.19191065994310785</c:v>
                </c:pt>
                <c:pt idx="213">
                  <c:v>0.22712310571713254</c:v>
                </c:pt>
                <c:pt idx="214">
                  <c:v>0.29741560274460455</c:v>
                </c:pt>
                <c:pt idx="215">
                  <c:v>0.12887104903823071</c:v>
                </c:pt>
                <c:pt idx="216">
                  <c:v>0.15429224806745367</c:v>
                </c:pt>
                <c:pt idx="217">
                  <c:v>0.17855738423489592</c:v>
                </c:pt>
                <c:pt idx="218">
                  <c:v>0.20806514487876607</c:v>
                </c:pt>
                <c:pt idx="219">
                  <c:v>0.23781953901900918</c:v>
                </c:pt>
                <c:pt idx="220">
                  <c:v>0.26668566890956091</c:v>
                </c:pt>
                <c:pt idx="221">
                  <c:v>0.29409118917429156</c:v>
                </c:pt>
                <c:pt idx="222">
                  <c:v>0.32136138164536665</c:v>
                </c:pt>
                <c:pt idx="223">
                  <c:v>0.20138277320248099</c:v>
                </c:pt>
                <c:pt idx="224">
                  <c:v>0.26977103864633689</c:v>
                </c:pt>
                <c:pt idx="225">
                  <c:v>0.33993939190380912</c:v>
                </c:pt>
                <c:pt idx="226">
                  <c:v>0.1463970913412142</c:v>
                </c:pt>
                <c:pt idx="227">
                  <c:v>0.17465042763713837</c:v>
                </c:pt>
                <c:pt idx="228">
                  <c:v>0.2124254653792457</c:v>
                </c:pt>
                <c:pt idx="229">
                  <c:v>0.22928057957418063</c:v>
                </c:pt>
                <c:pt idx="230">
                  <c:v>0.25581376118710875</c:v>
                </c:pt>
                <c:pt idx="231">
                  <c:v>0.27236163429003235</c:v>
                </c:pt>
                <c:pt idx="232">
                  <c:v>0.31224173001775224</c:v>
                </c:pt>
                <c:pt idx="233">
                  <c:v>0.34878736739947985</c:v>
                </c:pt>
                <c:pt idx="234">
                  <c:v>0.13193553604083721</c:v>
                </c:pt>
                <c:pt idx="235">
                  <c:v>0.1444053197872521</c:v>
                </c:pt>
                <c:pt idx="236">
                  <c:v>0.16883611288295808</c:v>
                </c:pt>
                <c:pt idx="237">
                  <c:v>0.19871151510924562</c:v>
                </c:pt>
                <c:pt idx="238">
                  <c:v>0.22356832202964338</c:v>
                </c:pt>
                <c:pt idx="239">
                  <c:v>0.24597636172160686</c:v>
                </c:pt>
                <c:pt idx="240">
                  <c:v>0.2791865010593248</c:v>
                </c:pt>
                <c:pt idx="241">
                  <c:v>0.12062117286850634</c:v>
                </c:pt>
                <c:pt idx="242">
                  <c:v>0.17509849273798123</c:v>
                </c:pt>
                <c:pt idx="243">
                  <c:v>0.20801489474008839</c:v>
                </c:pt>
                <c:pt idx="244">
                  <c:v>0.24508981929523851</c:v>
                </c:pt>
                <c:pt idx="245">
                  <c:v>0.30298633474406034</c:v>
                </c:pt>
                <c:pt idx="246">
                  <c:v>0.33262230534622128</c:v>
                </c:pt>
                <c:pt idx="247">
                  <c:v>0.37825426774845927</c:v>
                </c:pt>
                <c:pt idx="248">
                  <c:v>0.23339798253036051</c:v>
                </c:pt>
                <c:pt idx="249">
                  <c:v>0.27434051096383555</c:v>
                </c:pt>
                <c:pt idx="250">
                  <c:v>0.23565525096165027</c:v>
                </c:pt>
                <c:pt idx="251">
                  <c:v>0.26814508768637552</c:v>
                </c:pt>
                <c:pt idx="252">
                  <c:v>0.23565525096165027</c:v>
                </c:pt>
                <c:pt idx="253">
                  <c:v>0.26814508768637552</c:v>
                </c:pt>
                <c:pt idx="254">
                  <c:v>0.23791251939294006</c:v>
                </c:pt>
                <c:pt idx="255">
                  <c:v>0.271651273366113</c:v>
                </c:pt>
                <c:pt idx="256">
                  <c:v>0.19647151769865595</c:v>
                </c:pt>
                <c:pt idx="257">
                  <c:v>0.24930984790441182</c:v>
                </c:pt>
                <c:pt idx="258">
                  <c:v>0.19870256521387783</c:v>
                </c:pt>
                <c:pt idx="259">
                  <c:v>0.24930984790441182</c:v>
                </c:pt>
                <c:pt idx="260">
                  <c:v>0.13009635754809892</c:v>
                </c:pt>
                <c:pt idx="261">
                  <c:v>0.23635603224620932</c:v>
                </c:pt>
                <c:pt idx="262">
                  <c:v>0.26783220935868701</c:v>
                </c:pt>
                <c:pt idx="263">
                  <c:v>0.13113974970288275</c:v>
                </c:pt>
                <c:pt idx="264">
                  <c:v>0.23863244632098704</c:v>
                </c:pt>
                <c:pt idx="265">
                  <c:v>0.11135427373391001</c:v>
                </c:pt>
                <c:pt idx="266">
                  <c:v>0.17285897552859825</c:v>
                </c:pt>
                <c:pt idx="267">
                  <c:v>0.23778049281544095</c:v>
                </c:pt>
                <c:pt idx="268">
                  <c:v>0.28990149224693729</c:v>
                </c:pt>
                <c:pt idx="269">
                  <c:v>0.11063017855497845</c:v>
                </c:pt>
                <c:pt idx="270">
                  <c:v>0.17513501408493432</c:v>
                </c:pt>
                <c:pt idx="271">
                  <c:v>0.23438482784472336</c:v>
                </c:pt>
                <c:pt idx="272">
                  <c:v>0.22304728594441786</c:v>
                </c:pt>
                <c:pt idx="273">
                  <c:v>0.24722189195541183</c:v>
                </c:pt>
                <c:pt idx="274">
                  <c:v>0.2186386128046921</c:v>
                </c:pt>
                <c:pt idx="275">
                  <c:v>0.24605125649379989</c:v>
                </c:pt>
                <c:pt idx="276">
                  <c:v>9.4923646720690813E-2</c:v>
                </c:pt>
                <c:pt idx="277">
                  <c:v>0.12511884641700499</c:v>
                </c:pt>
                <c:pt idx="278">
                  <c:v>0.15555047613514783</c:v>
                </c:pt>
                <c:pt idx="279">
                  <c:v>0.18432496738568321</c:v>
                </c:pt>
                <c:pt idx="280">
                  <c:v>0.22974768420461147</c:v>
                </c:pt>
                <c:pt idx="281">
                  <c:v>0.24681525644588129</c:v>
                </c:pt>
                <c:pt idx="282">
                  <c:v>0.15314285617199005</c:v>
                </c:pt>
                <c:pt idx="283">
                  <c:v>0.18159209950498617</c:v>
                </c:pt>
                <c:pt idx="284">
                  <c:v>0.22549441844334622</c:v>
                </c:pt>
                <c:pt idx="285">
                  <c:v>0.24596577872508918</c:v>
                </c:pt>
                <c:pt idx="286">
                  <c:v>0.10812372749074325</c:v>
                </c:pt>
                <c:pt idx="287">
                  <c:v>0.15233964681673887</c:v>
                </c:pt>
                <c:pt idx="288">
                  <c:v>0.19598894837206707</c:v>
                </c:pt>
                <c:pt idx="289">
                  <c:v>0.18401448791568462</c:v>
                </c:pt>
                <c:pt idx="290">
                  <c:v>0.18753826677097771</c:v>
                </c:pt>
                <c:pt idx="291">
                  <c:v>0.22705364860821325</c:v>
                </c:pt>
                <c:pt idx="292">
                  <c:v>9.0004469426885003E-2</c:v>
                </c:pt>
                <c:pt idx="293">
                  <c:v>0.14879366334602015</c:v>
                </c:pt>
                <c:pt idx="294">
                  <c:v>0.17635016831606665</c:v>
                </c:pt>
                <c:pt idx="295">
                  <c:v>0.21519229134086368</c:v>
                </c:pt>
                <c:pt idx="296">
                  <c:v>0.22884418829017111</c:v>
                </c:pt>
                <c:pt idx="297">
                  <c:v>0.21975112341109376</c:v>
                </c:pt>
                <c:pt idx="298">
                  <c:v>0.23445450155171185</c:v>
                </c:pt>
                <c:pt idx="299">
                  <c:v>0.15250753998295993</c:v>
                </c:pt>
                <c:pt idx="300">
                  <c:v>0.17945449988473561</c:v>
                </c:pt>
                <c:pt idx="301">
                  <c:v>0.22466952421447609</c:v>
                </c:pt>
                <c:pt idx="302">
                  <c:v>0.2382254044471647</c:v>
                </c:pt>
                <c:pt idx="303">
                  <c:v>0.15692038505263689</c:v>
                </c:pt>
                <c:pt idx="304">
                  <c:v>0.18439337319526486</c:v>
                </c:pt>
                <c:pt idx="305">
                  <c:v>0.22822687459327043</c:v>
                </c:pt>
                <c:pt idx="306">
                  <c:v>0.24164738833689492</c:v>
                </c:pt>
                <c:pt idx="307">
                  <c:v>0.14658012732171541</c:v>
                </c:pt>
                <c:pt idx="308">
                  <c:v>0.16623205761841819</c:v>
                </c:pt>
                <c:pt idx="309">
                  <c:v>0.13844216209332327</c:v>
                </c:pt>
                <c:pt idx="310">
                  <c:v>0.16146133801919146</c:v>
                </c:pt>
                <c:pt idx="311">
                  <c:v>0.1854573878375739</c:v>
                </c:pt>
                <c:pt idx="312">
                  <c:v>0.20738984524937731</c:v>
                </c:pt>
                <c:pt idx="313">
                  <c:v>0.16049556563312867</c:v>
                </c:pt>
                <c:pt idx="314">
                  <c:v>0.13610926737672252</c:v>
                </c:pt>
                <c:pt idx="315">
                  <c:v>0.15685713850238209</c:v>
                </c:pt>
                <c:pt idx="316">
                  <c:v>0.18307041287285733</c:v>
                </c:pt>
                <c:pt idx="317">
                  <c:v>0.20538934539680195</c:v>
                </c:pt>
                <c:pt idx="318">
                  <c:v>0.16495858435656688</c:v>
                </c:pt>
                <c:pt idx="319">
                  <c:v>0.18768321525863302</c:v>
                </c:pt>
                <c:pt idx="320">
                  <c:v>0.20789328222430165</c:v>
                </c:pt>
                <c:pt idx="321">
                  <c:v>0.19241662886800695</c:v>
                </c:pt>
                <c:pt idx="322">
                  <c:v>0.24764670545095779</c:v>
                </c:pt>
                <c:pt idx="323">
                  <c:v>0.29530441974240579</c:v>
                </c:pt>
                <c:pt idx="324">
                  <c:v>0.34995042036947371</c:v>
                </c:pt>
                <c:pt idx="325">
                  <c:v>0.35532328051428413</c:v>
                </c:pt>
                <c:pt idx="326">
                  <c:v>0.17969177401677497</c:v>
                </c:pt>
                <c:pt idx="327">
                  <c:v>0.23401601832108393</c:v>
                </c:pt>
                <c:pt idx="328">
                  <c:v>0.28712142241673572</c:v>
                </c:pt>
                <c:pt idx="329">
                  <c:v>0.34305687426037768</c:v>
                </c:pt>
                <c:pt idx="330">
                  <c:v>0.3496308761877332</c:v>
                </c:pt>
                <c:pt idx="331">
                  <c:v>0.12734281982830492</c:v>
                </c:pt>
                <c:pt idx="332">
                  <c:v>0.18866811094103925</c:v>
                </c:pt>
                <c:pt idx="333">
                  <c:v>0.23752368014416575</c:v>
                </c:pt>
                <c:pt idx="334">
                  <c:v>0.28222799787336045</c:v>
                </c:pt>
                <c:pt idx="335">
                  <c:v>0.18234804678728553</c:v>
                </c:pt>
                <c:pt idx="336">
                  <c:v>0.23083257632484033</c:v>
                </c:pt>
                <c:pt idx="337">
                  <c:v>0.27532438837777817</c:v>
                </c:pt>
                <c:pt idx="338">
                  <c:v>0.22313459462362981</c:v>
                </c:pt>
                <c:pt idx="339">
                  <c:v>0.16083551679956407</c:v>
                </c:pt>
                <c:pt idx="340">
                  <c:v>0.23307318463247384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6-4070-A6C6-F1B5FE2AE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577823"/>
        <c:axId val="1202575903"/>
      </c:scatterChart>
      <c:valAx>
        <c:axId val="120257782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5903"/>
        <c:crosses val="autoZero"/>
        <c:crossBetween val="midCat"/>
      </c:valAx>
      <c:valAx>
        <c:axId val="12025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5941420195484005"/>
          <c:y val="2.4484999839248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'Avaliação do resultado ML'!$AK$1</c:f>
              <c:strCache>
                <c:ptCount val="1"/>
                <c:pt idx="0">
                  <c:v>Proposta 1 + werror,1 (Eq. 26)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2311738255099105E-2"/>
                  <c:y val="-5.6990447230568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'Dataset experimental'!$AF$2:$AF$342</c:f>
              <c:numCache>
                <c:formatCode>0.00</c:formatCode>
                <c:ptCount val="341"/>
                <c:pt idx="0">
                  <c:v>0.16</c:v>
                </c:pt>
                <c:pt idx="1">
                  <c:v>0.23</c:v>
                </c:pt>
                <c:pt idx="2">
                  <c:v>0.24</c:v>
                </c:pt>
                <c:pt idx="3">
                  <c:v>0.27</c:v>
                </c:pt>
                <c:pt idx="4">
                  <c:v>0.35</c:v>
                </c:pt>
                <c:pt idx="5">
                  <c:v>0.4</c:v>
                </c:pt>
                <c:pt idx="6">
                  <c:v>0.16</c:v>
                </c:pt>
                <c:pt idx="7">
                  <c:v>0.18</c:v>
                </c:pt>
                <c:pt idx="8">
                  <c:v>0.26</c:v>
                </c:pt>
                <c:pt idx="9">
                  <c:v>0.16</c:v>
                </c:pt>
                <c:pt idx="10">
                  <c:v>0.2</c:v>
                </c:pt>
                <c:pt idx="11">
                  <c:v>0.2</c:v>
                </c:pt>
                <c:pt idx="12">
                  <c:v>0.24</c:v>
                </c:pt>
                <c:pt idx="13">
                  <c:v>0.3</c:v>
                </c:pt>
                <c:pt idx="14">
                  <c:v>0.32</c:v>
                </c:pt>
                <c:pt idx="15">
                  <c:v>0.38</c:v>
                </c:pt>
                <c:pt idx="16">
                  <c:v>0.42</c:v>
                </c:pt>
                <c:pt idx="17">
                  <c:v>0.44</c:v>
                </c:pt>
                <c:pt idx="18">
                  <c:v>0.5</c:v>
                </c:pt>
                <c:pt idx="19">
                  <c:v>0.24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0.38</c:v>
                </c:pt>
                <c:pt idx="24">
                  <c:v>0.44</c:v>
                </c:pt>
                <c:pt idx="25">
                  <c:v>0.18</c:v>
                </c:pt>
                <c:pt idx="26">
                  <c:v>0.2</c:v>
                </c:pt>
                <c:pt idx="27">
                  <c:v>0.26</c:v>
                </c:pt>
                <c:pt idx="28">
                  <c:v>0.44</c:v>
                </c:pt>
                <c:pt idx="29">
                  <c:v>0.6</c:v>
                </c:pt>
                <c:pt idx="30">
                  <c:v>0.36</c:v>
                </c:pt>
                <c:pt idx="31">
                  <c:v>0.43</c:v>
                </c:pt>
                <c:pt idx="32">
                  <c:v>0.56000000000000005</c:v>
                </c:pt>
                <c:pt idx="33">
                  <c:v>0.71</c:v>
                </c:pt>
                <c:pt idx="34">
                  <c:v>0.79</c:v>
                </c:pt>
                <c:pt idx="35">
                  <c:v>0.2</c:v>
                </c:pt>
                <c:pt idx="36">
                  <c:v>0.25</c:v>
                </c:pt>
                <c:pt idx="37">
                  <c:v>0.36</c:v>
                </c:pt>
                <c:pt idx="38">
                  <c:v>0.47</c:v>
                </c:pt>
                <c:pt idx="39">
                  <c:v>0.56999999999999995</c:v>
                </c:pt>
                <c:pt idx="40">
                  <c:v>0.78</c:v>
                </c:pt>
                <c:pt idx="41">
                  <c:v>0.21</c:v>
                </c:pt>
                <c:pt idx="42">
                  <c:v>0.31</c:v>
                </c:pt>
                <c:pt idx="43">
                  <c:v>0.38</c:v>
                </c:pt>
                <c:pt idx="44">
                  <c:v>0.52</c:v>
                </c:pt>
                <c:pt idx="45">
                  <c:v>0.74</c:v>
                </c:pt>
                <c:pt idx="46">
                  <c:v>0.17</c:v>
                </c:pt>
                <c:pt idx="47">
                  <c:v>0.36</c:v>
                </c:pt>
                <c:pt idx="48">
                  <c:v>0.56000000000000005</c:v>
                </c:pt>
                <c:pt idx="49">
                  <c:v>0.78</c:v>
                </c:pt>
                <c:pt idx="50">
                  <c:v>0.31</c:v>
                </c:pt>
                <c:pt idx="51">
                  <c:v>0.44</c:v>
                </c:pt>
                <c:pt idx="52">
                  <c:v>0.14000000000000001</c:v>
                </c:pt>
                <c:pt idx="53">
                  <c:v>0.31</c:v>
                </c:pt>
                <c:pt idx="54">
                  <c:v>0.4</c:v>
                </c:pt>
                <c:pt idx="55">
                  <c:v>0.25</c:v>
                </c:pt>
                <c:pt idx="56">
                  <c:v>0.44</c:v>
                </c:pt>
                <c:pt idx="57">
                  <c:v>0.56000000000000005</c:v>
                </c:pt>
                <c:pt idx="58">
                  <c:v>0.23</c:v>
                </c:pt>
                <c:pt idx="59">
                  <c:v>0.35</c:v>
                </c:pt>
                <c:pt idx="60">
                  <c:v>0.49</c:v>
                </c:pt>
                <c:pt idx="61">
                  <c:v>0.67</c:v>
                </c:pt>
                <c:pt idx="62">
                  <c:v>0.27</c:v>
                </c:pt>
                <c:pt idx="63">
                  <c:v>0.4</c:v>
                </c:pt>
                <c:pt idx="64">
                  <c:v>0.53</c:v>
                </c:pt>
                <c:pt idx="65">
                  <c:v>0.72</c:v>
                </c:pt>
                <c:pt idx="66">
                  <c:v>0.3</c:v>
                </c:pt>
                <c:pt idx="67">
                  <c:v>0.56999999999999995</c:v>
                </c:pt>
                <c:pt idx="68">
                  <c:v>0.26</c:v>
                </c:pt>
                <c:pt idx="69">
                  <c:v>0.6</c:v>
                </c:pt>
                <c:pt idx="70">
                  <c:v>0.27</c:v>
                </c:pt>
                <c:pt idx="71">
                  <c:v>0.59</c:v>
                </c:pt>
                <c:pt idx="72">
                  <c:v>0.15</c:v>
                </c:pt>
                <c:pt idx="73">
                  <c:v>0.17</c:v>
                </c:pt>
                <c:pt idx="74">
                  <c:v>0.15</c:v>
                </c:pt>
                <c:pt idx="75">
                  <c:v>0.17</c:v>
                </c:pt>
                <c:pt idx="76">
                  <c:v>0.2</c:v>
                </c:pt>
                <c:pt idx="77">
                  <c:v>0.16</c:v>
                </c:pt>
                <c:pt idx="78">
                  <c:v>0.21</c:v>
                </c:pt>
                <c:pt idx="79">
                  <c:v>0.15</c:v>
                </c:pt>
                <c:pt idx="80">
                  <c:v>0.2</c:v>
                </c:pt>
                <c:pt idx="81">
                  <c:v>0.25</c:v>
                </c:pt>
                <c:pt idx="82">
                  <c:v>0.28000000000000003</c:v>
                </c:pt>
                <c:pt idx="83">
                  <c:v>0.28000000000000003</c:v>
                </c:pt>
                <c:pt idx="84">
                  <c:v>0.3</c:v>
                </c:pt>
                <c:pt idx="85">
                  <c:v>0.33</c:v>
                </c:pt>
                <c:pt idx="86">
                  <c:v>0.33</c:v>
                </c:pt>
                <c:pt idx="87">
                  <c:v>0.15</c:v>
                </c:pt>
                <c:pt idx="88">
                  <c:v>0.18</c:v>
                </c:pt>
                <c:pt idx="89">
                  <c:v>0.2</c:v>
                </c:pt>
                <c:pt idx="90">
                  <c:v>0.25</c:v>
                </c:pt>
                <c:pt idx="91">
                  <c:v>0.3</c:v>
                </c:pt>
                <c:pt idx="92">
                  <c:v>0.33</c:v>
                </c:pt>
                <c:pt idx="93">
                  <c:v>0.38</c:v>
                </c:pt>
                <c:pt idx="94">
                  <c:v>0.15</c:v>
                </c:pt>
                <c:pt idx="95">
                  <c:v>0.18</c:v>
                </c:pt>
                <c:pt idx="96">
                  <c:v>0.2</c:v>
                </c:pt>
                <c:pt idx="97">
                  <c:v>0.23</c:v>
                </c:pt>
                <c:pt idx="98">
                  <c:v>0.25</c:v>
                </c:pt>
                <c:pt idx="99">
                  <c:v>0.3</c:v>
                </c:pt>
                <c:pt idx="100">
                  <c:v>0.3</c:v>
                </c:pt>
                <c:pt idx="101">
                  <c:v>0.15</c:v>
                </c:pt>
                <c:pt idx="102">
                  <c:v>0.18</c:v>
                </c:pt>
                <c:pt idx="103">
                  <c:v>0.18</c:v>
                </c:pt>
                <c:pt idx="104">
                  <c:v>0.25</c:v>
                </c:pt>
                <c:pt idx="105">
                  <c:v>0.28000000000000003</c:v>
                </c:pt>
                <c:pt idx="106">
                  <c:v>0.33</c:v>
                </c:pt>
                <c:pt idx="107">
                  <c:v>0.38</c:v>
                </c:pt>
                <c:pt idx="108">
                  <c:v>0.43</c:v>
                </c:pt>
                <c:pt idx="109">
                  <c:v>0.15</c:v>
                </c:pt>
                <c:pt idx="110">
                  <c:v>0.18</c:v>
                </c:pt>
                <c:pt idx="111">
                  <c:v>0.18</c:v>
                </c:pt>
                <c:pt idx="112">
                  <c:v>0.2</c:v>
                </c:pt>
                <c:pt idx="113">
                  <c:v>0.2</c:v>
                </c:pt>
                <c:pt idx="114">
                  <c:v>0.15</c:v>
                </c:pt>
                <c:pt idx="115">
                  <c:v>0.18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0.25</c:v>
                </c:pt>
                <c:pt idx="120">
                  <c:v>0.33</c:v>
                </c:pt>
                <c:pt idx="121">
                  <c:v>0.23</c:v>
                </c:pt>
                <c:pt idx="122">
                  <c:v>0.28000000000000003</c:v>
                </c:pt>
                <c:pt idx="123">
                  <c:v>0.18</c:v>
                </c:pt>
                <c:pt idx="124">
                  <c:v>0.23</c:v>
                </c:pt>
                <c:pt idx="125">
                  <c:v>0.25</c:v>
                </c:pt>
                <c:pt idx="126">
                  <c:v>0.18</c:v>
                </c:pt>
                <c:pt idx="127">
                  <c:v>0.23</c:v>
                </c:pt>
                <c:pt idx="128">
                  <c:v>0.25</c:v>
                </c:pt>
                <c:pt idx="129">
                  <c:v>0.15</c:v>
                </c:pt>
                <c:pt idx="130">
                  <c:v>0.15</c:v>
                </c:pt>
                <c:pt idx="131">
                  <c:v>0.18</c:v>
                </c:pt>
                <c:pt idx="132">
                  <c:v>0.18</c:v>
                </c:pt>
                <c:pt idx="133">
                  <c:v>0.2</c:v>
                </c:pt>
                <c:pt idx="134">
                  <c:v>0.23</c:v>
                </c:pt>
                <c:pt idx="135">
                  <c:v>0.16</c:v>
                </c:pt>
                <c:pt idx="136">
                  <c:v>0.18</c:v>
                </c:pt>
                <c:pt idx="137">
                  <c:v>0.2</c:v>
                </c:pt>
                <c:pt idx="138">
                  <c:v>0.22</c:v>
                </c:pt>
                <c:pt idx="139">
                  <c:v>0.24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0.15</c:v>
                </c:pt>
                <c:pt idx="143">
                  <c:v>0.17</c:v>
                </c:pt>
                <c:pt idx="144">
                  <c:v>0.19</c:v>
                </c:pt>
                <c:pt idx="145">
                  <c:v>0.2</c:v>
                </c:pt>
                <c:pt idx="146">
                  <c:v>0.22</c:v>
                </c:pt>
                <c:pt idx="147">
                  <c:v>0.24</c:v>
                </c:pt>
                <c:pt idx="148">
                  <c:v>0.26</c:v>
                </c:pt>
                <c:pt idx="149">
                  <c:v>0.28999999999999998</c:v>
                </c:pt>
                <c:pt idx="150">
                  <c:v>0.17</c:v>
                </c:pt>
                <c:pt idx="151">
                  <c:v>0.2</c:v>
                </c:pt>
                <c:pt idx="152">
                  <c:v>0.24</c:v>
                </c:pt>
                <c:pt idx="153">
                  <c:v>0.27</c:v>
                </c:pt>
                <c:pt idx="154">
                  <c:v>0.32</c:v>
                </c:pt>
                <c:pt idx="155">
                  <c:v>0.34</c:v>
                </c:pt>
                <c:pt idx="156">
                  <c:v>0.16</c:v>
                </c:pt>
                <c:pt idx="157">
                  <c:v>0.2</c:v>
                </c:pt>
                <c:pt idx="158">
                  <c:v>0.24</c:v>
                </c:pt>
                <c:pt idx="159">
                  <c:v>0.27</c:v>
                </c:pt>
                <c:pt idx="160">
                  <c:v>0.28999999999999998</c:v>
                </c:pt>
                <c:pt idx="161">
                  <c:v>0.32</c:v>
                </c:pt>
                <c:pt idx="162">
                  <c:v>0.33</c:v>
                </c:pt>
                <c:pt idx="163">
                  <c:v>0.15</c:v>
                </c:pt>
                <c:pt idx="164">
                  <c:v>0.19</c:v>
                </c:pt>
                <c:pt idx="165">
                  <c:v>0.2</c:v>
                </c:pt>
                <c:pt idx="166">
                  <c:v>0.23</c:v>
                </c:pt>
                <c:pt idx="167">
                  <c:v>0.25</c:v>
                </c:pt>
                <c:pt idx="168">
                  <c:v>0.28000000000000003</c:v>
                </c:pt>
                <c:pt idx="169">
                  <c:v>0.31</c:v>
                </c:pt>
                <c:pt idx="170">
                  <c:v>0.36</c:v>
                </c:pt>
                <c:pt idx="171">
                  <c:v>0.16</c:v>
                </c:pt>
                <c:pt idx="172">
                  <c:v>0.18</c:v>
                </c:pt>
                <c:pt idx="173">
                  <c:v>0.2</c:v>
                </c:pt>
                <c:pt idx="174">
                  <c:v>0.23</c:v>
                </c:pt>
                <c:pt idx="175">
                  <c:v>0.24</c:v>
                </c:pt>
                <c:pt idx="176">
                  <c:v>0.25</c:v>
                </c:pt>
                <c:pt idx="177">
                  <c:v>0.27</c:v>
                </c:pt>
                <c:pt idx="178">
                  <c:v>0.28999999999999998</c:v>
                </c:pt>
                <c:pt idx="179">
                  <c:v>0.15</c:v>
                </c:pt>
                <c:pt idx="180">
                  <c:v>0.16</c:v>
                </c:pt>
                <c:pt idx="181">
                  <c:v>0.18</c:v>
                </c:pt>
                <c:pt idx="182">
                  <c:v>0.18</c:v>
                </c:pt>
                <c:pt idx="183">
                  <c:v>0.19</c:v>
                </c:pt>
                <c:pt idx="184">
                  <c:v>0.2</c:v>
                </c:pt>
                <c:pt idx="185">
                  <c:v>0.22</c:v>
                </c:pt>
                <c:pt idx="186">
                  <c:v>0.16</c:v>
                </c:pt>
                <c:pt idx="187">
                  <c:v>0.2</c:v>
                </c:pt>
                <c:pt idx="188">
                  <c:v>0.23</c:v>
                </c:pt>
                <c:pt idx="189">
                  <c:v>0.14000000000000001</c:v>
                </c:pt>
                <c:pt idx="190">
                  <c:v>0.17</c:v>
                </c:pt>
                <c:pt idx="191">
                  <c:v>0.21</c:v>
                </c:pt>
                <c:pt idx="192">
                  <c:v>0.21</c:v>
                </c:pt>
                <c:pt idx="193">
                  <c:v>0.25</c:v>
                </c:pt>
                <c:pt idx="194">
                  <c:v>0.28999999999999998</c:v>
                </c:pt>
                <c:pt idx="195">
                  <c:v>0.33</c:v>
                </c:pt>
                <c:pt idx="196">
                  <c:v>0.37</c:v>
                </c:pt>
                <c:pt idx="197">
                  <c:v>0.15</c:v>
                </c:pt>
                <c:pt idx="198">
                  <c:v>0.23</c:v>
                </c:pt>
                <c:pt idx="199">
                  <c:v>0.28000000000000003</c:v>
                </c:pt>
                <c:pt idx="200">
                  <c:v>0.18</c:v>
                </c:pt>
                <c:pt idx="201">
                  <c:v>0.26</c:v>
                </c:pt>
                <c:pt idx="202">
                  <c:v>0.34</c:v>
                </c:pt>
                <c:pt idx="203">
                  <c:v>0.15</c:v>
                </c:pt>
                <c:pt idx="204">
                  <c:v>0.19</c:v>
                </c:pt>
                <c:pt idx="205">
                  <c:v>0.22</c:v>
                </c:pt>
                <c:pt idx="206">
                  <c:v>0.22</c:v>
                </c:pt>
                <c:pt idx="207">
                  <c:v>0.25</c:v>
                </c:pt>
                <c:pt idx="208">
                  <c:v>0.28999999999999998</c:v>
                </c:pt>
                <c:pt idx="209">
                  <c:v>0.17</c:v>
                </c:pt>
                <c:pt idx="210">
                  <c:v>0.19</c:v>
                </c:pt>
                <c:pt idx="211">
                  <c:v>0.21</c:v>
                </c:pt>
                <c:pt idx="212">
                  <c:v>0.23</c:v>
                </c:pt>
                <c:pt idx="213">
                  <c:v>0.25</c:v>
                </c:pt>
                <c:pt idx="214">
                  <c:v>0.25</c:v>
                </c:pt>
                <c:pt idx="215">
                  <c:v>0.18</c:v>
                </c:pt>
                <c:pt idx="216">
                  <c:v>0.19</c:v>
                </c:pt>
                <c:pt idx="217">
                  <c:v>0.21</c:v>
                </c:pt>
                <c:pt idx="218">
                  <c:v>0.23</c:v>
                </c:pt>
                <c:pt idx="219">
                  <c:v>0.25</c:v>
                </c:pt>
                <c:pt idx="220">
                  <c:v>0.28999999999999998</c:v>
                </c:pt>
                <c:pt idx="221">
                  <c:v>0.31</c:v>
                </c:pt>
                <c:pt idx="222">
                  <c:v>0.37</c:v>
                </c:pt>
                <c:pt idx="223">
                  <c:v>0.16</c:v>
                </c:pt>
                <c:pt idx="224">
                  <c:v>0.2</c:v>
                </c:pt>
                <c:pt idx="225">
                  <c:v>0.26</c:v>
                </c:pt>
                <c:pt idx="226">
                  <c:v>0.17</c:v>
                </c:pt>
                <c:pt idx="227">
                  <c:v>0.19</c:v>
                </c:pt>
                <c:pt idx="228">
                  <c:v>0.23</c:v>
                </c:pt>
                <c:pt idx="229">
                  <c:v>0.25</c:v>
                </c:pt>
                <c:pt idx="230">
                  <c:v>0.3</c:v>
                </c:pt>
                <c:pt idx="231">
                  <c:v>0.32</c:v>
                </c:pt>
                <c:pt idx="232">
                  <c:v>0.36</c:v>
                </c:pt>
                <c:pt idx="233">
                  <c:v>0.47</c:v>
                </c:pt>
                <c:pt idx="234">
                  <c:v>0.16</c:v>
                </c:pt>
                <c:pt idx="235">
                  <c:v>0.18</c:v>
                </c:pt>
                <c:pt idx="236">
                  <c:v>0.18</c:v>
                </c:pt>
                <c:pt idx="237">
                  <c:v>0.2</c:v>
                </c:pt>
                <c:pt idx="238">
                  <c:v>0.2</c:v>
                </c:pt>
                <c:pt idx="239">
                  <c:v>0.2</c:v>
                </c:pt>
                <c:pt idx="240">
                  <c:v>0.22</c:v>
                </c:pt>
                <c:pt idx="241">
                  <c:v>0.22</c:v>
                </c:pt>
                <c:pt idx="242">
                  <c:v>0.25</c:v>
                </c:pt>
                <c:pt idx="243">
                  <c:v>0.28999999999999998</c:v>
                </c:pt>
                <c:pt idx="244">
                  <c:v>0.31</c:v>
                </c:pt>
                <c:pt idx="245">
                  <c:v>0.33</c:v>
                </c:pt>
                <c:pt idx="246">
                  <c:v>0.34</c:v>
                </c:pt>
                <c:pt idx="247">
                  <c:v>0.37</c:v>
                </c:pt>
                <c:pt idx="248">
                  <c:v>0.2</c:v>
                </c:pt>
                <c:pt idx="249">
                  <c:v>0.35</c:v>
                </c:pt>
                <c:pt idx="250">
                  <c:v>0.2</c:v>
                </c:pt>
                <c:pt idx="251">
                  <c:v>0.25</c:v>
                </c:pt>
                <c:pt idx="252">
                  <c:v>0.2</c:v>
                </c:pt>
                <c:pt idx="253">
                  <c:v>0.25</c:v>
                </c:pt>
                <c:pt idx="254">
                  <c:v>0.2</c:v>
                </c:pt>
                <c:pt idx="255">
                  <c:v>0.3</c:v>
                </c:pt>
                <c:pt idx="256">
                  <c:v>0.15</c:v>
                </c:pt>
                <c:pt idx="257">
                  <c:v>0.2</c:v>
                </c:pt>
                <c:pt idx="258">
                  <c:v>0.15</c:v>
                </c:pt>
                <c:pt idx="259">
                  <c:v>0.2</c:v>
                </c:pt>
                <c:pt idx="260">
                  <c:v>0.15</c:v>
                </c:pt>
                <c:pt idx="261">
                  <c:v>0.25</c:v>
                </c:pt>
                <c:pt idx="262">
                  <c:v>0.3</c:v>
                </c:pt>
                <c:pt idx="263">
                  <c:v>0.15</c:v>
                </c:pt>
                <c:pt idx="264">
                  <c:v>0.25</c:v>
                </c:pt>
                <c:pt idx="265">
                  <c:v>0.15</c:v>
                </c:pt>
                <c:pt idx="266">
                  <c:v>0.2</c:v>
                </c:pt>
                <c:pt idx="267">
                  <c:v>0.3</c:v>
                </c:pt>
                <c:pt idx="268">
                  <c:v>0.33</c:v>
                </c:pt>
                <c:pt idx="269">
                  <c:v>0.15</c:v>
                </c:pt>
                <c:pt idx="270">
                  <c:v>0.25</c:v>
                </c:pt>
                <c:pt idx="271">
                  <c:v>0.28000000000000003</c:v>
                </c:pt>
                <c:pt idx="272">
                  <c:v>0.2</c:v>
                </c:pt>
                <c:pt idx="273">
                  <c:v>0.22</c:v>
                </c:pt>
                <c:pt idx="274">
                  <c:v>0.17</c:v>
                </c:pt>
                <c:pt idx="275">
                  <c:v>0.21</c:v>
                </c:pt>
                <c:pt idx="276">
                  <c:v>0.17</c:v>
                </c:pt>
                <c:pt idx="277">
                  <c:v>0.18</c:v>
                </c:pt>
                <c:pt idx="278">
                  <c:v>0.2</c:v>
                </c:pt>
                <c:pt idx="279">
                  <c:v>0.2</c:v>
                </c:pt>
                <c:pt idx="280">
                  <c:v>0.25</c:v>
                </c:pt>
                <c:pt idx="281">
                  <c:v>0.27</c:v>
                </c:pt>
                <c:pt idx="282">
                  <c:v>0.18</c:v>
                </c:pt>
                <c:pt idx="283">
                  <c:v>0.19</c:v>
                </c:pt>
                <c:pt idx="284">
                  <c:v>0.21</c:v>
                </c:pt>
                <c:pt idx="285">
                  <c:v>0.26</c:v>
                </c:pt>
                <c:pt idx="286">
                  <c:v>0.17</c:v>
                </c:pt>
                <c:pt idx="287">
                  <c:v>0.23</c:v>
                </c:pt>
                <c:pt idx="288">
                  <c:v>0.27</c:v>
                </c:pt>
                <c:pt idx="289">
                  <c:v>0.16</c:v>
                </c:pt>
                <c:pt idx="290">
                  <c:v>0.16</c:v>
                </c:pt>
                <c:pt idx="291">
                  <c:v>0.2</c:v>
                </c:pt>
                <c:pt idx="292">
                  <c:v>0.17</c:v>
                </c:pt>
                <c:pt idx="293">
                  <c:v>0.15</c:v>
                </c:pt>
                <c:pt idx="294">
                  <c:v>0.19</c:v>
                </c:pt>
                <c:pt idx="295">
                  <c:v>0.22</c:v>
                </c:pt>
                <c:pt idx="296">
                  <c:v>0.27</c:v>
                </c:pt>
                <c:pt idx="297">
                  <c:v>0.17</c:v>
                </c:pt>
                <c:pt idx="298">
                  <c:v>0.2</c:v>
                </c:pt>
                <c:pt idx="299">
                  <c:v>0.15</c:v>
                </c:pt>
                <c:pt idx="300">
                  <c:v>0.18</c:v>
                </c:pt>
                <c:pt idx="301">
                  <c:v>0.22</c:v>
                </c:pt>
                <c:pt idx="302">
                  <c:v>0.25</c:v>
                </c:pt>
                <c:pt idx="303">
                  <c:v>0.2</c:v>
                </c:pt>
                <c:pt idx="304">
                  <c:v>0.25</c:v>
                </c:pt>
                <c:pt idx="305">
                  <c:v>0.3</c:v>
                </c:pt>
                <c:pt idx="306">
                  <c:v>0.35</c:v>
                </c:pt>
                <c:pt idx="307">
                  <c:v>0.17</c:v>
                </c:pt>
                <c:pt idx="308">
                  <c:v>0.2</c:v>
                </c:pt>
                <c:pt idx="309">
                  <c:v>0.17</c:v>
                </c:pt>
                <c:pt idx="310">
                  <c:v>0.2</c:v>
                </c:pt>
                <c:pt idx="311">
                  <c:v>0.25</c:v>
                </c:pt>
                <c:pt idx="312">
                  <c:v>0.28999999999999998</c:v>
                </c:pt>
                <c:pt idx="313">
                  <c:v>0.17</c:v>
                </c:pt>
                <c:pt idx="314">
                  <c:v>0.15</c:v>
                </c:pt>
                <c:pt idx="315">
                  <c:v>0.16</c:v>
                </c:pt>
                <c:pt idx="316">
                  <c:v>0.22</c:v>
                </c:pt>
                <c:pt idx="317">
                  <c:v>0.26</c:v>
                </c:pt>
                <c:pt idx="318">
                  <c:v>0.17</c:v>
                </c:pt>
                <c:pt idx="319">
                  <c:v>0.2</c:v>
                </c:pt>
                <c:pt idx="320">
                  <c:v>0.24</c:v>
                </c:pt>
                <c:pt idx="321">
                  <c:v>0.17</c:v>
                </c:pt>
                <c:pt idx="322">
                  <c:v>0.23</c:v>
                </c:pt>
                <c:pt idx="323">
                  <c:v>0.27</c:v>
                </c:pt>
                <c:pt idx="324">
                  <c:v>0.31</c:v>
                </c:pt>
                <c:pt idx="325">
                  <c:v>0.35</c:v>
                </c:pt>
                <c:pt idx="326">
                  <c:v>0.19</c:v>
                </c:pt>
                <c:pt idx="327">
                  <c:v>0.24</c:v>
                </c:pt>
                <c:pt idx="328">
                  <c:v>0.28999999999999998</c:v>
                </c:pt>
                <c:pt idx="329">
                  <c:v>0.36</c:v>
                </c:pt>
                <c:pt idx="330">
                  <c:v>0.42</c:v>
                </c:pt>
                <c:pt idx="331">
                  <c:v>0.18</c:v>
                </c:pt>
                <c:pt idx="332">
                  <c:v>0.22</c:v>
                </c:pt>
                <c:pt idx="333">
                  <c:v>0.27</c:v>
                </c:pt>
                <c:pt idx="334">
                  <c:v>0.32</c:v>
                </c:pt>
                <c:pt idx="335">
                  <c:v>0.16</c:v>
                </c:pt>
                <c:pt idx="336">
                  <c:v>0.19</c:v>
                </c:pt>
                <c:pt idx="337">
                  <c:v>0.22</c:v>
                </c:pt>
                <c:pt idx="338">
                  <c:v>0.17</c:v>
                </c:pt>
                <c:pt idx="339">
                  <c:v>0.19</c:v>
                </c:pt>
                <c:pt idx="340">
                  <c:v>0.25</c:v>
                </c:pt>
              </c:numCache>
            </c:numRef>
          </c:xVal>
          <c:yVal>
            <c:numRef>
              <c:f>'Avaliação do resultado ML'!$AK$2:$AK$342</c:f>
              <c:numCache>
                <c:formatCode>0.00</c:formatCode>
                <c:ptCount val="341"/>
                <c:pt idx="0">
                  <c:v>0.14918685729083972</c:v>
                </c:pt>
                <c:pt idx="1">
                  <c:v>0.1991775435241199</c:v>
                </c:pt>
                <c:pt idx="2">
                  <c:v>0.2064425945049411</c:v>
                </c:pt>
                <c:pt idx="3">
                  <c:v>0.24316255972993003</c:v>
                </c:pt>
                <c:pt idx="4">
                  <c:v>0.32069569466000158</c:v>
                </c:pt>
                <c:pt idx="5">
                  <c:v>0.34652251227250075</c:v>
                </c:pt>
                <c:pt idx="6">
                  <c:v>8.374058900603909E-2</c:v>
                </c:pt>
                <c:pt idx="7">
                  <c:v>0.14985329285243312</c:v>
                </c:pt>
                <c:pt idx="8">
                  <c:v>0.35454978322203168</c:v>
                </c:pt>
                <c:pt idx="9">
                  <c:v>0.1598225826641668</c:v>
                </c:pt>
                <c:pt idx="10">
                  <c:v>0.19315374594182994</c:v>
                </c:pt>
                <c:pt idx="11">
                  <c:v>0.22676832058279173</c:v>
                </c:pt>
                <c:pt idx="12">
                  <c:v>0.26317683048617313</c:v>
                </c:pt>
                <c:pt idx="13">
                  <c:v>0.28799428089545459</c:v>
                </c:pt>
                <c:pt idx="14">
                  <c:v>0.34468306366832652</c:v>
                </c:pt>
                <c:pt idx="15">
                  <c:v>0.34781642902198107</c:v>
                </c:pt>
                <c:pt idx="16">
                  <c:v>0.37240007763283733</c:v>
                </c:pt>
                <c:pt idx="17">
                  <c:v>0.44425893535794664</c:v>
                </c:pt>
                <c:pt idx="18">
                  <c:v>0.45721778407270908</c:v>
                </c:pt>
                <c:pt idx="19">
                  <c:v>0.18849847523967631</c:v>
                </c:pt>
                <c:pt idx="20">
                  <c:v>0.21814631057100584</c:v>
                </c:pt>
                <c:pt idx="21">
                  <c:v>0.22927071308058083</c:v>
                </c:pt>
                <c:pt idx="22">
                  <c:v>0.24834083857369765</c:v>
                </c:pt>
                <c:pt idx="23">
                  <c:v>0.27615086901609398</c:v>
                </c:pt>
                <c:pt idx="24">
                  <c:v>0.34011179220421495</c:v>
                </c:pt>
                <c:pt idx="25">
                  <c:v>0.20449266239706809</c:v>
                </c:pt>
                <c:pt idx="26">
                  <c:v>0.23301655842201621</c:v>
                </c:pt>
                <c:pt idx="27">
                  <c:v>0.26182733038046779</c:v>
                </c:pt>
                <c:pt idx="28">
                  <c:v>0.31209542705408899</c:v>
                </c:pt>
                <c:pt idx="29">
                  <c:v>0.39139289656683141</c:v>
                </c:pt>
                <c:pt idx="30">
                  <c:v>0.35179856301225321</c:v>
                </c:pt>
                <c:pt idx="31">
                  <c:v>0.49266873952830675</c:v>
                </c:pt>
                <c:pt idx="32">
                  <c:v>0.68322895266965145</c:v>
                </c:pt>
                <c:pt idx="33">
                  <c:v>0.70279555089523604</c:v>
                </c:pt>
                <c:pt idx="34">
                  <c:v>0.70931775030376421</c:v>
                </c:pt>
                <c:pt idx="35">
                  <c:v>0.24291710178976733</c:v>
                </c:pt>
                <c:pt idx="36">
                  <c:v>0.27019434257599728</c:v>
                </c:pt>
                <c:pt idx="37">
                  <c:v>0.34915735004472725</c:v>
                </c:pt>
                <c:pt idx="38">
                  <c:v>0.46306601329848163</c:v>
                </c:pt>
                <c:pt idx="39">
                  <c:v>0.57143059734771973</c:v>
                </c:pt>
                <c:pt idx="40">
                  <c:v>0.71961972447459077</c:v>
                </c:pt>
                <c:pt idx="41">
                  <c:v>0.21959711141039068</c:v>
                </c:pt>
                <c:pt idx="42">
                  <c:v>0.28089807298165587</c:v>
                </c:pt>
                <c:pt idx="43">
                  <c:v>0.34603878780597425</c:v>
                </c:pt>
                <c:pt idx="44">
                  <c:v>0.47303753033333323</c:v>
                </c:pt>
                <c:pt idx="45">
                  <c:v>0.65746439837163706</c:v>
                </c:pt>
                <c:pt idx="46">
                  <c:v>0.21959711141039068</c:v>
                </c:pt>
                <c:pt idx="47">
                  <c:v>0.34603878780597425</c:v>
                </c:pt>
                <c:pt idx="48">
                  <c:v>0.47303753033333323</c:v>
                </c:pt>
                <c:pt idx="49">
                  <c:v>0.65746439837163706</c:v>
                </c:pt>
                <c:pt idx="50">
                  <c:v>0.30990166703851857</c:v>
                </c:pt>
                <c:pt idx="51">
                  <c:v>0.45535705483129113</c:v>
                </c:pt>
                <c:pt idx="52">
                  <c:v>0.22436738487709076</c:v>
                </c:pt>
                <c:pt idx="53">
                  <c:v>0.30211985614980102</c:v>
                </c:pt>
                <c:pt idx="54">
                  <c:v>0.43876850104235354</c:v>
                </c:pt>
                <c:pt idx="55">
                  <c:v>0.22436738487709076</c:v>
                </c:pt>
                <c:pt idx="56">
                  <c:v>0.30211985614980102</c:v>
                </c:pt>
                <c:pt idx="57">
                  <c:v>0.43876850104235354</c:v>
                </c:pt>
                <c:pt idx="58">
                  <c:v>0.27536099709371631</c:v>
                </c:pt>
                <c:pt idx="59">
                  <c:v>0.3716261055660508</c:v>
                </c:pt>
                <c:pt idx="60">
                  <c:v>0.5170753431156565</c:v>
                </c:pt>
                <c:pt idx="61">
                  <c:v>0.65770297300917768</c:v>
                </c:pt>
                <c:pt idx="62">
                  <c:v>0.27536099709371631</c:v>
                </c:pt>
                <c:pt idx="63">
                  <c:v>0.3716261055660508</c:v>
                </c:pt>
                <c:pt idx="64">
                  <c:v>0.5170753431156565</c:v>
                </c:pt>
                <c:pt idx="65">
                  <c:v>0.65770297300917768</c:v>
                </c:pt>
                <c:pt idx="66">
                  <c:v>0.39270309188080127</c:v>
                </c:pt>
                <c:pt idx="67">
                  <c:v>0.60355770610944393</c:v>
                </c:pt>
                <c:pt idx="68">
                  <c:v>0.27755403780103355</c:v>
                </c:pt>
                <c:pt idx="69">
                  <c:v>0.55440717307983567</c:v>
                </c:pt>
                <c:pt idx="70">
                  <c:v>0.27755403780103355</c:v>
                </c:pt>
                <c:pt idx="71">
                  <c:v>0.55440717307983567</c:v>
                </c:pt>
                <c:pt idx="72">
                  <c:v>0.10992735993588426</c:v>
                </c:pt>
                <c:pt idx="73">
                  <c:v>0.13233327393739769</c:v>
                </c:pt>
                <c:pt idx="74">
                  <c:v>0.13059422574872542</c:v>
                </c:pt>
                <c:pt idx="75">
                  <c:v>0.14824354584354407</c:v>
                </c:pt>
                <c:pt idx="76">
                  <c:v>0.17407293929088125</c:v>
                </c:pt>
                <c:pt idx="77">
                  <c:v>0.14318918004647035</c:v>
                </c:pt>
                <c:pt idx="78">
                  <c:v>0.17224391408281176</c:v>
                </c:pt>
                <c:pt idx="79">
                  <c:v>0.21167591269508212</c:v>
                </c:pt>
                <c:pt idx="80">
                  <c:v>0.22424642681390766</c:v>
                </c:pt>
                <c:pt idx="81">
                  <c:v>0.24601529022989801</c:v>
                </c:pt>
                <c:pt idx="82">
                  <c:v>0.27387842565633186</c:v>
                </c:pt>
                <c:pt idx="83">
                  <c:v>0.31128534570399946</c:v>
                </c:pt>
                <c:pt idx="84">
                  <c:v>0.36525938353560206</c:v>
                </c:pt>
                <c:pt idx="85">
                  <c:v>0.41380522916055507</c:v>
                </c:pt>
                <c:pt idx="86">
                  <c:v>0.46345848804286488</c:v>
                </c:pt>
                <c:pt idx="87">
                  <c:v>0.22424642681390766</c:v>
                </c:pt>
                <c:pt idx="88">
                  <c:v>0.24601529022989801</c:v>
                </c:pt>
                <c:pt idx="89">
                  <c:v>0.27387842565633186</c:v>
                </c:pt>
                <c:pt idx="90">
                  <c:v>0.31128534570399946</c:v>
                </c:pt>
                <c:pt idx="91">
                  <c:v>0.36971372051741774</c:v>
                </c:pt>
                <c:pt idx="92">
                  <c:v>0.41380522916055507</c:v>
                </c:pt>
                <c:pt idx="93">
                  <c:v>0.46345848804286488</c:v>
                </c:pt>
                <c:pt idx="94">
                  <c:v>0.22091034843084489</c:v>
                </c:pt>
                <c:pt idx="95">
                  <c:v>0.23675189999865909</c:v>
                </c:pt>
                <c:pt idx="96">
                  <c:v>0.26648882810422969</c:v>
                </c:pt>
                <c:pt idx="97">
                  <c:v>0.29672032925821212</c:v>
                </c:pt>
                <c:pt idx="98">
                  <c:v>0.32294401603846223</c:v>
                </c:pt>
                <c:pt idx="99">
                  <c:v>0.35004786451632103</c:v>
                </c:pt>
                <c:pt idx="100">
                  <c:v>0.37793453707569918</c:v>
                </c:pt>
                <c:pt idx="101">
                  <c:v>0.21530825705706469</c:v>
                </c:pt>
                <c:pt idx="102">
                  <c:v>0.22091034843084489</c:v>
                </c:pt>
                <c:pt idx="103">
                  <c:v>0.23675189999865909</c:v>
                </c:pt>
                <c:pt idx="104">
                  <c:v>0.26648882810422969</c:v>
                </c:pt>
                <c:pt idx="105">
                  <c:v>0.29672032925821212</c:v>
                </c:pt>
                <c:pt idx="106">
                  <c:v>0.32294401603846223</c:v>
                </c:pt>
                <c:pt idx="107">
                  <c:v>0.35004786451632103</c:v>
                </c:pt>
                <c:pt idx="108">
                  <c:v>0.37793453707569918</c:v>
                </c:pt>
                <c:pt idx="109">
                  <c:v>0.2330063406900735</c:v>
                </c:pt>
                <c:pt idx="110">
                  <c:v>0.2467847133765981</c:v>
                </c:pt>
                <c:pt idx="111">
                  <c:v>0.2610075426524805</c:v>
                </c:pt>
                <c:pt idx="112">
                  <c:v>0.27562816130416462</c:v>
                </c:pt>
                <c:pt idx="113">
                  <c:v>0.29064656933165062</c:v>
                </c:pt>
                <c:pt idx="114">
                  <c:v>0.2467847133765981</c:v>
                </c:pt>
                <c:pt idx="115">
                  <c:v>0.2610075426524805</c:v>
                </c:pt>
                <c:pt idx="116">
                  <c:v>0.27562816130416462</c:v>
                </c:pt>
                <c:pt idx="117">
                  <c:v>0.29064656933165062</c:v>
                </c:pt>
                <c:pt idx="118">
                  <c:v>0.23926619016194881</c:v>
                </c:pt>
                <c:pt idx="119">
                  <c:v>0.22864431556169812</c:v>
                </c:pt>
                <c:pt idx="120">
                  <c:v>0.24664079301811676</c:v>
                </c:pt>
                <c:pt idx="121">
                  <c:v>0.22864431556169812</c:v>
                </c:pt>
                <c:pt idx="122">
                  <c:v>0.24664079301811676</c:v>
                </c:pt>
                <c:pt idx="123">
                  <c:v>0.18494756496636897</c:v>
                </c:pt>
                <c:pt idx="124">
                  <c:v>0.2009197472976145</c:v>
                </c:pt>
                <c:pt idx="125">
                  <c:v>0.22498725044544443</c:v>
                </c:pt>
                <c:pt idx="126">
                  <c:v>0.18494756496636897</c:v>
                </c:pt>
                <c:pt idx="127">
                  <c:v>0.2009197472976145</c:v>
                </c:pt>
                <c:pt idx="128">
                  <c:v>0.22498725044544443</c:v>
                </c:pt>
                <c:pt idx="129">
                  <c:v>0.1942447340324705</c:v>
                </c:pt>
                <c:pt idx="130">
                  <c:v>0.20840468500565199</c:v>
                </c:pt>
                <c:pt idx="131">
                  <c:v>0.22820906400126573</c:v>
                </c:pt>
                <c:pt idx="132">
                  <c:v>0.1942447340324705</c:v>
                </c:pt>
                <c:pt idx="133">
                  <c:v>0.20840468500565199</c:v>
                </c:pt>
                <c:pt idx="134">
                  <c:v>0.22820906400126573</c:v>
                </c:pt>
                <c:pt idx="135">
                  <c:v>0.13809509376237489</c:v>
                </c:pt>
                <c:pt idx="136">
                  <c:v>0.1531954882645046</c:v>
                </c:pt>
                <c:pt idx="137">
                  <c:v>0.17316845089381164</c:v>
                </c:pt>
                <c:pt idx="138">
                  <c:v>0.19331446103163533</c:v>
                </c:pt>
                <c:pt idx="139">
                  <c:v>0.21902465583829059</c:v>
                </c:pt>
                <c:pt idx="140">
                  <c:v>0.25273993716830934</c:v>
                </c:pt>
                <c:pt idx="141">
                  <c:v>0.29239540258710461</c:v>
                </c:pt>
                <c:pt idx="142">
                  <c:v>0.12384049552018775</c:v>
                </c:pt>
                <c:pt idx="143">
                  <c:v>0.13809509376237489</c:v>
                </c:pt>
                <c:pt idx="144">
                  <c:v>0.15428627482524143</c:v>
                </c:pt>
                <c:pt idx="145">
                  <c:v>0.17128393215813703</c:v>
                </c:pt>
                <c:pt idx="146">
                  <c:v>0.19331446103163533</c:v>
                </c:pt>
                <c:pt idx="147">
                  <c:v>0.21820680002350404</c:v>
                </c:pt>
                <c:pt idx="148">
                  <c:v>0.24936305703226394</c:v>
                </c:pt>
                <c:pt idx="149">
                  <c:v>0.27979779428102158</c:v>
                </c:pt>
                <c:pt idx="150">
                  <c:v>0.19203690530324985</c:v>
                </c:pt>
                <c:pt idx="151">
                  <c:v>0.21863679341164455</c:v>
                </c:pt>
                <c:pt idx="152">
                  <c:v>0.24694176382211902</c:v>
                </c:pt>
                <c:pt idx="153">
                  <c:v>0.27573592722828616</c:v>
                </c:pt>
                <c:pt idx="154">
                  <c:v>0.30484325121671541</c:v>
                </c:pt>
                <c:pt idx="155">
                  <c:v>0.33542453028063907</c:v>
                </c:pt>
                <c:pt idx="156">
                  <c:v>0.17677241799223981</c:v>
                </c:pt>
                <c:pt idx="157">
                  <c:v>0.19230536158555156</c:v>
                </c:pt>
                <c:pt idx="158">
                  <c:v>0.21817313435653651</c:v>
                </c:pt>
                <c:pt idx="159">
                  <c:v>0.24615111579266341</c:v>
                </c:pt>
                <c:pt idx="160">
                  <c:v>0.27589769303149114</c:v>
                </c:pt>
                <c:pt idx="161">
                  <c:v>0.30484325121671541</c:v>
                </c:pt>
                <c:pt idx="162">
                  <c:v>0.31913190378776157</c:v>
                </c:pt>
                <c:pt idx="163">
                  <c:v>0.1755637166457838</c:v>
                </c:pt>
                <c:pt idx="164">
                  <c:v>0.19456611545256944</c:v>
                </c:pt>
                <c:pt idx="165">
                  <c:v>0.19866146476448732</c:v>
                </c:pt>
                <c:pt idx="166">
                  <c:v>0.21703655489896617</c:v>
                </c:pt>
                <c:pt idx="167">
                  <c:v>0.2320713983021831</c:v>
                </c:pt>
                <c:pt idx="168">
                  <c:v>0.25383213115901126</c:v>
                </c:pt>
                <c:pt idx="169">
                  <c:v>0.27340448605561035</c:v>
                </c:pt>
                <c:pt idx="170">
                  <c:v>0.2968182714648312</c:v>
                </c:pt>
                <c:pt idx="171">
                  <c:v>0.17438425881438649</c:v>
                </c:pt>
                <c:pt idx="172">
                  <c:v>0.18667028637929456</c:v>
                </c:pt>
                <c:pt idx="173">
                  <c:v>0.19912257085162549</c:v>
                </c:pt>
                <c:pt idx="174">
                  <c:v>0.21302250027778544</c:v>
                </c:pt>
                <c:pt idx="175">
                  <c:v>0.22982449940818031</c:v>
                </c:pt>
                <c:pt idx="176">
                  <c:v>0.25383213115901126</c:v>
                </c:pt>
                <c:pt idx="177">
                  <c:v>0.2756666512801631</c:v>
                </c:pt>
                <c:pt idx="178">
                  <c:v>0.29530516027581144</c:v>
                </c:pt>
                <c:pt idx="179">
                  <c:v>0.18795895515534405</c:v>
                </c:pt>
                <c:pt idx="180">
                  <c:v>0.20097912974958412</c:v>
                </c:pt>
                <c:pt idx="181">
                  <c:v>0.2211282706363441</c:v>
                </c:pt>
                <c:pt idx="182">
                  <c:v>0.23656756500355011</c:v>
                </c:pt>
                <c:pt idx="183">
                  <c:v>0.25383213115901126</c:v>
                </c:pt>
                <c:pt idx="184">
                  <c:v>0.27265060645582334</c:v>
                </c:pt>
                <c:pt idx="185">
                  <c:v>0.29757495866563916</c:v>
                </c:pt>
                <c:pt idx="186">
                  <c:v>0.22083776310352526</c:v>
                </c:pt>
                <c:pt idx="187">
                  <c:v>0.25392993043813322</c:v>
                </c:pt>
                <c:pt idx="188">
                  <c:v>0.28803299900207097</c:v>
                </c:pt>
                <c:pt idx="189">
                  <c:v>0.22083776310352526</c:v>
                </c:pt>
                <c:pt idx="190">
                  <c:v>0.2534736738953946</c:v>
                </c:pt>
                <c:pt idx="191">
                  <c:v>0.28744364321208504</c:v>
                </c:pt>
                <c:pt idx="192">
                  <c:v>0.17660421591184372</c:v>
                </c:pt>
                <c:pt idx="193">
                  <c:v>0.19529199382949841</c:v>
                </c:pt>
                <c:pt idx="194">
                  <c:v>0.2202866072478166</c:v>
                </c:pt>
                <c:pt idx="195">
                  <c:v>0.25256178342344709</c:v>
                </c:pt>
                <c:pt idx="196">
                  <c:v>0.30000742033947592</c:v>
                </c:pt>
                <c:pt idx="197">
                  <c:v>0.16008973911083929</c:v>
                </c:pt>
                <c:pt idx="198">
                  <c:v>0.21212514204025951</c:v>
                </c:pt>
                <c:pt idx="199">
                  <c:v>0.31106723549299931</c:v>
                </c:pt>
                <c:pt idx="200">
                  <c:v>0.11465252452464643</c:v>
                </c:pt>
                <c:pt idx="201">
                  <c:v>0.17319253996023382</c:v>
                </c:pt>
                <c:pt idx="202">
                  <c:v>0.25546966350503242</c:v>
                </c:pt>
                <c:pt idx="203">
                  <c:v>0.11436976207654909</c:v>
                </c:pt>
                <c:pt idx="204">
                  <c:v>0.1738809097778895</c:v>
                </c:pt>
                <c:pt idx="205">
                  <c:v>0.2111969202898496</c:v>
                </c:pt>
                <c:pt idx="206">
                  <c:v>0.24321560304995782</c:v>
                </c:pt>
                <c:pt idx="207">
                  <c:v>0.29618892751488318</c:v>
                </c:pt>
                <c:pt idx="208">
                  <c:v>0.32801415953372959</c:v>
                </c:pt>
                <c:pt idx="209">
                  <c:v>0.16752708430383381</c:v>
                </c:pt>
                <c:pt idx="210">
                  <c:v>0.18977458110019324</c:v>
                </c:pt>
                <c:pt idx="211">
                  <c:v>0.21964599720413899</c:v>
                </c:pt>
                <c:pt idx="212">
                  <c:v>0.23337988745781726</c:v>
                </c:pt>
                <c:pt idx="213">
                  <c:v>0.26531097749542371</c:v>
                </c:pt>
                <c:pt idx="214">
                  <c:v>0.32720672248495808</c:v>
                </c:pt>
                <c:pt idx="215">
                  <c:v>0.16522386522093971</c:v>
                </c:pt>
                <c:pt idx="216">
                  <c:v>0.18326140503018912</c:v>
                </c:pt>
                <c:pt idx="217">
                  <c:v>0.20018122738834265</c:v>
                </c:pt>
                <c:pt idx="218">
                  <c:v>0.22174363036738626</c:v>
                </c:pt>
                <c:pt idx="219">
                  <c:v>0.24427691545297162</c:v>
                </c:pt>
                <c:pt idx="220">
                  <c:v>0.26560422107777537</c:v>
                </c:pt>
                <c:pt idx="221">
                  <c:v>0.28773390860881182</c:v>
                </c:pt>
                <c:pt idx="222">
                  <c:v>0.30505842235700364</c:v>
                </c:pt>
                <c:pt idx="223">
                  <c:v>0.21739204311481744</c:v>
                </c:pt>
                <c:pt idx="224">
                  <c:v>0.27221315774233917</c:v>
                </c:pt>
                <c:pt idx="225">
                  <c:v>0.32289283914627798</c:v>
                </c:pt>
                <c:pt idx="226">
                  <c:v>0.16749124851069738</c:v>
                </c:pt>
                <c:pt idx="227">
                  <c:v>0.18833362126772193</c:v>
                </c:pt>
                <c:pt idx="228">
                  <c:v>0.21639234542498342</c:v>
                </c:pt>
                <c:pt idx="229">
                  <c:v>0.22931839062876208</c:v>
                </c:pt>
                <c:pt idx="230">
                  <c:v>0.24923303666583532</c:v>
                </c:pt>
                <c:pt idx="231">
                  <c:v>0.26285985284482111</c:v>
                </c:pt>
                <c:pt idx="232">
                  <c:v>0.2974302058169237</c:v>
                </c:pt>
                <c:pt idx="233">
                  <c:v>0.32483464666949879</c:v>
                </c:pt>
                <c:pt idx="234">
                  <c:v>0.19497765931307928</c:v>
                </c:pt>
                <c:pt idx="235">
                  <c:v>0.20225489859680623</c:v>
                </c:pt>
                <c:pt idx="236">
                  <c:v>0.22100668360980064</c:v>
                </c:pt>
                <c:pt idx="237">
                  <c:v>0.24255548035016136</c:v>
                </c:pt>
                <c:pt idx="238">
                  <c:v>0.26298332577418648</c:v>
                </c:pt>
                <c:pt idx="239">
                  <c:v>0.28205078268030015</c:v>
                </c:pt>
                <c:pt idx="240">
                  <c:v>0.30334062811750245</c:v>
                </c:pt>
                <c:pt idx="241">
                  <c:v>0.21950401459497332</c:v>
                </c:pt>
                <c:pt idx="242">
                  <c:v>0.23816341888534906</c:v>
                </c:pt>
                <c:pt idx="243">
                  <c:v>0.25426112296892145</c:v>
                </c:pt>
                <c:pt idx="244">
                  <c:v>0.27461974206111051</c:v>
                </c:pt>
                <c:pt idx="245">
                  <c:v>0.31030936168305495</c:v>
                </c:pt>
                <c:pt idx="246">
                  <c:v>0.3303019807219239</c:v>
                </c:pt>
                <c:pt idx="247">
                  <c:v>0.36170890791208921</c:v>
                </c:pt>
                <c:pt idx="248">
                  <c:v>0.22328501926732333</c:v>
                </c:pt>
                <c:pt idx="249">
                  <c:v>0.25095258918086549</c:v>
                </c:pt>
                <c:pt idx="250">
                  <c:v>0.22436827166076084</c:v>
                </c:pt>
                <c:pt idx="251">
                  <c:v>0.25095258918086549</c:v>
                </c:pt>
                <c:pt idx="252">
                  <c:v>0.22436827166076084</c:v>
                </c:pt>
                <c:pt idx="253">
                  <c:v>0.25095258918086549</c:v>
                </c:pt>
                <c:pt idx="254">
                  <c:v>0.22545257390984935</c:v>
                </c:pt>
                <c:pt idx="255">
                  <c:v>0.25099353899597643</c:v>
                </c:pt>
                <c:pt idx="256">
                  <c:v>0.16469864839104725</c:v>
                </c:pt>
                <c:pt idx="257">
                  <c:v>0.23314192316306317</c:v>
                </c:pt>
                <c:pt idx="258">
                  <c:v>0.16650981002467533</c:v>
                </c:pt>
                <c:pt idx="259">
                  <c:v>0.23314192316306317</c:v>
                </c:pt>
                <c:pt idx="260">
                  <c:v>0.14231841437513609</c:v>
                </c:pt>
                <c:pt idx="261">
                  <c:v>0.22564313719391815</c:v>
                </c:pt>
                <c:pt idx="262">
                  <c:v>0.24876138176222318</c:v>
                </c:pt>
                <c:pt idx="263">
                  <c:v>0.14333224683108589</c:v>
                </c:pt>
                <c:pt idx="264">
                  <c:v>0.22673984038829742</c:v>
                </c:pt>
                <c:pt idx="265">
                  <c:v>0.11730662467814873</c:v>
                </c:pt>
                <c:pt idx="266">
                  <c:v>0.16566864566136172</c:v>
                </c:pt>
                <c:pt idx="267">
                  <c:v>0.21936145767332271</c:v>
                </c:pt>
                <c:pt idx="268">
                  <c:v>0.26290094844749934</c:v>
                </c:pt>
                <c:pt idx="269">
                  <c:v>0.11692269784548152</c:v>
                </c:pt>
                <c:pt idx="270">
                  <c:v>0.16436169538752174</c:v>
                </c:pt>
                <c:pt idx="271">
                  <c:v>0.21724879627444307</c:v>
                </c:pt>
                <c:pt idx="272">
                  <c:v>0.2228836845378582</c:v>
                </c:pt>
                <c:pt idx="273">
                  <c:v>0.24697210326112889</c:v>
                </c:pt>
                <c:pt idx="274">
                  <c:v>0.2228836845378582</c:v>
                </c:pt>
                <c:pt idx="275">
                  <c:v>0.24697210326112889</c:v>
                </c:pt>
                <c:pt idx="276">
                  <c:v>0.13208410984543703</c:v>
                </c:pt>
                <c:pt idx="277">
                  <c:v>0.15867951730249388</c:v>
                </c:pt>
                <c:pt idx="278">
                  <c:v>0.18560210064329424</c:v>
                </c:pt>
                <c:pt idx="279">
                  <c:v>0.21423250516736628</c:v>
                </c:pt>
                <c:pt idx="280">
                  <c:v>0.24238577733020841</c:v>
                </c:pt>
                <c:pt idx="281">
                  <c:v>0.26101500967996827</c:v>
                </c:pt>
                <c:pt idx="282">
                  <c:v>0.18560210064329424</c:v>
                </c:pt>
                <c:pt idx="283">
                  <c:v>0.21277651345744542</c:v>
                </c:pt>
                <c:pt idx="284">
                  <c:v>0.24238577733020841</c:v>
                </c:pt>
                <c:pt idx="285">
                  <c:v>0.26101500967996827</c:v>
                </c:pt>
                <c:pt idx="286">
                  <c:v>0.15698437549213104</c:v>
                </c:pt>
                <c:pt idx="287">
                  <c:v>0.18652337318340875</c:v>
                </c:pt>
                <c:pt idx="288">
                  <c:v>0.20977860000513252</c:v>
                </c:pt>
                <c:pt idx="289">
                  <c:v>0.21038646472018818</c:v>
                </c:pt>
                <c:pt idx="290">
                  <c:v>0.20611341090921165</c:v>
                </c:pt>
                <c:pt idx="291">
                  <c:v>0.22877555845769415</c:v>
                </c:pt>
                <c:pt idx="292">
                  <c:v>0.16297080195907385</c:v>
                </c:pt>
                <c:pt idx="293">
                  <c:v>0.18798332573408619</c:v>
                </c:pt>
                <c:pt idx="294">
                  <c:v>0.21162890157241365</c:v>
                </c:pt>
                <c:pt idx="295">
                  <c:v>0.23872045136505637</c:v>
                </c:pt>
                <c:pt idx="296">
                  <c:v>0.24999461093032679</c:v>
                </c:pt>
                <c:pt idx="297">
                  <c:v>0.23093489446991639</c:v>
                </c:pt>
                <c:pt idx="298">
                  <c:v>0.24392227296545144</c:v>
                </c:pt>
                <c:pt idx="299">
                  <c:v>0.1789134908968833</c:v>
                </c:pt>
                <c:pt idx="300">
                  <c:v>0.203422019510551</c:v>
                </c:pt>
                <c:pt idx="301">
                  <c:v>0.23142572314526391</c:v>
                </c:pt>
                <c:pt idx="302">
                  <c:v>0.24430652082300996</c:v>
                </c:pt>
                <c:pt idx="303">
                  <c:v>0.18045033917791259</c:v>
                </c:pt>
                <c:pt idx="304">
                  <c:v>0.20480781316658603</c:v>
                </c:pt>
                <c:pt idx="305">
                  <c:v>0.2326517052429887</c:v>
                </c:pt>
                <c:pt idx="306">
                  <c:v>0.24526553318723093</c:v>
                </c:pt>
                <c:pt idx="307">
                  <c:v>0.20674019830547744</c:v>
                </c:pt>
                <c:pt idx="308">
                  <c:v>0.22218092057218225</c:v>
                </c:pt>
                <c:pt idx="309">
                  <c:v>0.21457066615568623</c:v>
                </c:pt>
                <c:pt idx="310">
                  <c:v>0.23517633402121371</c:v>
                </c:pt>
                <c:pt idx="311">
                  <c:v>0.25945135180858542</c:v>
                </c:pt>
                <c:pt idx="312">
                  <c:v>0.28318420881487466</c:v>
                </c:pt>
                <c:pt idx="313">
                  <c:v>0.23643292309154962</c:v>
                </c:pt>
                <c:pt idx="314">
                  <c:v>0.21457066615568623</c:v>
                </c:pt>
                <c:pt idx="315">
                  <c:v>0.23517633402121371</c:v>
                </c:pt>
                <c:pt idx="316">
                  <c:v>0.25945135180858542</c:v>
                </c:pt>
                <c:pt idx="317">
                  <c:v>0.28318420881487466</c:v>
                </c:pt>
                <c:pt idx="318">
                  <c:v>0.23925617877916808</c:v>
                </c:pt>
                <c:pt idx="319">
                  <c:v>0.26324349313754886</c:v>
                </c:pt>
                <c:pt idx="320">
                  <c:v>0.28588241569137396</c:v>
                </c:pt>
                <c:pt idx="321">
                  <c:v>0.2360413049093143</c:v>
                </c:pt>
                <c:pt idx="322">
                  <c:v>0.27140271518122633</c:v>
                </c:pt>
                <c:pt idx="323">
                  <c:v>0.31127985420089749</c:v>
                </c:pt>
                <c:pt idx="324">
                  <c:v>0.34172946462281156</c:v>
                </c:pt>
                <c:pt idx="325">
                  <c:v>0.34959121632583284</c:v>
                </c:pt>
                <c:pt idx="326">
                  <c:v>0.22848972153990152</c:v>
                </c:pt>
                <c:pt idx="327">
                  <c:v>0.26404083609299089</c:v>
                </c:pt>
                <c:pt idx="328">
                  <c:v>0.30472261921851257</c:v>
                </c:pt>
                <c:pt idx="329">
                  <c:v>0.33574150162863908</c:v>
                </c:pt>
                <c:pt idx="330">
                  <c:v>0.3446870030939988</c:v>
                </c:pt>
                <c:pt idx="331">
                  <c:v>0.19307130821876511</c:v>
                </c:pt>
                <c:pt idx="332">
                  <c:v>0.21635564606225688</c:v>
                </c:pt>
                <c:pt idx="333">
                  <c:v>0.23855807600223838</c:v>
                </c:pt>
                <c:pt idx="334">
                  <c:v>0.26220555797201939</c:v>
                </c:pt>
                <c:pt idx="335">
                  <c:v>0.21635564606225688</c:v>
                </c:pt>
                <c:pt idx="336">
                  <c:v>0.23855807600223838</c:v>
                </c:pt>
                <c:pt idx="337">
                  <c:v>0.26220555797201939</c:v>
                </c:pt>
                <c:pt idx="338">
                  <c:v>0.23269675032915255</c:v>
                </c:pt>
                <c:pt idx="339">
                  <c:v>0.21557041966806623</c:v>
                </c:pt>
                <c:pt idx="340">
                  <c:v>0.23043790595026156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34-49F7-A659-CACBB1538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577823"/>
        <c:axId val="1202575903"/>
      </c:scatterChart>
      <c:valAx>
        <c:axId val="120257782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5903"/>
        <c:crosses val="autoZero"/>
        <c:crossBetween val="midCat"/>
      </c:valAx>
      <c:valAx>
        <c:axId val="12025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461596675415572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'Avaliação do resultado ML'!$AW$1</c:f>
              <c:strCache>
                <c:ptCount val="1"/>
                <c:pt idx="0">
                  <c:v>fib Model Code 2020 + werror,2 (Eq. 25)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4222130025695652E-2"/>
                  <c:y val="-4.170015649906712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'Dataset experimental'!$AF$2:$AF$342</c:f>
              <c:numCache>
                <c:formatCode>0.00</c:formatCode>
                <c:ptCount val="341"/>
                <c:pt idx="0">
                  <c:v>0.16</c:v>
                </c:pt>
                <c:pt idx="1">
                  <c:v>0.23</c:v>
                </c:pt>
                <c:pt idx="2">
                  <c:v>0.24</c:v>
                </c:pt>
                <c:pt idx="3">
                  <c:v>0.27</c:v>
                </c:pt>
                <c:pt idx="4">
                  <c:v>0.35</c:v>
                </c:pt>
                <c:pt idx="5">
                  <c:v>0.4</c:v>
                </c:pt>
                <c:pt idx="6">
                  <c:v>0.16</c:v>
                </c:pt>
                <c:pt idx="7">
                  <c:v>0.18</c:v>
                </c:pt>
                <c:pt idx="8">
                  <c:v>0.26</c:v>
                </c:pt>
                <c:pt idx="9">
                  <c:v>0.16</c:v>
                </c:pt>
                <c:pt idx="10">
                  <c:v>0.2</c:v>
                </c:pt>
                <c:pt idx="11">
                  <c:v>0.2</c:v>
                </c:pt>
                <c:pt idx="12">
                  <c:v>0.24</c:v>
                </c:pt>
                <c:pt idx="13">
                  <c:v>0.3</c:v>
                </c:pt>
                <c:pt idx="14">
                  <c:v>0.32</c:v>
                </c:pt>
                <c:pt idx="15">
                  <c:v>0.38</c:v>
                </c:pt>
                <c:pt idx="16">
                  <c:v>0.42</c:v>
                </c:pt>
                <c:pt idx="17">
                  <c:v>0.44</c:v>
                </c:pt>
                <c:pt idx="18">
                  <c:v>0.5</c:v>
                </c:pt>
                <c:pt idx="19">
                  <c:v>0.24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0.38</c:v>
                </c:pt>
                <c:pt idx="24">
                  <c:v>0.44</c:v>
                </c:pt>
                <c:pt idx="25">
                  <c:v>0.18</c:v>
                </c:pt>
                <c:pt idx="26">
                  <c:v>0.2</c:v>
                </c:pt>
                <c:pt idx="27">
                  <c:v>0.26</c:v>
                </c:pt>
                <c:pt idx="28">
                  <c:v>0.44</c:v>
                </c:pt>
                <c:pt idx="29">
                  <c:v>0.6</c:v>
                </c:pt>
                <c:pt idx="30">
                  <c:v>0.36</c:v>
                </c:pt>
                <c:pt idx="31">
                  <c:v>0.43</c:v>
                </c:pt>
                <c:pt idx="32">
                  <c:v>0.56000000000000005</c:v>
                </c:pt>
                <c:pt idx="33">
                  <c:v>0.71</c:v>
                </c:pt>
                <c:pt idx="34">
                  <c:v>0.79</c:v>
                </c:pt>
                <c:pt idx="35">
                  <c:v>0.2</c:v>
                </c:pt>
                <c:pt idx="36">
                  <c:v>0.25</c:v>
                </c:pt>
                <c:pt idx="37">
                  <c:v>0.36</c:v>
                </c:pt>
                <c:pt idx="38">
                  <c:v>0.47</c:v>
                </c:pt>
                <c:pt idx="39">
                  <c:v>0.56999999999999995</c:v>
                </c:pt>
                <c:pt idx="40">
                  <c:v>0.78</c:v>
                </c:pt>
                <c:pt idx="41">
                  <c:v>0.21</c:v>
                </c:pt>
                <c:pt idx="42">
                  <c:v>0.31</c:v>
                </c:pt>
                <c:pt idx="43">
                  <c:v>0.38</c:v>
                </c:pt>
                <c:pt idx="44">
                  <c:v>0.52</c:v>
                </c:pt>
                <c:pt idx="45">
                  <c:v>0.74</c:v>
                </c:pt>
                <c:pt idx="46">
                  <c:v>0.17</c:v>
                </c:pt>
                <c:pt idx="47">
                  <c:v>0.36</c:v>
                </c:pt>
                <c:pt idx="48">
                  <c:v>0.56000000000000005</c:v>
                </c:pt>
                <c:pt idx="49">
                  <c:v>0.78</c:v>
                </c:pt>
                <c:pt idx="50">
                  <c:v>0.31</c:v>
                </c:pt>
                <c:pt idx="51">
                  <c:v>0.44</c:v>
                </c:pt>
                <c:pt idx="52">
                  <c:v>0.14000000000000001</c:v>
                </c:pt>
                <c:pt idx="53">
                  <c:v>0.31</c:v>
                </c:pt>
                <c:pt idx="54">
                  <c:v>0.4</c:v>
                </c:pt>
                <c:pt idx="55">
                  <c:v>0.25</c:v>
                </c:pt>
                <c:pt idx="56">
                  <c:v>0.44</c:v>
                </c:pt>
                <c:pt idx="57">
                  <c:v>0.56000000000000005</c:v>
                </c:pt>
                <c:pt idx="58">
                  <c:v>0.23</c:v>
                </c:pt>
                <c:pt idx="59">
                  <c:v>0.35</c:v>
                </c:pt>
                <c:pt idx="60">
                  <c:v>0.49</c:v>
                </c:pt>
                <c:pt idx="61">
                  <c:v>0.67</c:v>
                </c:pt>
                <c:pt idx="62">
                  <c:v>0.27</c:v>
                </c:pt>
                <c:pt idx="63">
                  <c:v>0.4</c:v>
                </c:pt>
                <c:pt idx="64">
                  <c:v>0.53</c:v>
                </c:pt>
                <c:pt idx="65">
                  <c:v>0.72</c:v>
                </c:pt>
                <c:pt idx="66">
                  <c:v>0.3</c:v>
                </c:pt>
                <c:pt idx="67">
                  <c:v>0.56999999999999995</c:v>
                </c:pt>
                <c:pt idx="68">
                  <c:v>0.26</c:v>
                </c:pt>
                <c:pt idx="69">
                  <c:v>0.6</c:v>
                </c:pt>
                <c:pt idx="70">
                  <c:v>0.27</c:v>
                </c:pt>
                <c:pt idx="71">
                  <c:v>0.59</c:v>
                </c:pt>
                <c:pt idx="72">
                  <c:v>0.15</c:v>
                </c:pt>
                <c:pt idx="73">
                  <c:v>0.17</c:v>
                </c:pt>
                <c:pt idx="74">
                  <c:v>0.15</c:v>
                </c:pt>
                <c:pt idx="75">
                  <c:v>0.17</c:v>
                </c:pt>
                <c:pt idx="76">
                  <c:v>0.2</c:v>
                </c:pt>
                <c:pt idx="77">
                  <c:v>0.16</c:v>
                </c:pt>
                <c:pt idx="78">
                  <c:v>0.21</c:v>
                </c:pt>
                <c:pt idx="79">
                  <c:v>0.15</c:v>
                </c:pt>
                <c:pt idx="80">
                  <c:v>0.2</c:v>
                </c:pt>
                <c:pt idx="81">
                  <c:v>0.25</c:v>
                </c:pt>
                <c:pt idx="82">
                  <c:v>0.28000000000000003</c:v>
                </c:pt>
                <c:pt idx="83">
                  <c:v>0.28000000000000003</c:v>
                </c:pt>
                <c:pt idx="84">
                  <c:v>0.3</c:v>
                </c:pt>
                <c:pt idx="85">
                  <c:v>0.33</c:v>
                </c:pt>
                <c:pt idx="86">
                  <c:v>0.33</c:v>
                </c:pt>
                <c:pt idx="87">
                  <c:v>0.15</c:v>
                </c:pt>
                <c:pt idx="88">
                  <c:v>0.18</c:v>
                </c:pt>
                <c:pt idx="89">
                  <c:v>0.2</c:v>
                </c:pt>
                <c:pt idx="90">
                  <c:v>0.25</c:v>
                </c:pt>
                <c:pt idx="91">
                  <c:v>0.3</c:v>
                </c:pt>
                <c:pt idx="92">
                  <c:v>0.33</c:v>
                </c:pt>
                <c:pt idx="93">
                  <c:v>0.38</c:v>
                </c:pt>
                <c:pt idx="94">
                  <c:v>0.15</c:v>
                </c:pt>
                <c:pt idx="95">
                  <c:v>0.18</c:v>
                </c:pt>
                <c:pt idx="96">
                  <c:v>0.2</c:v>
                </c:pt>
                <c:pt idx="97">
                  <c:v>0.23</c:v>
                </c:pt>
                <c:pt idx="98">
                  <c:v>0.25</c:v>
                </c:pt>
                <c:pt idx="99">
                  <c:v>0.3</c:v>
                </c:pt>
                <c:pt idx="100">
                  <c:v>0.3</c:v>
                </c:pt>
                <c:pt idx="101">
                  <c:v>0.15</c:v>
                </c:pt>
                <c:pt idx="102">
                  <c:v>0.18</c:v>
                </c:pt>
                <c:pt idx="103">
                  <c:v>0.18</c:v>
                </c:pt>
                <c:pt idx="104">
                  <c:v>0.25</c:v>
                </c:pt>
                <c:pt idx="105">
                  <c:v>0.28000000000000003</c:v>
                </c:pt>
                <c:pt idx="106">
                  <c:v>0.33</c:v>
                </c:pt>
                <c:pt idx="107">
                  <c:v>0.38</c:v>
                </c:pt>
                <c:pt idx="108">
                  <c:v>0.43</c:v>
                </c:pt>
                <c:pt idx="109">
                  <c:v>0.15</c:v>
                </c:pt>
                <c:pt idx="110">
                  <c:v>0.18</c:v>
                </c:pt>
                <c:pt idx="111">
                  <c:v>0.18</c:v>
                </c:pt>
                <c:pt idx="112">
                  <c:v>0.2</c:v>
                </c:pt>
                <c:pt idx="113">
                  <c:v>0.2</c:v>
                </c:pt>
                <c:pt idx="114">
                  <c:v>0.15</c:v>
                </c:pt>
                <c:pt idx="115">
                  <c:v>0.18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0.25</c:v>
                </c:pt>
                <c:pt idx="120">
                  <c:v>0.33</c:v>
                </c:pt>
                <c:pt idx="121">
                  <c:v>0.23</c:v>
                </c:pt>
                <c:pt idx="122">
                  <c:v>0.28000000000000003</c:v>
                </c:pt>
                <c:pt idx="123">
                  <c:v>0.18</c:v>
                </c:pt>
                <c:pt idx="124">
                  <c:v>0.23</c:v>
                </c:pt>
                <c:pt idx="125">
                  <c:v>0.25</c:v>
                </c:pt>
                <c:pt idx="126">
                  <c:v>0.18</c:v>
                </c:pt>
                <c:pt idx="127">
                  <c:v>0.23</c:v>
                </c:pt>
                <c:pt idx="128">
                  <c:v>0.25</c:v>
                </c:pt>
                <c:pt idx="129">
                  <c:v>0.15</c:v>
                </c:pt>
                <c:pt idx="130">
                  <c:v>0.15</c:v>
                </c:pt>
                <c:pt idx="131">
                  <c:v>0.18</c:v>
                </c:pt>
                <c:pt idx="132">
                  <c:v>0.18</c:v>
                </c:pt>
                <c:pt idx="133">
                  <c:v>0.2</c:v>
                </c:pt>
                <c:pt idx="134">
                  <c:v>0.23</c:v>
                </c:pt>
                <c:pt idx="135">
                  <c:v>0.16</c:v>
                </c:pt>
                <c:pt idx="136">
                  <c:v>0.18</c:v>
                </c:pt>
                <c:pt idx="137">
                  <c:v>0.2</c:v>
                </c:pt>
                <c:pt idx="138">
                  <c:v>0.22</c:v>
                </c:pt>
                <c:pt idx="139">
                  <c:v>0.24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0.15</c:v>
                </c:pt>
                <c:pt idx="143">
                  <c:v>0.17</c:v>
                </c:pt>
                <c:pt idx="144">
                  <c:v>0.19</c:v>
                </c:pt>
                <c:pt idx="145">
                  <c:v>0.2</c:v>
                </c:pt>
                <c:pt idx="146">
                  <c:v>0.22</c:v>
                </c:pt>
                <c:pt idx="147">
                  <c:v>0.24</c:v>
                </c:pt>
                <c:pt idx="148">
                  <c:v>0.26</c:v>
                </c:pt>
                <c:pt idx="149">
                  <c:v>0.28999999999999998</c:v>
                </c:pt>
                <c:pt idx="150">
                  <c:v>0.17</c:v>
                </c:pt>
                <c:pt idx="151">
                  <c:v>0.2</c:v>
                </c:pt>
                <c:pt idx="152">
                  <c:v>0.24</c:v>
                </c:pt>
                <c:pt idx="153">
                  <c:v>0.27</c:v>
                </c:pt>
                <c:pt idx="154">
                  <c:v>0.32</c:v>
                </c:pt>
                <c:pt idx="155">
                  <c:v>0.34</c:v>
                </c:pt>
                <c:pt idx="156">
                  <c:v>0.16</c:v>
                </c:pt>
                <c:pt idx="157">
                  <c:v>0.2</c:v>
                </c:pt>
                <c:pt idx="158">
                  <c:v>0.24</c:v>
                </c:pt>
                <c:pt idx="159">
                  <c:v>0.27</c:v>
                </c:pt>
                <c:pt idx="160">
                  <c:v>0.28999999999999998</c:v>
                </c:pt>
                <c:pt idx="161">
                  <c:v>0.32</c:v>
                </c:pt>
                <c:pt idx="162">
                  <c:v>0.33</c:v>
                </c:pt>
                <c:pt idx="163">
                  <c:v>0.15</c:v>
                </c:pt>
                <c:pt idx="164">
                  <c:v>0.19</c:v>
                </c:pt>
                <c:pt idx="165">
                  <c:v>0.2</c:v>
                </c:pt>
                <c:pt idx="166">
                  <c:v>0.23</c:v>
                </c:pt>
                <c:pt idx="167">
                  <c:v>0.25</c:v>
                </c:pt>
                <c:pt idx="168">
                  <c:v>0.28000000000000003</c:v>
                </c:pt>
                <c:pt idx="169">
                  <c:v>0.31</c:v>
                </c:pt>
                <c:pt idx="170">
                  <c:v>0.36</c:v>
                </c:pt>
                <c:pt idx="171">
                  <c:v>0.16</c:v>
                </c:pt>
                <c:pt idx="172">
                  <c:v>0.18</c:v>
                </c:pt>
                <c:pt idx="173">
                  <c:v>0.2</c:v>
                </c:pt>
                <c:pt idx="174">
                  <c:v>0.23</c:v>
                </c:pt>
                <c:pt idx="175">
                  <c:v>0.24</c:v>
                </c:pt>
                <c:pt idx="176">
                  <c:v>0.25</c:v>
                </c:pt>
                <c:pt idx="177">
                  <c:v>0.27</c:v>
                </c:pt>
                <c:pt idx="178">
                  <c:v>0.28999999999999998</c:v>
                </c:pt>
                <c:pt idx="179">
                  <c:v>0.15</c:v>
                </c:pt>
                <c:pt idx="180">
                  <c:v>0.16</c:v>
                </c:pt>
                <c:pt idx="181">
                  <c:v>0.18</c:v>
                </c:pt>
                <c:pt idx="182">
                  <c:v>0.18</c:v>
                </c:pt>
                <c:pt idx="183">
                  <c:v>0.19</c:v>
                </c:pt>
                <c:pt idx="184">
                  <c:v>0.2</c:v>
                </c:pt>
                <c:pt idx="185">
                  <c:v>0.22</c:v>
                </c:pt>
                <c:pt idx="186">
                  <c:v>0.16</c:v>
                </c:pt>
                <c:pt idx="187">
                  <c:v>0.2</c:v>
                </c:pt>
                <c:pt idx="188">
                  <c:v>0.23</c:v>
                </c:pt>
                <c:pt idx="189">
                  <c:v>0.14000000000000001</c:v>
                </c:pt>
                <c:pt idx="190">
                  <c:v>0.17</c:v>
                </c:pt>
                <c:pt idx="191">
                  <c:v>0.21</c:v>
                </c:pt>
                <c:pt idx="192">
                  <c:v>0.21</c:v>
                </c:pt>
                <c:pt idx="193">
                  <c:v>0.25</c:v>
                </c:pt>
                <c:pt idx="194">
                  <c:v>0.28999999999999998</c:v>
                </c:pt>
                <c:pt idx="195">
                  <c:v>0.33</c:v>
                </c:pt>
                <c:pt idx="196">
                  <c:v>0.37</c:v>
                </c:pt>
                <c:pt idx="197">
                  <c:v>0.15</c:v>
                </c:pt>
                <c:pt idx="198">
                  <c:v>0.23</c:v>
                </c:pt>
                <c:pt idx="199">
                  <c:v>0.28000000000000003</c:v>
                </c:pt>
                <c:pt idx="200">
                  <c:v>0.18</c:v>
                </c:pt>
                <c:pt idx="201">
                  <c:v>0.26</c:v>
                </c:pt>
                <c:pt idx="202">
                  <c:v>0.34</c:v>
                </c:pt>
                <c:pt idx="203">
                  <c:v>0.15</c:v>
                </c:pt>
                <c:pt idx="204">
                  <c:v>0.19</c:v>
                </c:pt>
                <c:pt idx="205">
                  <c:v>0.22</c:v>
                </c:pt>
                <c:pt idx="206">
                  <c:v>0.22</c:v>
                </c:pt>
                <c:pt idx="207">
                  <c:v>0.25</c:v>
                </c:pt>
                <c:pt idx="208">
                  <c:v>0.28999999999999998</c:v>
                </c:pt>
                <c:pt idx="209">
                  <c:v>0.17</c:v>
                </c:pt>
                <c:pt idx="210">
                  <c:v>0.19</c:v>
                </c:pt>
                <c:pt idx="211">
                  <c:v>0.21</c:v>
                </c:pt>
                <c:pt idx="212">
                  <c:v>0.23</c:v>
                </c:pt>
                <c:pt idx="213">
                  <c:v>0.25</c:v>
                </c:pt>
                <c:pt idx="214">
                  <c:v>0.25</c:v>
                </c:pt>
                <c:pt idx="215">
                  <c:v>0.18</c:v>
                </c:pt>
                <c:pt idx="216">
                  <c:v>0.19</c:v>
                </c:pt>
                <c:pt idx="217">
                  <c:v>0.21</c:v>
                </c:pt>
                <c:pt idx="218">
                  <c:v>0.23</c:v>
                </c:pt>
                <c:pt idx="219">
                  <c:v>0.25</c:v>
                </c:pt>
                <c:pt idx="220">
                  <c:v>0.28999999999999998</c:v>
                </c:pt>
                <c:pt idx="221">
                  <c:v>0.31</c:v>
                </c:pt>
                <c:pt idx="222">
                  <c:v>0.37</c:v>
                </c:pt>
                <c:pt idx="223">
                  <c:v>0.16</c:v>
                </c:pt>
                <c:pt idx="224">
                  <c:v>0.2</c:v>
                </c:pt>
                <c:pt idx="225">
                  <c:v>0.26</c:v>
                </c:pt>
                <c:pt idx="226">
                  <c:v>0.17</c:v>
                </c:pt>
                <c:pt idx="227">
                  <c:v>0.19</c:v>
                </c:pt>
                <c:pt idx="228">
                  <c:v>0.23</c:v>
                </c:pt>
                <c:pt idx="229">
                  <c:v>0.25</c:v>
                </c:pt>
                <c:pt idx="230">
                  <c:v>0.3</c:v>
                </c:pt>
                <c:pt idx="231">
                  <c:v>0.32</c:v>
                </c:pt>
                <c:pt idx="232">
                  <c:v>0.36</c:v>
                </c:pt>
                <c:pt idx="233">
                  <c:v>0.47</c:v>
                </c:pt>
                <c:pt idx="234">
                  <c:v>0.16</c:v>
                </c:pt>
                <c:pt idx="235">
                  <c:v>0.18</c:v>
                </c:pt>
                <c:pt idx="236">
                  <c:v>0.18</c:v>
                </c:pt>
                <c:pt idx="237">
                  <c:v>0.2</c:v>
                </c:pt>
                <c:pt idx="238">
                  <c:v>0.2</c:v>
                </c:pt>
                <c:pt idx="239">
                  <c:v>0.2</c:v>
                </c:pt>
                <c:pt idx="240">
                  <c:v>0.22</c:v>
                </c:pt>
                <c:pt idx="241">
                  <c:v>0.22</c:v>
                </c:pt>
                <c:pt idx="242">
                  <c:v>0.25</c:v>
                </c:pt>
                <c:pt idx="243">
                  <c:v>0.28999999999999998</c:v>
                </c:pt>
                <c:pt idx="244">
                  <c:v>0.31</c:v>
                </c:pt>
                <c:pt idx="245">
                  <c:v>0.33</c:v>
                </c:pt>
                <c:pt idx="246">
                  <c:v>0.34</c:v>
                </c:pt>
                <c:pt idx="247">
                  <c:v>0.37</c:v>
                </c:pt>
                <c:pt idx="248">
                  <c:v>0.2</c:v>
                </c:pt>
                <c:pt idx="249">
                  <c:v>0.35</c:v>
                </c:pt>
                <c:pt idx="250">
                  <c:v>0.2</c:v>
                </c:pt>
                <c:pt idx="251">
                  <c:v>0.25</c:v>
                </c:pt>
                <c:pt idx="252">
                  <c:v>0.2</c:v>
                </c:pt>
                <c:pt idx="253">
                  <c:v>0.25</c:v>
                </c:pt>
                <c:pt idx="254">
                  <c:v>0.2</c:v>
                </c:pt>
                <c:pt idx="255">
                  <c:v>0.3</c:v>
                </c:pt>
                <c:pt idx="256">
                  <c:v>0.15</c:v>
                </c:pt>
                <c:pt idx="257">
                  <c:v>0.2</c:v>
                </c:pt>
                <c:pt idx="258">
                  <c:v>0.15</c:v>
                </c:pt>
                <c:pt idx="259">
                  <c:v>0.2</c:v>
                </c:pt>
                <c:pt idx="260">
                  <c:v>0.15</c:v>
                </c:pt>
                <c:pt idx="261">
                  <c:v>0.25</c:v>
                </c:pt>
                <c:pt idx="262">
                  <c:v>0.3</c:v>
                </c:pt>
                <c:pt idx="263">
                  <c:v>0.15</c:v>
                </c:pt>
                <c:pt idx="264">
                  <c:v>0.25</c:v>
                </c:pt>
                <c:pt idx="265">
                  <c:v>0.15</c:v>
                </c:pt>
                <c:pt idx="266">
                  <c:v>0.2</c:v>
                </c:pt>
                <c:pt idx="267">
                  <c:v>0.3</c:v>
                </c:pt>
                <c:pt idx="268">
                  <c:v>0.33</c:v>
                </c:pt>
                <c:pt idx="269">
                  <c:v>0.15</c:v>
                </c:pt>
                <c:pt idx="270">
                  <c:v>0.25</c:v>
                </c:pt>
                <c:pt idx="271">
                  <c:v>0.28000000000000003</c:v>
                </c:pt>
                <c:pt idx="272">
                  <c:v>0.2</c:v>
                </c:pt>
                <c:pt idx="273">
                  <c:v>0.22</c:v>
                </c:pt>
                <c:pt idx="274">
                  <c:v>0.17</c:v>
                </c:pt>
                <c:pt idx="275">
                  <c:v>0.21</c:v>
                </c:pt>
                <c:pt idx="276">
                  <c:v>0.17</c:v>
                </c:pt>
                <c:pt idx="277">
                  <c:v>0.18</c:v>
                </c:pt>
                <c:pt idx="278">
                  <c:v>0.2</c:v>
                </c:pt>
                <c:pt idx="279">
                  <c:v>0.2</c:v>
                </c:pt>
                <c:pt idx="280">
                  <c:v>0.25</c:v>
                </c:pt>
                <c:pt idx="281">
                  <c:v>0.27</c:v>
                </c:pt>
                <c:pt idx="282">
                  <c:v>0.18</c:v>
                </c:pt>
                <c:pt idx="283">
                  <c:v>0.19</c:v>
                </c:pt>
                <c:pt idx="284">
                  <c:v>0.21</c:v>
                </c:pt>
                <c:pt idx="285">
                  <c:v>0.26</c:v>
                </c:pt>
                <c:pt idx="286">
                  <c:v>0.17</c:v>
                </c:pt>
                <c:pt idx="287">
                  <c:v>0.23</c:v>
                </c:pt>
                <c:pt idx="288">
                  <c:v>0.27</c:v>
                </c:pt>
                <c:pt idx="289">
                  <c:v>0.16</c:v>
                </c:pt>
                <c:pt idx="290">
                  <c:v>0.16</c:v>
                </c:pt>
                <c:pt idx="291">
                  <c:v>0.2</c:v>
                </c:pt>
                <c:pt idx="292">
                  <c:v>0.17</c:v>
                </c:pt>
                <c:pt idx="293">
                  <c:v>0.15</c:v>
                </c:pt>
                <c:pt idx="294">
                  <c:v>0.19</c:v>
                </c:pt>
                <c:pt idx="295">
                  <c:v>0.22</c:v>
                </c:pt>
                <c:pt idx="296">
                  <c:v>0.27</c:v>
                </c:pt>
                <c:pt idx="297">
                  <c:v>0.17</c:v>
                </c:pt>
                <c:pt idx="298">
                  <c:v>0.2</c:v>
                </c:pt>
                <c:pt idx="299">
                  <c:v>0.15</c:v>
                </c:pt>
                <c:pt idx="300">
                  <c:v>0.18</c:v>
                </c:pt>
                <c:pt idx="301">
                  <c:v>0.22</c:v>
                </c:pt>
                <c:pt idx="302">
                  <c:v>0.25</c:v>
                </c:pt>
                <c:pt idx="303">
                  <c:v>0.2</c:v>
                </c:pt>
                <c:pt idx="304">
                  <c:v>0.25</c:v>
                </c:pt>
                <c:pt idx="305">
                  <c:v>0.3</c:v>
                </c:pt>
                <c:pt idx="306">
                  <c:v>0.35</c:v>
                </c:pt>
                <c:pt idx="307">
                  <c:v>0.17</c:v>
                </c:pt>
                <c:pt idx="308">
                  <c:v>0.2</c:v>
                </c:pt>
                <c:pt idx="309">
                  <c:v>0.17</c:v>
                </c:pt>
                <c:pt idx="310">
                  <c:v>0.2</c:v>
                </c:pt>
                <c:pt idx="311">
                  <c:v>0.25</c:v>
                </c:pt>
                <c:pt idx="312">
                  <c:v>0.28999999999999998</c:v>
                </c:pt>
                <c:pt idx="313">
                  <c:v>0.17</c:v>
                </c:pt>
                <c:pt idx="314">
                  <c:v>0.15</c:v>
                </c:pt>
                <c:pt idx="315">
                  <c:v>0.16</c:v>
                </c:pt>
                <c:pt idx="316">
                  <c:v>0.22</c:v>
                </c:pt>
                <c:pt idx="317">
                  <c:v>0.26</c:v>
                </c:pt>
                <c:pt idx="318">
                  <c:v>0.17</c:v>
                </c:pt>
                <c:pt idx="319">
                  <c:v>0.2</c:v>
                </c:pt>
                <c:pt idx="320">
                  <c:v>0.24</c:v>
                </c:pt>
                <c:pt idx="321">
                  <c:v>0.17</c:v>
                </c:pt>
                <c:pt idx="322">
                  <c:v>0.23</c:v>
                </c:pt>
                <c:pt idx="323">
                  <c:v>0.27</c:v>
                </c:pt>
                <c:pt idx="324">
                  <c:v>0.31</c:v>
                </c:pt>
                <c:pt idx="325">
                  <c:v>0.35</c:v>
                </c:pt>
                <c:pt idx="326">
                  <c:v>0.19</c:v>
                </c:pt>
                <c:pt idx="327">
                  <c:v>0.24</c:v>
                </c:pt>
                <c:pt idx="328">
                  <c:v>0.28999999999999998</c:v>
                </c:pt>
                <c:pt idx="329">
                  <c:v>0.36</c:v>
                </c:pt>
                <c:pt idx="330">
                  <c:v>0.42</c:v>
                </c:pt>
                <c:pt idx="331">
                  <c:v>0.18</c:v>
                </c:pt>
                <c:pt idx="332">
                  <c:v>0.22</c:v>
                </c:pt>
                <c:pt idx="333">
                  <c:v>0.27</c:v>
                </c:pt>
                <c:pt idx="334">
                  <c:v>0.32</c:v>
                </c:pt>
                <c:pt idx="335">
                  <c:v>0.16</c:v>
                </c:pt>
                <c:pt idx="336">
                  <c:v>0.19</c:v>
                </c:pt>
                <c:pt idx="337">
                  <c:v>0.22</c:v>
                </c:pt>
                <c:pt idx="338">
                  <c:v>0.17</c:v>
                </c:pt>
                <c:pt idx="339">
                  <c:v>0.19</c:v>
                </c:pt>
                <c:pt idx="340">
                  <c:v>0.25</c:v>
                </c:pt>
              </c:numCache>
            </c:numRef>
          </c:xVal>
          <c:yVal>
            <c:numRef>
              <c:f>'Avaliação do resultado ML'!$AW$2:$AW$342</c:f>
              <c:numCache>
                <c:formatCode>0.00</c:formatCode>
                <c:ptCount val="341"/>
                <c:pt idx="0">
                  <c:v>0.14912859347003748</c:v>
                </c:pt>
                <c:pt idx="1">
                  <c:v>0.23678743418848566</c:v>
                </c:pt>
                <c:pt idx="2">
                  <c:v>0.24806361798968291</c:v>
                </c:pt>
                <c:pt idx="3">
                  <c:v>0.30018144052010748</c:v>
                </c:pt>
                <c:pt idx="4">
                  <c:v>0.38804546712716848</c:v>
                </c:pt>
                <c:pt idx="5">
                  <c:v>0.38975053957146388</c:v>
                </c:pt>
                <c:pt idx="6">
                  <c:v>0.15758933534873054</c:v>
                </c:pt>
                <c:pt idx="7">
                  <c:v>0.21261977708111235</c:v>
                </c:pt>
                <c:pt idx="8">
                  <c:v>0.32088889758123584</c:v>
                </c:pt>
                <c:pt idx="9">
                  <c:v>0.1529124733890545</c:v>
                </c:pt>
                <c:pt idx="10">
                  <c:v>0.18291203046113105</c:v>
                </c:pt>
                <c:pt idx="11">
                  <c:v>0.21389434715824066</c:v>
                </c:pt>
                <c:pt idx="12">
                  <c:v>0.25342257207966223</c:v>
                </c:pt>
                <c:pt idx="13">
                  <c:v>0.28327891921216802</c:v>
                </c:pt>
                <c:pt idx="14">
                  <c:v>0.35864828282265748</c:v>
                </c:pt>
                <c:pt idx="15">
                  <c:v>0.36493543950253787</c:v>
                </c:pt>
                <c:pt idx="16">
                  <c:v>0.41833832061948517</c:v>
                </c:pt>
                <c:pt idx="17">
                  <c:v>0.52681565669865149</c:v>
                </c:pt>
                <c:pt idx="18">
                  <c:v>0.52681565669865149</c:v>
                </c:pt>
                <c:pt idx="19">
                  <c:v>0.1801500168471413</c:v>
                </c:pt>
                <c:pt idx="20">
                  <c:v>0.20714491155881254</c:v>
                </c:pt>
                <c:pt idx="21">
                  <c:v>0.21783747803640643</c:v>
                </c:pt>
                <c:pt idx="22">
                  <c:v>0.23742946927216019</c:v>
                </c:pt>
                <c:pt idx="23">
                  <c:v>0.26854553822376459</c:v>
                </c:pt>
                <c:pt idx="24">
                  <c:v>0.34953663665642759</c:v>
                </c:pt>
                <c:pt idx="25">
                  <c:v>0.25839908028476133</c:v>
                </c:pt>
                <c:pt idx="26">
                  <c:v>0.30020633258668861</c:v>
                </c:pt>
                <c:pt idx="27">
                  <c:v>0.33372057728485871</c:v>
                </c:pt>
                <c:pt idx="28">
                  <c:v>0.39614074871253335</c:v>
                </c:pt>
                <c:pt idx="29">
                  <c:v>0.50127241990697435</c:v>
                </c:pt>
                <c:pt idx="30">
                  <c:v>0.35328412527773578</c:v>
                </c:pt>
                <c:pt idx="31">
                  <c:v>0.52615641698858928</c:v>
                </c:pt>
                <c:pt idx="32">
                  <c:v>0.70145185136933919</c:v>
                </c:pt>
                <c:pt idx="33">
                  <c:v>0.70145185136933919</c:v>
                </c:pt>
                <c:pt idx="34">
                  <c:v>0.70145185136933919</c:v>
                </c:pt>
                <c:pt idx="35">
                  <c:v>0.1691904966914291</c:v>
                </c:pt>
                <c:pt idx="36">
                  <c:v>0.20751985732524414</c:v>
                </c:pt>
                <c:pt idx="37">
                  <c:v>0.29755262599495003</c:v>
                </c:pt>
                <c:pt idx="38">
                  <c:v>0.43563376728715897</c:v>
                </c:pt>
                <c:pt idx="39">
                  <c:v>0.5700326678521026</c:v>
                </c:pt>
                <c:pt idx="40">
                  <c:v>0.74440194170274032</c:v>
                </c:pt>
                <c:pt idx="41">
                  <c:v>0.20529271980924163</c:v>
                </c:pt>
                <c:pt idx="42">
                  <c:v>0.26903461217538671</c:v>
                </c:pt>
                <c:pt idx="43">
                  <c:v>0.343548983208531</c:v>
                </c:pt>
                <c:pt idx="44">
                  <c:v>0.4947490635039406</c:v>
                </c:pt>
                <c:pt idx="45">
                  <c:v>0.66906984495429278</c:v>
                </c:pt>
                <c:pt idx="46">
                  <c:v>0.20529271980924163</c:v>
                </c:pt>
                <c:pt idx="47">
                  <c:v>0.343548983208531</c:v>
                </c:pt>
                <c:pt idx="48">
                  <c:v>0.4947490635039406</c:v>
                </c:pt>
                <c:pt idx="49">
                  <c:v>0.66906984495429278</c:v>
                </c:pt>
                <c:pt idx="50">
                  <c:v>0.36885832590227485</c:v>
                </c:pt>
                <c:pt idx="51">
                  <c:v>0.53230559464219673</c:v>
                </c:pt>
                <c:pt idx="52">
                  <c:v>0.26929627303187176</c:v>
                </c:pt>
                <c:pt idx="53">
                  <c:v>0.34833844322707175</c:v>
                </c:pt>
                <c:pt idx="54">
                  <c:v>0.49652602155967507</c:v>
                </c:pt>
                <c:pt idx="55">
                  <c:v>0.26929627303187176</c:v>
                </c:pt>
                <c:pt idx="56">
                  <c:v>0.34833844322707175</c:v>
                </c:pt>
                <c:pt idx="57">
                  <c:v>0.49652602155967507</c:v>
                </c:pt>
                <c:pt idx="58">
                  <c:v>0.2185078906017523</c:v>
                </c:pt>
                <c:pt idx="59">
                  <c:v>0.32490189889791554</c:v>
                </c:pt>
                <c:pt idx="60">
                  <c:v>0.50601917374584127</c:v>
                </c:pt>
                <c:pt idx="61">
                  <c:v>0.67349241155912376</c:v>
                </c:pt>
                <c:pt idx="62">
                  <c:v>0.2185078906017523</c:v>
                </c:pt>
                <c:pt idx="63">
                  <c:v>0.32490189889791554</c:v>
                </c:pt>
                <c:pt idx="64">
                  <c:v>0.50601917374584127</c:v>
                </c:pt>
                <c:pt idx="65">
                  <c:v>0.67349241155912376</c:v>
                </c:pt>
                <c:pt idx="66">
                  <c:v>0.24126335148850805</c:v>
                </c:pt>
                <c:pt idx="67">
                  <c:v>0.56309783347023168</c:v>
                </c:pt>
                <c:pt idx="68">
                  <c:v>0.23513265254661272</c:v>
                </c:pt>
                <c:pt idx="69">
                  <c:v>0.53518765218316766</c:v>
                </c:pt>
                <c:pt idx="70">
                  <c:v>0.23513265254661272</c:v>
                </c:pt>
                <c:pt idx="71">
                  <c:v>0.53518765218316766</c:v>
                </c:pt>
                <c:pt idx="72">
                  <c:v>0.16967299008413894</c:v>
                </c:pt>
                <c:pt idx="73">
                  <c:v>0.18057919370582354</c:v>
                </c:pt>
                <c:pt idx="74">
                  <c:v>0.17575798463042741</c:v>
                </c:pt>
                <c:pt idx="75">
                  <c:v>0.18348249664235675</c:v>
                </c:pt>
                <c:pt idx="76">
                  <c:v>0.1917958433431021</c:v>
                </c:pt>
                <c:pt idx="77">
                  <c:v>0.16796275841737238</c:v>
                </c:pt>
                <c:pt idx="78">
                  <c:v>0.17698152553433583</c:v>
                </c:pt>
                <c:pt idx="79">
                  <c:v>0.16498738439084873</c:v>
                </c:pt>
                <c:pt idx="80">
                  <c:v>0.19026607102956405</c:v>
                </c:pt>
                <c:pt idx="81">
                  <c:v>0.21262024225031925</c:v>
                </c:pt>
                <c:pt idx="82">
                  <c:v>0.23203067047715312</c:v>
                </c:pt>
                <c:pt idx="83">
                  <c:v>0.25384286875318063</c:v>
                </c:pt>
                <c:pt idx="84">
                  <c:v>0.29328698278193255</c:v>
                </c:pt>
                <c:pt idx="85">
                  <c:v>0.31567237187768415</c:v>
                </c:pt>
                <c:pt idx="86">
                  <c:v>0.33510363019581729</c:v>
                </c:pt>
                <c:pt idx="87">
                  <c:v>0.19026607102956405</c:v>
                </c:pt>
                <c:pt idx="88">
                  <c:v>0.21262024225031925</c:v>
                </c:pt>
                <c:pt idx="89">
                  <c:v>0.23203067047715312</c:v>
                </c:pt>
                <c:pt idx="90">
                  <c:v>0.25384286875318063</c:v>
                </c:pt>
                <c:pt idx="91">
                  <c:v>0.29328698278193255</c:v>
                </c:pt>
                <c:pt idx="92">
                  <c:v>0.31567237187768415</c:v>
                </c:pt>
                <c:pt idx="93">
                  <c:v>0.33510363019581729</c:v>
                </c:pt>
                <c:pt idx="94">
                  <c:v>0.16473252525270998</c:v>
                </c:pt>
                <c:pt idx="95">
                  <c:v>0.19268315105637596</c:v>
                </c:pt>
                <c:pt idx="96">
                  <c:v>0.2326201173567839</c:v>
                </c:pt>
                <c:pt idx="97">
                  <c:v>0.26966790205549757</c:v>
                </c:pt>
                <c:pt idx="98">
                  <c:v>0.29426781601403607</c:v>
                </c:pt>
                <c:pt idx="99">
                  <c:v>0.31678459450234681</c:v>
                </c:pt>
                <c:pt idx="100">
                  <c:v>0.33715354115155682</c:v>
                </c:pt>
                <c:pt idx="101">
                  <c:v>0.13916616792983069</c:v>
                </c:pt>
                <c:pt idx="102">
                  <c:v>0.16473252525270998</c:v>
                </c:pt>
                <c:pt idx="103">
                  <c:v>0.19268315105637596</c:v>
                </c:pt>
                <c:pt idx="104">
                  <c:v>0.2326201173567839</c:v>
                </c:pt>
                <c:pt idx="105">
                  <c:v>0.26966790205549757</c:v>
                </c:pt>
                <c:pt idx="106">
                  <c:v>0.29426781601403607</c:v>
                </c:pt>
                <c:pt idx="107">
                  <c:v>0.31678459450234681</c:v>
                </c:pt>
                <c:pt idx="108">
                  <c:v>0.33715354115155682</c:v>
                </c:pt>
                <c:pt idx="109">
                  <c:v>0.15126817297186596</c:v>
                </c:pt>
                <c:pt idx="110">
                  <c:v>0.15710024837944175</c:v>
                </c:pt>
                <c:pt idx="111">
                  <c:v>0.16490579909896635</c:v>
                </c:pt>
                <c:pt idx="112">
                  <c:v>0.1780328782061178</c:v>
                </c:pt>
                <c:pt idx="113">
                  <c:v>0.19020543778437918</c:v>
                </c:pt>
                <c:pt idx="114">
                  <c:v>0.15710024837944175</c:v>
                </c:pt>
                <c:pt idx="115">
                  <c:v>0.16490579909896635</c:v>
                </c:pt>
                <c:pt idx="116">
                  <c:v>0.1780328782061178</c:v>
                </c:pt>
                <c:pt idx="117">
                  <c:v>0.19020543778437918</c:v>
                </c:pt>
                <c:pt idx="118">
                  <c:v>0.11890043986193141</c:v>
                </c:pt>
                <c:pt idx="119">
                  <c:v>0.18219340803971112</c:v>
                </c:pt>
                <c:pt idx="120">
                  <c:v>0.23850597178642535</c:v>
                </c:pt>
                <c:pt idx="121">
                  <c:v>0.18219340803971112</c:v>
                </c:pt>
                <c:pt idx="122">
                  <c:v>0.23850597178642535</c:v>
                </c:pt>
                <c:pt idx="123">
                  <c:v>0.15890645589351882</c:v>
                </c:pt>
                <c:pt idx="124">
                  <c:v>0.20573293180622851</c:v>
                </c:pt>
                <c:pt idx="125">
                  <c:v>0.24407496968298426</c:v>
                </c:pt>
                <c:pt idx="126">
                  <c:v>0.15890645589351882</c:v>
                </c:pt>
                <c:pt idx="127">
                  <c:v>0.20573293180622851</c:v>
                </c:pt>
                <c:pt idx="128">
                  <c:v>0.24407496968298426</c:v>
                </c:pt>
                <c:pt idx="129">
                  <c:v>0.14568718617666654</c:v>
                </c:pt>
                <c:pt idx="130">
                  <c:v>0.16651437464419203</c:v>
                </c:pt>
                <c:pt idx="131">
                  <c:v>0.1846570015075403</c:v>
                </c:pt>
                <c:pt idx="132">
                  <c:v>0.14568718617666654</c:v>
                </c:pt>
                <c:pt idx="133">
                  <c:v>0.16651437464419203</c:v>
                </c:pt>
                <c:pt idx="134">
                  <c:v>0.1846570015075403</c:v>
                </c:pt>
                <c:pt idx="135">
                  <c:v>0.19064506982827764</c:v>
                </c:pt>
                <c:pt idx="136">
                  <c:v>0.20117317648465818</c:v>
                </c:pt>
                <c:pt idx="137">
                  <c:v>0.21470236812838817</c:v>
                </c:pt>
                <c:pt idx="138">
                  <c:v>0.22793569214070802</c:v>
                </c:pt>
                <c:pt idx="139">
                  <c:v>0.24433041710704165</c:v>
                </c:pt>
                <c:pt idx="140">
                  <c:v>0.27776859370598794</c:v>
                </c:pt>
                <c:pt idx="141">
                  <c:v>0.31718740827406011</c:v>
                </c:pt>
                <c:pt idx="142">
                  <c:v>0.18048271021087511</c:v>
                </c:pt>
                <c:pt idx="143">
                  <c:v>0.19064506982827764</c:v>
                </c:pt>
                <c:pt idx="144">
                  <c:v>0.20192347318276227</c:v>
                </c:pt>
                <c:pt idx="145">
                  <c:v>0.21344413211441793</c:v>
                </c:pt>
                <c:pt idx="146">
                  <c:v>0.22793569214070802</c:v>
                </c:pt>
                <c:pt idx="147">
                  <c:v>0.24379451837760713</c:v>
                </c:pt>
                <c:pt idx="148">
                  <c:v>0.27437885255027361</c:v>
                </c:pt>
                <c:pt idx="149">
                  <c:v>0.30524332803207715</c:v>
                </c:pt>
                <c:pt idx="150">
                  <c:v>0.19304700501395539</c:v>
                </c:pt>
                <c:pt idx="151">
                  <c:v>0.21521076188874816</c:v>
                </c:pt>
                <c:pt idx="152">
                  <c:v>0.23949976355430994</c:v>
                </c:pt>
                <c:pt idx="153">
                  <c:v>0.26615491865713065</c:v>
                </c:pt>
                <c:pt idx="154">
                  <c:v>0.29479805539131454</c:v>
                </c:pt>
                <c:pt idx="155">
                  <c:v>0.3264937990593062</c:v>
                </c:pt>
                <c:pt idx="156">
                  <c:v>0.17551301614031001</c:v>
                </c:pt>
                <c:pt idx="157">
                  <c:v>0.19337694568046843</c:v>
                </c:pt>
                <c:pt idx="158">
                  <c:v>0.21483074605593183</c:v>
                </c:pt>
                <c:pt idx="159">
                  <c:v>0.23879397395269353</c:v>
                </c:pt>
                <c:pt idx="160">
                  <c:v>0.26630961797372577</c:v>
                </c:pt>
                <c:pt idx="161">
                  <c:v>0.29479805539131454</c:v>
                </c:pt>
                <c:pt idx="162">
                  <c:v>0.30941537932098107</c:v>
                </c:pt>
                <c:pt idx="163">
                  <c:v>0.18309543827290359</c:v>
                </c:pt>
                <c:pt idx="164">
                  <c:v>0.19269667712369018</c:v>
                </c:pt>
                <c:pt idx="165">
                  <c:v>0.19477776447424527</c:v>
                </c:pt>
                <c:pt idx="166">
                  <c:v>0.20413230842190008</c:v>
                </c:pt>
                <c:pt idx="167">
                  <c:v>0.21378495337327785</c:v>
                </c:pt>
                <c:pt idx="168">
                  <c:v>0.23371111509098419</c:v>
                </c:pt>
                <c:pt idx="169">
                  <c:v>0.25199129077040955</c:v>
                </c:pt>
                <c:pt idx="170">
                  <c:v>0.27428673713108542</c:v>
                </c:pt>
                <c:pt idx="171">
                  <c:v>0.18250431180902754</c:v>
                </c:pt>
                <c:pt idx="172">
                  <c:v>0.18869333682625553</c:v>
                </c:pt>
                <c:pt idx="173">
                  <c:v>0.19501222447589903</c:v>
                </c:pt>
                <c:pt idx="174">
                  <c:v>0.20208784747529129</c:v>
                </c:pt>
                <c:pt idx="175">
                  <c:v>0.21175204444611193</c:v>
                </c:pt>
                <c:pt idx="176">
                  <c:v>0.23371111509098419</c:v>
                </c:pt>
                <c:pt idx="177">
                  <c:v>0.25412535475369719</c:v>
                </c:pt>
                <c:pt idx="178">
                  <c:v>0.27283217238027435</c:v>
                </c:pt>
                <c:pt idx="179">
                  <c:v>0.18934569405662977</c:v>
                </c:pt>
                <c:pt idx="180">
                  <c:v>0.19595648194932588</c:v>
                </c:pt>
                <c:pt idx="181">
                  <c:v>0.20621609883400774</c:v>
                </c:pt>
                <c:pt idx="182">
                  <c:v>0.21786688182628616</c:v>
                </c:pt>
                <c:pt idx="183">
                  <c:v>0.23371111509098419</c:v>
                </c:pt>
                <c:pt idx="184">
                  <c:v>0.25128106837384728</c:v>
                </c:pt>
                <c:pt idx="185">
                  <c:v>0.27501484744437726</c:v>
                </c:pt>
                <c:pt idx="186">
                  <c:v>0.22400235793555162</c:v>
                </c:pt>
                <c:pt idx="187">
                  <c:v>0.2511550995664143</c:v>
                </c:pt>
                <c:pt idx="188">
                  <c:v>0.28172911527303462</c:v>
                </c:pt>
                <c:pt idx="189">
                  <c:v>0.22400235793555162</c:v>
                </c:pt>
                <c:pt idx="190">
                  <c:v>0.25076262994974069</c:v>
                </c:pt>
                <c:pt idx="191">
                  <c:v>0.28118131929679013</c:v>
                </c:pt>
                <c:pt idx="192">
                  <c:v>0.18181952014897779</c:v>
                </c:pt>
                <c:pt idx="193">
                  <c:v>0.2009875552991934</c:v>
                </c:pt>
                <c:pt idx="194">
                  <c:v>0.2235745521374278</c:v>
                </c:pt>
                <c:pt idx="195">
                  <c:v>0.24997963489994324</c:v>
                </c:pt>
                <c:pt idx="196">
                  <c:v>0.29299504733449966</c:v>
                </c:pt>
                <c:pt idx="197">
                  <c:v>0.20103723879532534</c:v>
                </c:pt>
                <c:pt idx="198">
                  <c:v>0.26001893829174594</c:v>
                </c:pt>
                <c:pt idx="199">
                  <c:v>0.3604416148850017</c:v>
                </c:pt>
                <c:pt idx="200">
                  <c:v>0.2119711342902067</c:v>
                </c:pt>
                <c:pt idx="201">
                  <c:v>0.27815479235360313</c:v>
                </c:pt>
                <c:pt idx="202">
                  <c:v>0.37029516194586748</c:v>
                </c:pt>
                <c:pt idx="203">
                  <c:v>0.1682665481732103</c:v>
                </c:pt>
                <c:pt idx="204">
                  <c:v>0.20211365702004461</c:v>
                </c:pt>
                <c:pt idx="205">
                  <c:v>0.22903948701815249</c:v>
                </c:pt>
                <c:pt idx="206">
                  <c:v>0.25498265889225585</c:v>
                </c:pt>
                <c:pt idx="207">
                  <c:v>0.30284636656407293</c:v>
                </c:pt>
                <c:pt idx="208">
                  <c:v>0.30961670784962603</c:v>
                </c:pt>
                <c:pt idx="209">
                  <c:v>0.18311440624784614</c:v>
                </c:pt>
                <c:pt idx="210">
                  <c:v>0.20032762632785656</c:v>
                </c:pt>
                <c:pt idx="211">
                  <c:v>0.23932531775464791</c:v>
                </c:pt>
                <c:pt idx="212">
                  <c:v>0.25543968697376207</c:v>
                </c:pt>
                <c:pt idx="213">
                  <c:v>0.28895800324650961</c:v>
                </c:pt>
                <c:pt idx="214">
                  <c:v>0.33194298998775179</c:v>
                </c:pt>
                <c:pt idx="215">
                  <c:v>0.18813850934258178</c:v>
                </c:pt>
                <c:pt idx="216">
                  <c:v>0.1976370404021931</c:v>
                </c:pt>
                <c:pt idx="217">
                  <c:v>0.20825463167607033</c:v>
                </c:pt>
                <c:pt idx="218">
                  <c:v>0.22382715091599534</c:v>
                </c:pt>
                <c:pt idx="219">
                  <c:v>0.24220419473978824</c:v>
                </c:pt>
                <c:pt idx="220">
                  <c:v>0.26131268317328477</c:v>
                </c:pt>
                <c:pt idx="221">
                  <c:v>0.28268800258041243</c:v>
                </c:pt>
                <c:pt idx="222">
                  <c:v>0.30395409874098445</c:v>
                </c:pt>
                <c:pt idx="223">
                  <c:v>0.24378716994124919</c:v>
                </c:pt>
                <c:pt idx="224">
                  <c:v>0.29343816479876839</c:v>
                </c:pt>
                <c:pt idx="225">
                  <c:v>0.32457913043386899</c:v>
                </c:pt>
                <c:pt idx="226">
                  <c:v>0.18038198226896687</c:v>
                </c:pt>
                <c:pt idx="227">
                  <c:v>0.21350974107479032</c:v>
                </c:pt>
                <c:pt idx="228">
                  <c:v>0.25276154658698169</c:v>
                </c:pt>
                <c:pt idx="229">
                  <c:v>0.26900098460882443</c:v>
                </c:pt>
                <c:pt idx="230">
                  <c:v>0.2919693412985831</c:v>
                </c:pt>
                <c:pt idx="231">
                  <c:v>0.30635456968664643</c:v>
                </c:pt>
                <c:pt idx="232">
                  <c:v>0.33846486239083501</c:v>
                </c:pt>
                <c:pt idx="233">
                  <c:v>0.34849076501628939</c:v>
                </c:pt>
                <c:pt idx="234">
                  <c:v>0.19146905011305188</c:v>
                </c:pt>
                <c:pt idx="235">
                  <c:v>0.19640283431365368</c:v>
                </c:pt>
                <c:pt idx="236">
                  <c:v>0.22039730664628238</c:v>
                </c:pt>
                <c:pt idx="237">
                  <c:v>0.24478832189880667</c:v>
                </c:pt>
                <c:pt idx="238">
                  <c:v>0.26469361288840065</c:v>
                </c:pt>
                <c:pt idx="239">
                  <c:v>0.28076154305729173</c:v>
                </c:pt>
                <c:pt idx="240">
                  <c:v>0.29588354343166351</c:v>
                </c:pt>
                <c:pt idx="241">
                  <c:v>0.24491664393351315</c:v>
                </c:pt>
                <c:pt idx="242">
                  <c:v>0.24891712062695603</c:v>
                </c:pt>
                <c:pt idx="243">
                  <c:v>0.25516162167475559</c:v>
                </c:pt>
                <c:pt idx="244">
                  <c:v>0.26569005673091006</c:v>
                </c:pt>
                <c:pt idx="245">
                  <c:v>0.28900837086448083</c:v>
                </c:pt>
                <c:pt idx="246">
                  <c:v>0.3040204975121828</c:v>
                </c:pt>
                <c:pt idx="247">
                  <c:v>0.32808140800904378</c:v>
                </c:pt>
                <c:pt idx="248">
                  <c:v>0.24470697638487215</c:v>
                </c:pt>
                <c:pt idx="249">
                  <c:v>0.2546065723161875</c:v>
                </c:pt>
                <c:pt idx="250">
                  <c:v>0.24572787801269344</c:v>
                </c:pt>
                <c:pt idx="251">
                  <c:v>0.2546065723161875</c:v>
                </c:pt>
                <c:pt idx="252">
                  <c:v>0.24572787801269344</c:v>
                </c:pt>
                <c:pt idx="253">
                  <c:v>0.2546065723161875</c:v>
                </c:pt>
                <c:pt idx="254">
                  <c:v>0.24674553032154597</c:v>
                </c:pt>
                <c:pt idx="255">
                  <c:v>0.2546065723161875</c:v>
                </c:pt>
                <c:pt idx="256">
                  <c:v>0.2134182576690134</c:v>
                </c:pt>
                <c:pt idx="257">
                  <c:v>0.22368129628922465</c:v>
                </c:pt>
                <c:pt idx="258">
                  <c:v>0.21481467021531361</c:v>
                </c:pt>
                <c:pt idx="259">
                  <c:v>0.22368129628922465</c:v>
                </c:pt>
                <c:pt idx="260">
                  <c:v>0.18687431259732107</c:v>
                </c:pt>
                <c:pt idx="261">
                  <c:v>0.24293175939729073</c:v>
                </c:pt>
                <c:pt idx="262">
                  <c:v>0.24975801374976903</c:v>
                </c:pt>
                <c:pt idx="263">
                  <c:v>0.18756606356753494</c:v>
                </c:pt>
                <c:pt idx="264">
                  <c:v>0.24394180710905425</c:v>
                </c:pt>
                <c:pt idx="265">
                  <c:v>0.1599317978852382</c:v>
                </c:pt>
                <c:pt idx="266">
                  <c:v>0.1864693921516466</c:v>
                </c:pt>
                <c:pt idx="267">
                  <c:v>0.24295737988415209</c:v>
                </c:pt>
                <c:pt idx="268">
                  <c:v>0.27144127061637013</c:v>
                </c:pt>
                <c:pt idx="269">
                  <c:v>0.15968351212082799</c:v>
                </c:pt>
                <c:pt idx="270">
                  <c:v>0.18562323962799801</c:v>
                </c:pt>
                <c:pt idx="271">
                  <c:v>0.24066565727653652</c:v>
                </c:pt>
                <c:pt idx="272">
                  <c:v>0.22315118844702889</c:v>
                </c:pt>
                <c:pt idx="273">
                  <c:v>0.22793627486653908</c:v>
                </c:pt>
                <c:pt idx="274">
                  <c:v>0.22315118844702889</c:v>
                </c:pt>
                <c:pt idx="275">
                  <c:v>0.22793627486653908</c:v>
                </c:pt>
                <c:pt idx="276">
                  <c:v>0.17493115763828848</c:v>
                </c:pt>
                <c:pt idx="277">
                  <c:v>0.18907291682669575</c:v>
                </c:pt>
                <c:pt idx="278">
                  <c:v>0.2061452321304722</c:v>
                </c:pt>
                <c:pt idx="279">
                  <c:v>0.22682472942133344</c:v>
                </c:pt>
                <c:pt idx="280">
                  <c:v>0.2489961752258327</c:v>
                </c:pt>
                <c:pt idx="281">
                  <c:v>0.25015586228457276</c:v>
                </c:pt>
                <c:pt idx="282">
                  <c:v>0.2061452321304722</c:v>
                </c:pt>
                <c:pt idx="283">
                  <c:v>0.22571672614119487</c:v>
                </c:pt>
                <c:pt idx="284">
                  <c:v>0.2489961752258327</c:v>
                </c:pt>
                <c:pt idx="285">
                  <c:v>0.25015586228457276</c:v>
                </c:pt>
                <c:pt idx="286">
                  <c:v>0.16778467885801368</c:v>
                </c:pt>
                <c:pt idx="287">
                  <c:v>0.17367228995100306</c:v>
                </c:pt>
                <c:pt idx="288">
                  <c:v>0.19078930630288818</c:v>
                </c:pt>
                <c:pt idx="289">
                  <c:v>0.19310009169172881</c:v>
                </c:pt>
                <c:pt idx="290">
                  <c:v>0.20012816825148597</c:v>
                </c:pt>
                <c:pt idx="291">
                  <c:v>0.20366086819977472</c:v>
                </c:pt>
                <c:pt idx="292">
                  <c:v>0.21809093575672422</c:v>
                </c:pt>
                <c:pt idx="293">
                  <c:v>0.18730330354876557</c:v>
                </c:pt>
                <c:pt idx="294">
                  <c:v>0.20587988600374704</c:v>
                </c:pt>
                <c:pt idx="295">
                  <c:v>0.23582800168322926</c:v>
                </c:pt>
                <c:pt idx="296">
                  <c:v>0.23932596322682945</c:v>
                </c:pt>
                <c:pt idx="297">
                  <c:v>0.21314953972481854</c:v>
                </c:pt>
                <c:pt idx="298">
                  <c:v>0.21664724872229768</c:v>
                </c:pt>
                <c:pt idx="299">
                  <c:v>0.19123938918942435</c:v>
                </c:pt>
                <c:pt idx="300">
                  <c:v>0.20849634507375187</c:v>
                </c:pt>
                <c:pt idx="301">
                  <c:v>0.21460205315187317</c:v>
                </c:pt>
                <c:pt idx="302">
                  <c:v>0.21810029478914994</c:v>
                </c:pt>
                <c:pt idx="303">
                  <c:v>0.19046755887216829</c:v>
                </c:pt>
                <c:pt idx="304">
                  <c:v>0.20794393791867516</c:v>
                </c:pt>
                <c:pt idx="305">
                  <c:v>0.21821743192042206</c:v>
                </c:pt>
                <c:pt idx="306">
                  <c:v>0.22171673477792367</c:v>
                </c:pt>
                <c:pt idx="307">
                  <c:v>0.22472880951279908</c:v>
                </c:pt>
                <c:pt idx="308">
                  <c:v>0.25246063828062992</c:v>
                </c:pt>
                <c:pt idx="309">
                  <c:v>0.19798430428207137</c:v>
                </c:pt>
                <c:pt idx="310">
                  <c:v>0.21266682946134946</c:v>
                </c:pt>
                <c:pt idx="311">
                  <c:v>0.24379657566073357</c:v>
                </c:pt>
                <c:pt idx="312">
                  <c:v>0.26051793649896549</c:v>
                </c:pt>
                <c:pt idx="313">
                  <c:v>0.21414935648895084</c:v>
                </c:pt>
                <c:pt idx="314">
                  <c:v>0.19798430428207137</c:v>
                </c:pt>
                <c:pt idx="315">
                  <c:v>0.21266682946134946</c:v>
                </c:pt>
                <c:pt idx="316">
                  <c:v>0.24379657566073357</c:v>
                </c:pt>
                <c:pt idx="317">
                  <c:v>0.26051793649896549</c:v>
                </c:pt>
                <c:pt idx="318">
                  <c:v>0.22291518803407348</c:v>
                </c:pt>
                <c:pt idx="319">
                  <c:v>0.25659118473113629</c:v>
                </c:pt>
                <c:pt idx="320">
                  <c:v>0.27325816282529641</c:v>
                </c:pt>
                <c:pt idx="321">
                  <c:v>0.23203465971933712</c:v>
                </c:pt>
                <c:pt idx="322">
                  <c:v>0.29383476078436099</c:v>
                </c:pt>
                <c:pt idx="323">
                  <c:v>0.34419312852221684</c:v>
                </c:pt>
                <c:pt idx="324">
                  <c:v>0.37001986250020114</c:v>
                </c:pt>
                <c:pt idx="325">
                  <c:v>0.37068265568579917</c:v>
                </c:pt>
                <c:pt idx="326">
                  <c:v>0.21735501576772845</c:v>
                </c:pt>
                <c:pt idx="327">
                  <c:v>0.27896714849288357</c:v>
                </c:pt>
                <c:pt idx="328">
                  <c:v>0.32931440574665416</c:v>
                </c:pt>
                <c:pt idx="329">
                  <c:v>0.35504074799403407</c:v>
                </c:pt>
                <c:pt idx="330">
                  <c:v>0.35575977690460325</c:v>
                </c:pt>
                <c:pt idx="331">
                  <c:v>0.1850242741463391</c:v>
                </c:pt>
                <c:pt idx="332">
                  <c:v>0.21345328559307755</c:v>
                </c:pt>
                <c:pt idx="333">
                  <c:v>0.23462944081782747</c:v>
                </c:pt>
                <c:pt idx="334">
                  <c:v>0.24176729937154509</c:v>
                </c:pt>
                <c:pt idx="335">
                  <c:v>0.21345328559307755</c:v>
                </c:pt>
                <c:pt idx="336">
                  <c:v>0.23462944081782747</c:v>
                </c:pt>
                <c:pt idx="337">
                  <c:v>0.24176729937154509</c:v>
                </c:pt>
                <c:pt idx="338">
                  <c:v>0.22158399987816657</c:v>
                </c:pt>
                <c:pt idx="339">
                  <c:v>0.1895865125252737</c:v>
                </c:pt>
                <c:pt idx="340">
                  <c:v>0.21307511089101405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8B-4549-8DC6-5DD84CD46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577823"/>
        <c:axId val="1202575903"/>
      </c:scatterChart>
      <c:valAx>
        <c:axId val="120257782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5903"/>
        <c:crosses val="autoZero"/>
        <c:crossBetween val="midCat"/>
      </c:valAx>
      <c:valAx>
        <c:axId val="12025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5941420195484005"/>
          <c:y val="2.4484999839248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'Avaliação do resultado ML'!$BI$1</c:f>
              <c:strCache>
                <c:ptCount val="1"/>
                <c:pt idx="0">
                  <c:v>Proposta 1 + werror,2 (Eq. 27)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0063243325648565E-2"/>
                  <c:y val="-4.23698667217023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'Dataset experimental'!$AF$2:$AF$342</c:f>
              <c:numCache>
                <c:formatCode>0.00</c:formatCode>
                <c:ptCount val="341"/>
                <c:pt idx="0">
                  <c:v>0.16</c:v>
                </c:pt>
                <c:pt idx="1">
                  <c:v>0.23</c:v>
                </c:pt>
                <c:pt idx="2">
                  <c:v>0.24</c:v>
                </c:pt>
                <c:pt idx="3">
                  <c:v>0.27</c:v>
                </c:pt>
                <c:pt idx="4">
                  <c:v>0.35</c:v>
                </c:pt>
                <c:pt idx="5">
                  <c:v>0.4</c:v>
                </c:pt>
                <c:pt idx="6">
                  <c:v>0.16</c:v>
                </c:pt>
                <c:pt idx="7">
                  <c:v>0.18</c:v>
                </c:pt>
                <c:pt idx="8">
                  <c:v>0.26</c:v>
                </c:pt>
                <c:pt idx="9">
                  <c:v>0.16</c:v>
                </c:pt>
                <c:pt idx="10">
                  <c:v>0.2</c:v>
                </c:pt>
                <c:pt idx="11">
                  <c:v>0.2</c:v>
                </c:pt>
                <c:pt idx="12">
                  <c:v>0.24</c:v>
                </c:pt>
                <c:pt idx="13">
                  <c:v>0.3</c:v>
                </c:pt>
                <c:pt idx="14">
                  <c:v>0.32</c:v>
                </c:pt>
                <c:pt idx="15">
                  <c:v>0.38</c:v>
                </c:pt>
                <c:pt idx="16">
                  <c:v>0.42</c:v>
                </c:pt>
                <c:pt idx="17">
                  <c:v>0.44</c:v>
                </c:pt>
                <c:pt idx="18">
                  <c:v>0.5</c:v>
                </c:pt>
                <c:pt idx="19">
                  <c:v>0.24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0.38</c:v>
                </c:pt>
                <c:pt idx="24">
                  <c:v>0.44</c:v>
                </c:pt>
                <c:pt idx="25">
                  <c:v>0.18</c:v>
                </c:pt>
                <c:pt idx="26">
                  <c:v>0.2</c:v>
                </c:pt>
                <c:pt idx="27">
                  <c:v>0.26</c:v>
                </c:pt>
                <c:pt idx="28">
                  <c:v>0.44</c:v>
                </c:pt>
                <c:pt idx="29">
                  <c:v>0.6</c:v>
                </c:pt>
                <c:pt idx="30">
                  <c:v>0.36</c:v>
                </c:pt>
                <c:pt idx="31">
                  <c:v>0.43</c:v>
                </c:pt>
                <c:pt idx="32">
                  <c:v>0.56000000000000005</c:v>
                </c:pt>
                <c:pt idx="33">
                  <c:v>0.71</c:v>
                </c:pt>
                <c:pt idx="34">
                  <c:v>0.79</c:v>
                </c:pt>
                <c:pt idx="35">
                  <c:v>0.2</c:v>
                </c:pt>
                <c:pt idx="36">
                  <c:v>0.25</c:v>
                </c:pt>
                <c:pt idx="37">
                  <c:v>0.36</c:v>
                </c:pt>
                <c:pt idx="38">
                  <c:v>0.47</c:v>
                </c:pt>
                <c:pt idx="39">
                  <c:v>0.56999999999999995</c:v>
                </c:pt>
                <c:pt idx="40">
                  <c:v>0.78</c:v>
                </c:pt>
                <c:pt idx="41">
                  <c:v>0.21</c:v>
                </c:pt>
                <c:pt idx="42">
                  <c:v>0.31</c:v>
                </c:pt>
                <c:pt idx="43">
                  <c:v>0.38</c:v>
                </c:pt>
                <c:pt idx="44">
                  <c:v>0.52</c:v>
                </c:pt>
                <c:pt idx="45">
                  <c:v>0.74</c:v>
                </c:pt>
                <c:pt idx="46">
                  <c:v>0.17</c:v>
                </c:pt>
                <c:pt idx="47">
                  <c:v>0.36</c:v>
                </c:pt>
                <c:pt idx="48">
                  <c:v>0.56000000000000005</c:v>
                </c:pt>
                <c:pt idx="49">
                  <c:v>0.78</c:v>
                </c:pt>
                <c:pt idx="50">
                  <c:v>0.31</c:v>
                </c:pt>
                <c:pt idx="51">
                  <c:v>0.44</c:v>
                </c:pt>
                <c:pt idx="52">
                  <c:v>0.14000000000000001</c:v>
                </c:pt>
                <c:pt idx="53">
                  <c:v>0.31</c:v>
                </c:pt>
                <c:pt idx="54">
                  <c:v>0.4</c:v>
                </c:pt>
                <c:pt idx="55">
                  <c:v>0.25</c:v>
                </c:pt>
                <c:pt idx="56">
                  <c:v>0.44</c:v>
                </c:pt>
                <c:pt idx="57">
                  <c:v>0.56000000000000005</c:v>
                </c:pt>
                <c:pt idx="58">
                  <c:v>0.23</c:v>
                </c:pt>
                <c:pt idx="59">
                  <c:v>0.35</c:v>
                </c:pt>
                <c:pt idx="60">
                  <c:v>0.49</c:v>
                </c:pt>
                <c:pt idx="61">
                  <c:v>0.67</c:v>
                </c:pt>
                <c:pt idx="62">
                  <c:v>0.27</c:v>
                </c:pt>
                <c:pt idx="63">
                  <c:v>0.4</c:v>
                </c:pt>
                <c:pt idx="64">
                  <c:v>0.53</c:v>
                </c:pt>
                <c:pt idx="65">
                  <c:v>0.72</c:v>
                </c:pt>
                <c:pt idx="66">
                  <c:v>0.3</c:v>
                </c:pt>
                <c:pt idx="67">
                  <c:v>0.56999999999999995</c:v>
                </c:pt>
                <c:pt idx="68">
                  <c:v>0.26</c:v>
                </c:pt>
                <c:pt idx="69">
                  <c:v>0.6</c:v>
                </c:pt>
                <c:pt idx="70">
                  <c:v>0.27</c:v>
                </c:pt>
                <c:pt idx="71">
                  <c:v>0.59</c:v>
                </c:pt>
                <c:pt idx="72">
                  <c:v>0.15</c:v>
                </c:pt>
                <c:pt idx="73">
                  <c:v>0.17</c:v>
                </c:pt>
                <c:pt idx="74">
                  <c:v>0.15</c:v>
                </c:pt>
                <c:pt idx="75">
                  <c:v>0.17</c:v>
                </c:pt>
                <c:pt idx="76">
                  <c:v>0.2</c:v>
                </c:pt>
                <c:pt idx="77">
                  <c:v>0.16</c:v>
                </c:pt>
                <c:pt idx="78">
                  <c:v>0.21</c:v>
                </c:pt>
                <c:pt idx="79">
                  <c:v>0.15</c:v>
                </c:pt>
                <c:pt idx="80">
                  <c:v>0.2</c:v>
                </c:pt>
                <c:pt idx="81">
                  <c:v>0.25</c:v>
                </c:pt>
                <c:pt idx="82">
                  <c:v>0.28000000000000003</c:v>
                </c:pt>
                <c:pt idx="83">
                  <c:v>0.28000000000000003</c:v>
                </c:pt>
                <c:pt idx="84">
                  <c:v>0.3</c:v>
                </c:pt>
                <c:pt idx="85">
                  <c:v>0.33</c:v>
                </c:pt>
                <c:pt idx="86">
                  <c:v>0.33</c:v>
                </c:pt>
                <c:pt idx="87">
                  <c:v>0.15</c:v>
                </c:pt>
                <c:pt idx="88">
                  <c:v>0.18</c:v>
                </c:pt>
                <c:pt idx="89">
                  <c:v>0.2</c:v>
                </c:pt>
                <c:pt idx="90">
                  <c:v>0.25</c:v>
                </c:pt>
                <c:pt idx="91">
                  <c:v>0.3</c:v>
                </c:pt>
                <c:pt idx="92">
                  <c:v>0.33</c:v>
                </c:pt>
                <c:pt idx="93">
                  <c:v>0.38</c:v>
                </c:pt>
                <c:pt idx="94">
                  <c:v>0.15</c:v>
                </c:pt>
                <c:pt idx="95">
                  <c:v>0.18</c:v>
                </c:pt>
                <c:pt idx="96">
                  <c:v>0.2</c:v>
                </c:pt>
                <c:pt idx="97">
                  <c:v>0.23</c:v>
                </c:pt>
                <c:pt idx="98">
                  <c:v>0.25</c:v>
                </c:pt>
                <c:pt idx="99">
                  <c:v>0.3</c:v>
                </c:pt>
                <c:pt idx="100">
                  <c:v>0.3</c:v>
                </c:pt>
                <c:pt idx="101">
                  <c:v>0.15</c:v>
                </c:pt>
                <c:pt idx="102">
                  <c:v>0.18</c:v>
                </c:pt>
                <c:pt idx="103">
                  <c:v>0.18</c:v>
                </c:pt>
                <c:pt idx="104">
                  <c:v>0.25</c:v>
                </c:pt>
                <c:pt idx="105">
                  <c:v>0.28000000000000003</c:v>
                </c:pt>
                <c:pt idx="106">
                  <c:v>0.33</c:v>
                </c:pt>
                <c:pt idx="107">
                  <c:v>0.38</c:v>
                </c:pt>
                <c:pt idx="108">
                  <c:v>0.43</c:v>
                </c:pt>
                <c:pt idx="109">
                  <c:v>0.15</c:v>
                </c:pt>
                <c:pt idx="110">
                  <c:v>0.18</c:v>
                </c:pt>
                <c:pt idx="111">
                  <c:v>0.18</c:v>
                </c:pt>
                <c:pt idx="112">
                  <c:v>0.2</c:v>
                </c:pt>
                <c:pt idx="113">
                  <c:v>0.2</c:v>
                </c:pt>
                <c:pt idx="114">
                  <c:v>0.15</c:v>
                </c:pt>
                <c:pt idx="115">
                  <c:v>0.18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0.25</c:v>
                </c:pt>
                <c:pt idx="120">
                  <c:v>0.33</c:v>
                </c:pt>
                <c:pt idx="121">
                  <c:v>0.23</c:v>
                </c:pt>
                <c:pt idx="122">
                  <c:v>0.28000000000000003</c:v>
                </c:pt>
                <c:pt idx="123">
                  <c:v>0.18</c:v>
                </c:pt>
                <c:pt idx="124">
                  <c:v>0.23</c:v>
                </c:pt>
                <c:pt idx="125">
                  <c:v>0.25</c:v>
                </c:pt>
                <c:pt idx="126">
                  <c:v>0.18</c:v>
                </c:pt>
                <c:pt idx="127">
                  <c:v>0.23</c:v>
                </c:pt>
                <c:pt idx="128">
                  <c:v>0.25</c:v>
                </c:pt>
                <c:pt idx="129">
                  <c:v>0.15</c:v>
                </c:pt>
                <c:pt idx="130">
                  <c:v>0.15</c:v>
                </c:pt>
                <c:pt idx="131">
                  <c:v>0.18</c:v>
                </c:pt>
                <c:pt idx="132">
                  <c:v>0.18</c:v>
                </c:pt>
                <c:pt idx="133">
                  <c:v>0.2</c:v>
                </c:pt>
                <c:pt idx="134">
                  <c:v>0.23</c:v>
                </c:pt>
                <c:pt idx="135">
                  <c:v>0.16</c:v>
                </c:pt>
                <c:pt idx="136">
                  <c:v>0.18</c:v>
                </c:pt>
                <c:pt idx="137">
                  <c:v>0.2</c:v>
                </c:pt>
                <c:pt idx="138">
                  <c:v>0.22</c:v>
                </c:pt>
                <c:pt idx="139">
                  <c:v>0.24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0.15</c:v>
                </c:pt>
                <c:pt idx="143">
                  <c:v>0.17</c:v>
                </c:pt>
                <c:pt idx="144">
                  <c:v>0.19</c:v>
                </c:pt>
                <c:pt idx="145">
                  <c:v>0.2</c:v>
                </c:pt>
                <c:pt idx="146">
                  <c:v>0.22</c:v>
                </c:pt>
                <c:pt idx="147">
                  <c:v>0.24</c:v>
                </c:pt>
                <c:pt idx="148">
                  <c:v>0.26</c:v>
                </c:pt>
                <c:pt idx="149">
                  <c:v>0.28999999999999998</c:v>
                </c:pt>
                <c:pt idx="150">
                  <c:v>0.17</c:v>
                </c:pt>
                <c:pt idx="151">
                  <c:v>0.2</c:v>
                </c:pt>
                <c:pt idx="152">
                  <c:v>0.24</c:v>
                </c:pt>
                <c:pt idx="153">
                  <c:v>0.27</c:v>
                </c:pt>
                <c:pt idx="154">
                  <c:v>0.32</c:v>
                </c:pt>
                <c:pt idx="155">
                  <c:v>0.34</c:v>
                </c:pt>
                <c:pt idx="156">
                  <c:v>0.16</c:v>
                </c:pt>
                <c:pt idx="157">
                  <c:v>0.2</c:v>
                </c:pt>
                <c:pt idx="158">
                  <c:v>0.24</c:v>
                </c:pt>
                <c:pt idx="159">
                  <c:v>0.27</c:v>
                </c:pt>
                <c:pt idx="160">
                  <c:v>0.28999999999999998</c:v>
                </c:pt>
                <c:pt idx="161">
                  <c:v>0.32</c:v>
                </c:pt>
                <c:pt idx="162">
                  <c:v>0.33</c:v>
                </c:pt>
                <c:pt idx="163">
                  <c:v>0.15</c:v>
                </c:pt>
                <c:pt idx="164">
                  <c:v>0.19</c:v>
                </c:pt>
                <c:pt idx="165">
                  <c:v>0.2</c:v>
                </c:pt>
                <c:pt idx="166">
                  <c:v>0.23</c:v>
                </c:pt>
                <c:pt idx="167">
                  <c:v>0.25</c:v>
                </c:pt>
                <c:pt idx="168">
                  <c:v>0.28000000000000003</c:v>
                </c:pt>
                <c:pt idx="169">
                  <c:v>0.31</c:v>
                </c:pt>
                <c:pt idx="170">
                  <c:v>0.36</c:v>
                </c:pt>
                <c:pt idx="171">
                  <c:v>0.16</c:v>
                </c:pt>
                <c:pt idx="172">
                  <c:v>0.18</c:v>
                </c:pt>
                <c:pt idx="173">
                  <c:v>0.2</c:v>
                </c:pt>
                <c:pt idx="174">
                  <c:v>0.23</c:v>
                </c:pt>
                <c:pt idx="175">
                  <c:v>0.24</c:v>
                </c:pt>
                <c:pt idx="176">
                  <c:v>0.25</c:v>
                </c:pt>
                <c:pt idx="177">
                  <c:v>0.27</c:v>
                </c:pt>
                <c:pt idx="178">
                  <c:v>0.28999999999999998</c:v>
                </c:pt>
                <c:pt idx="179">
                  <c:v>0.15</c:v>
                </c:pt>
                <c:pt idx="180">
                  <c:v>0.16</c:v>
                </c:pt>
                <c:pt idx="181">
                  <c:v>0.18</c:v>
                </c:pt>
                <c:pt idx="182">
                  <c:v>0.18</c:v>
                </c:pt>
                <c:pt idx="183">
                  <c:v>0.19</c:v>
                </c:pt>
                <c:pt idx="184">
                  <c:v>0.2</c:v>
                </c:pt>
                <c:pt idx="185">
                  <c:v>0.22</c:v>
                </c:pt>
                <c:pt idx="186">
                  <c:v>0.16</c:v>
                </c:pt>
                <c:pt idx="187">
                  <c:v>0.2</c:v>
                </c:pt>
                <c:pt idx="188">
                  <c:v>0.23</c:v>
                </c:pt>
                <c:pt idx="189">
                  <c:v>0.14000000000000001</c:v>
                </c:pt>
                <c:pt idx="190">
                  <c:v>0.17</c:v>
                </c:pt>
                <c:pt idx="191">
                  <c:v>0.21</c:v>
                </c:pt>
                <c:pt idx="192">
                  <c:v>0.21</c:v>
                </c:pt>
                <c:pt idx="193">
                  <c:v>0.25</c:v>
                </c:pt>
                <c:pt idx="194">
                  <c:v>0.28999999999999998</c:v>
                </c:pt>
                <c:pt idx="195">
                  <c:v>0.33</c:v>
                </c:pt>
                <c:pt idx="196">
                  <c:v>0.37</c:v>
                </c:pt>
                <c:pt idx="197">
                  <c:v>0.15</c:v>
                </c:pt>
                <c:pt idx="198">
                  <c:v>0.23</c:v>
                </c:pt>
                <c:pt idx="199">
                  <c:v>0.28000000000000003</c:v>
                </c:pt>
                <c:pt idx="200">
                  <c:v>0.18</c:v>
                </c:pt>
                <c:pt idx="201">
                  <c:v>0.26</c:v>
                </c:pt>
                <c:pt idx="202">
                  <c:v>0.34</c:v>
                </c:pt>
                <c:pt idx="203">
                  <c:v>0.15</c:v>
                </c:pt>
                <c:pt idx="204">
                  <c:v>0.19</c:v>
                </c:pt>
                <c:pt idx="205">
                  <c:v>0.22</c:v>
                </c:pt>
                <c:pt idx="206">
                  <c:v>0.22</c:v>
                </c:pt>
                <c:pt idx="207">
                  <c:v>0.25</c:v>
                </c:pt>
                <c:pt idx="208">
                  <c:v>0.28999999999999998</c:v>
                </c:pt>
                <c:pt idx="209">
                  <c:v>0.17</c:v>
                </c:pt>
                <c:pt idx="210">
                  <c:v>0.19</c:v>
                </c:pt>
                <c:pt idx="211">
                  <c:v>0.21</c:v>
                </c:pt>
                <c:pt idx="212">
                  <c:v>0.23</c:v>
                </c:pt>
                <c:pt idx="213">
                  <c:v>0.25</c:v>
                </c:pt>
                <c:pt idx="214">
                  <c:v>0.25</c:v>
                </c:pt>
                <c:pt idx="215">
                  <c:v>0.18</c:v>
                </c:pt>
                <c:pt idx="216">
                  <c:v>0.19</c:v>
                </c:pt>
                <c:pt idx="217">
                  <c:v>0.21</c:v>
                </c:pt>
                <c:pt idx="218">
                  <c:v>0.23</c:v>
                </c:pt>
                <c:pt idx="219">
                  <c:v>0.25</c:v>
                </c:pt>
                <c:pt idx="220">
                  <c:v>0.28999999999999998</c:v>
                </c:pt>
                <c:pt idx="221">
                  <c:v>0.31</c:v>
                </c:pt>
                <c:pt idx="222">
                  <c:v>0.37</c:v>
                </c:pt>
                <c:pt idx="223">
                  <c:v>0.16</c:v>
                </c:pt>
                <c:pt idx="224">
                  <c:v>0.2</c:v>
                </c:pt>
                <c:pt idx="225">
                  <c:v>0.26</c:v>
                </c:pt>
                <c:pt idx="226">
                  <c:v>0.17</c:v>
                </c:pt>
                <c:pt idx="227">
                  <c:v>0.19</c:v>
                </c:pt>
                <c:pt idx="228">
                  <c:v>0.23</c:v>
                </c:pt>
                <c:pt idx="229">
                  <c:v>0.25</c:v>
                </c:pt>
                <c:pt idx="230">
                  <c:v>0.3</c:v>
                </c:pt>
                <c:pt idx="231">
                  <c:v>0.32</c:v>
                </c:pt>
                <c:pt idx="232">
                  <c:v>0.36</c:v>
                </c:pt>
                <c:pt idx="233">
                  <c:v>0.47</c:v>
                </c:pt>
                <c:pt idx="234">
                  <c:v>0.16</c:v>
                </c:pt>
                <c:pt idx="235">
                  <c:v>0.18</c:v>
                </c:pt>
                <c:pt idx="236">
                  <c:v>0.18</c:v>
                </c:pt>
                <c:pt idx="237">
                  <c:v>0.2</c:v>
                </c:pt>
                <c:pt idx="238">
                  <c:v>0.2</c:v>
                </c:pt>
                <c:pt idx="239">
                  <c:v>0.2</c:v>
                </c:pt>
                <c:pt idx="240">
                  <c:v>0.22</c:v>
                </c:pt>
                <c:pt idx="241">
                  <c:v>0.22</c:v>
                </c:pt>
                <c:pt idx="242">
                  <c:v>0.25</c:v>
                </c:pt>
                <c:pt idx="243">
                  <c:v>0.28999999999999998</c:v>
                </c:pt>
                <c:pt idx="244">
                  <c:v>0.31</c:v>
                </c:pt>
                <c:pt idx="245">
                  <c:v>0.33</c:v>
                </c:pt>
                <c:pt idx="246">
                  <c:v>0.34</c:v>
                </c:pt>
                <c:pt idx="247">
                  <c:v>0.37</c:v>
                </c:pt>
                <c:pt idx="248">
                  <c:v>0.2</c:v>
                </c:pt>
                <c:pt idx="249">
                  <c:v>0.35</c:v>
                </c:pt>
                <c:pt idx="250">
                  <c:v>0.2</c:v>
                </c:pt>
                <c:pt idx="251">
                  <c:v>0.25</c:v>
                </c:pt>
                <c:pt idx="252">
                  <c:v>0.2</c:v>
                </c:pt>
                <c:pt idx="253">
                  <c:v>0.25</c:v>
                </c:pt>
                <c:pt idx="254">
                  <c:v>0.2</c:v>
                </c:pt>
                <c:pt idx="255">
                  <c:v>0.3</c:v>
                </c:pt>
                <c:pt idx="256">
                  <c:v>0.15</c:v>
                </c:pt>
                <c:pt idx="257">
                  <c:v>0.2</c:v>
                </c:pt>
                <c:pt idx="258">
                  <c:v>0.15</c:v>
                </c:pt>
                <c:pt idx="259">
                  <c:v>0.2</c:v>
                </c:pt>
                <c:pt idx="260">
                  <c:v>0.15</c:v>
                </c:pt>
                <c:pt idx="261">
                  <c:v>0.25</c:v>
                </c:pt>
                <c:pt idx="262">
                  <c:v>0.3</c:v>
                </c:pt>
                <c:pt idx="263">
                  <c:v>0.15</c:v>
                </c:pt>
                <c:pt idx="264">
                  <c:v>0.25</c:v>
                </c:pt>
                <c:pt idx="265">
                  <c:v>0.15</c:v>
                </c:pt>
                <c:pt idx="266">
                  <c:v>0.2</c:v>
                </c:pt>
                <c:pt idx="267">
                  <c:v>0.3</c:v>
                </c:pt>
                <c:pt idx="268">
                  <c:v>0.33</c:v>
                </c:pt>
                <c:pt idx="269">
                  <c:v>0.15</c:v>
                </c:pt>
                <c:pt idx="270">
                  <c:v>0.25</c:v>
                </c:pt>
                <c:pt idx="271">
                  <c:v>0.28000000000000003</c:v>
                </c:pt>
                <c:pt idx="272">
                  <c:v>0.2</c:v>
                </c:pt>
                <c:pt idx="273">
                  <c:v>0.22</c:v>
                </c:pt>
                <c:pt idx="274">
                  <c:v>0.17</c:v>
                </c:pt>
                <c:pt idx="275">
                  <c:v>0.21</c:v>
                </c:pt>
                <c:pt idx="276">
                  <c:v>0.17</c:v>
                </c:pt>
                <c:pt idx="277">
                  <c:v>0.18</c:v>
                </c:pt>
                <c:pt idx="278">
                  <c:v>0.2</c:v>
                </c:pt>
                <c:pt idx="279">
                  <c:v>0.2</c:v>
                </c:pt>
                <c:pt idx="280">
                  <c:v>0.25</c:v>
                </c:pt>
                <c:pt idx="281">
                  <c:v>0.27</c:v>
                </c:pt>
                <c:pt idx="282">
                  <c:v>0.18</c:v>
                </c:pt>
                <c:pt idx="283">
                  <c:v>0.19</c:v>
                </c:pt>
                <c:pt idx="284">
                  <c:v>0.21</c:v>
                </c:pt>
                <c:pt idx="285">
                  <c:v>0.26</c:v>
                </c:pt>
                <c:pt idx="286">
                  <c:v>0.17</c:v>
                </c:pt>
                <c:pt idx="287">
                  <c:v>0.23</c:v>
                </c:pt>
                <c:pt idx="288">
                  <c:v>0.27</c:v>
                </c:pt>
                <c:pt idx="289">
                  <c:v>0.16</c:v>
                </c:pt>
                <c:pt idx="290">
                  <c:v>0.16</c:v>
                </c:pt>
                <c:pt idx="291">
                  <c:v>0.2</c:v>
                </c:pt>
                <c:pt idx="292">
                  <c:v>0.17</c:v>
                </c:pt>
                <c:pt idx="293">
                  <c:v>0.15</c:v>
                </c:pt>
                <c:pt idx="294">
                  <c:v>0.19</c:v>
                </c:pt>
                <c:pt idx="295">
                  <c:v>0.22</c:v>
                </c:pt>
                <c:pt idx="296">
                  <c:v>0.27</c:v>
                </c:pt>
                <c:pt idx="297">
                  <c:v>0.17</c:v>
                </c:pt>
                <c:pt idx="298">
                  <c:v>0.2</c:v>
                </c:pt>
                <c:pt idx="299">
                  <c:v>0.15</c:v>
                </c:pt>
                <c:pt idx="300">
                  <c:v>0.18</c:v>
                </c:pt>
                <c:pt idx="301">
                  <c:v>0.22</c:v>
                </c:pt>
                <c:pt idx="302">
                  <c:v>0.25</c:v>
                </c:pt>
                <c:pt idx="303">
                  <c:v>0.2</c:v>
                </c:pt>
                <c:pt idx="304">
                  <c:v>0.25</c:v>
                </c:pt>
                <c:pt idx="305">
                  <c:v>0.3</c:v>
                </c:pt>
                <c:pt idx="306">
                  <c:v>0.35</c:v>
                </c:pt>
                <c:pt idx="307">
                  <c:v>0.17</c:v>
                </c:pt>
                <c:pt idx="308">
                  <c:v>0.2</c:v>
                </c:pt>
                <c:pt idx="309">
                  <c:v>0.17</c:v>
                </c:pt>
                <c:pt idx="310">
                  <c:v>0.2</c:v>
                </c:pt>
                <c:pt idx="311">
                  <c:v>0.25</c:v>
                </c:pt>
                <c:pt idx="312">
                  <c:v>0.28999999999999998</c:v>
                </c:pt>
                <c:pt idx="313">
                  <c:v>0.17</c:v>
                </c:pt>
                <c:pt idx="314">
                  <c:v>0.15</c:v>
                </c:pt>
                <c:pt idx="315">
                  <c:v>0.16</c:v>
                </c:pt>
                <c:pt idx="316">
                  <c:v>0.22</c:v>
                </c:pt>
                <c:pt idx="317">
                  <c:v>0.26</c:v>
                </c:pt>
                <c:pt idx="318">
                  <c:v>0.17</c:v>
                </c:pt>
                <c:pt idx="319">
                  <c:v>0.2</c:v>
                </c:pt>
                <c:pt idx="320">
                  <c:v>0.24</c:v>
                </c:pt>
                <c:pt idx="321">
                  <c:v>0.17</c:v>
                </c:pt>
                <c:pt idx="322">
                  <c:v>0.23</c:v>
                </c:pt>
                <c:pt idx="323">
                  <c:v>0.27</c:v>
                </c:pt>
                <c:pt idx="324">
                  <c:v>0.31</c:v>
                </c:pt>
                <c:pt idx="325">
                  <c:v>0.35</c:v>
                </c:pt>
                <c:pt idx="326">
                  <c:v>0.19</c:v>
                </c:pt>
                <c:pt idx="327">
                  <c:v>0.24</c:v>
                </c:pt>
                <c:pt idx="328">
                  <c:v>0.28999999999999998</c:v>
                </c:pt>
                <c:pt idx="329">
                  <c:v>0.36</c:v>
                </c:pt>
                <c:pt idx="330">
                  <c:v>0.42</c:v>
                </c:pt>
                <c:pt idx="331">
                  <c:v>0.18</c:v>
                </c:pt>
                <c:pt idx="332">
                  <c:v>0.22</c:v>
                </c:pt>
                <c:pt idx="333">
                  <c:v>0.27</c:v>
                </c:pt>
                <c:pt idx="334">
                  <c:v>0.32</c:v>
                </c:pt>
                <c:pt idx="335">
                  <c:v>0.16</c:v>
                </c:pt>
                <c:pt idx="336">
                  <c:v>0.19</c:v>
                </c:pt>
                <c:pt idx="337">
                  <c:v>0.22</c:v>
                </c:pt>
                <c:pt idx="338">
                  <c:v>0.17</c:v>
                </c:pt>
                <c:pt idx="339">
                  <c:v>0.19</c:v>
                </c:pt>
                <c:pt idx="340">
                  <c:v>0.25</c:v>
                </c:pt>
              </c:numCache>
            </c:numRef>
          </c:xVal>
          <c:yVal>
            <c:numRef>
              <c:f>'Avaliação do resultado ML'!$BI$2:$BI$342</c:f>
              <c:numCache>
                <c:formatCode>0.00</c:formatCode>
                <c:ptCount val="341"/>
                <c:pt idx="0">
                  <c:v>0.1804941881613629</c:v>
                </c:pt>
                <c:pt idx="1">
                  <c:v>0.20332240271049457</c:v>
                </c:pt>
                <c:pt idx="2">
                  <c:v>0.20887907950112658</c:v>
                </c:pt>
                <c:pt idx="3">
                  <c:v>0.25058535470883259</c:v>
                </c:pt>
                <c:pt idx="4">
                  <c:v>0.4429438955390318</c:v>
                </c:pt>
                <c:pt idx="5">
                  <c:v>0.49238471938141959</c:v>
                </c:pt>
                <c:pt idx="6">
                  <c:v>0.31466143480442132</c:v>
                </c:pt>
                <c:pt idx="7">
                  <c:v>0.36283037508518867</c:v>
                </c:pt>
                <c:pt idx="8">
                  <c:v>0.40699884461953645</c:v>
                </c:pt>
                <c:pt idx="9">
                  <c:v>0.20699475830952829</c:v>
                </c:pt>
                <c:pt idx="10">
                  <c:v>0.21010200595776651</c:v>
                </c:pt>
                <c:pt idx="11">
                  <c:v>0.20600988454174685</c:v>
                </c:pt>
                <c:pt idx="12">
                  <c:v>0.21750619600155366</c:v>
                </c:pt>
                <c:pt idx="13">
                  <c:v>0.25363214409542995</c:v>
                </c:pt>
                <c:pt idx="14">
                  <c:v>0.3356867486494779</c:v>
                </c:pt>
                <c:pt idx="15">
                  <c:v>0.35964382143547674</c:v>
                </c:pt>
                <c:pt idx="16">
                  <c:v>0.41669206898309991</c:v>
                </c:pt>
                <c:pt idx="17">
                  <c:v>0.51473181833749593</c:v>
                </c:pt>
                <c:pt idx="18">
                  <c:v>0.51775727611483591</c:v>
                </c:pt>
                <c:pt idx="19">
                  <c:v>0.20317496727776177</c:v>
                </c:pt>
                <c:pt idx="20">
                  <c:v>0.19873489199638769</c:v>
                </c:pt>
                <c:pt idx="21">
                  <c:v>0.19654536176462023</c:v>
                </c:pt>
                <c:pt idx="22">
                  <c:v>0.19607886336121211</c:v>
                </c:pt>
                <c:pt idx="23">
                  <c:v>0.24351794935060661</c:v>
                </c:pt>
                <c:pt idx="24">
                  <c:v>0.35873578399335943</c:v>
                </c:pt>
                <c:pt idx="25">
                  <c:v>0.12225823919029463</c:v>
                </c:pt>
                <c:pt idx="26">
                  <c:v>0.17016563474310961</c:v>
                </c:pt>
                <c:pt idx="27">
                  <c:v>0.20012285695223073</c:v>
                </c:pt>
                <c:pt idx="28">
                  <c:v>0.24687414904549815</c:v>
                </c:pt>
                <c:pt idx="29">
                  <c:v>0.4123679871449068</c:v>
                </c:pt>
                <c:pt idx="30">
                  <c:v>0.29489388765512142</c:v>
                </c:pt>
                <c:pt idx="31">
                  <c:v>0.43730276681278063</c:v>
                </c:pt>
                <c:pt idx="32">
                  <c:v>0.698968464282827</c:v>
                </c:pt>
                <c:pt idx="33">
                  <c:v>0.7166450295050204</c:v>
                </c:pt>
                <c:pt idx="34">
                  <c:v>0.72345084207107579</c:v>
                </c:pt>
                <c:pt idx="35">
                  <c:v>0.18474760595265788</c:v>
                </c:pt>
                <c:pt idx="36">
                  <c:v>0.3006168199355419</c:v>
                </c:pt>
                <c:pt idx="37">
                  <c:v>0.3907424588691536</c:v>
                </c:pt>
                <c:pt idx="38">
                  <c:v>0.49786225661413758</c:v>
                </c:pt>
                <c:pt idx="39">
                  <c:v>0.62912059447565638</c:v>
                </c:pt>
                <c:pt idx="40">
                  <c:v>0.84622460824431389</c:v>
                </c:pt>
                <c:pt idx="41">
                  <c:v>0.19372601096622399</c:v>
                </c:pt>
                <c:pt idx="42">
                  <c:v>0.2427488420655749</c:v>
                </c:pt>
                <c:pt idx="43">
                  <c:v>0.274458419680285</c:v>
                </c:pt>
                <c:pt idx="44">
                  <c:v>0.42454066239912774</c:v>
                </c:pt>
                <c:pt idx="45">
                  <c:v>0.73965083402130705</c:v>
                </c:pt>
                <c:pt idx="46">
                  <c:v>0.19849241568407217</c:v>
                </c:pt>
                <c:pt idx="47">
                  <c:v>0.27592790431268688</c:v>
                </c:pt>
                <c:pt idx="48">
                  <c:v>0.42632262704294749</c:v>
                </c:pt>
                <c:pt idx="49">
                  <c:v>0.74249231372255742</c:v>
                </c:pt>
                <c:pt idx="50">
                  <c:v>0.31417158589568328</c:v>
                </c:pt>
                <c:pt idx="51">
                  <c:v>0.43263567808484493</c:v>
                </c:pt>
                <c:pt idx="52">
                  <c:v>0.18618202330804665</c:v>
                </c:pt>
                <c:pt idx="53">
                  <c:v>0.30500008398188067</c:v>
                </c:pt>
                <c:pt idx="54">
                  <c:v>0.45486361927923891</c:v>
                </c:pt>
                <c:pt idx="55">
                  <c:v>0.1977458492298364</c:v>
                </c:pt>
                <c:pt idx="56">
                  <c:v>0.30811687238769964</c:v>
                </c:pt>
                <c:pt idx="57">
                  <c:v>0.44459783908267053</c:v>
                </c:pt>
                <c:pt idx="58">
                  <c:v>0.32180550828841109</c:v>
                </c:pt>
                <c:pt idx="59">
                  <c:v>0.41877117725826757</c:v>
                </c:pt>
                <c:pt idx="60">
                  <c:v>0.60291453621525148</c:v>
                </c:pt>
                <c:pt idx="61">
                  <c:v>0.83101817968117841</c:v>
                </c:pt>
                <c:pt idx="62">
                  <c:v>0.31862692847867352</c:v>
                </c:pt>
                <c:pt idx="63">
                  <c:v>0.411681251073446</c:v>
                </c:pt>
                <c:pt idx="64">
                  <c:v>0.60731988412020121</c:v>
                </c:pt>
                <c:pt idx="65">
                  <c:v>0.83712951388037404</c:v>
                </c:pt>
                <c:pt idx="66">
                  <c:v>0.29399908553588072</c:v>
                </c:pt>
                <c:pt idx="67">
                  <c:v>0.55438249348119717</c:v>
                </c:pt>
                <c:pt idx="68">
                  <c:v>0.17757863848363287</c:v>
                </c:pt>
                <c:pt idx="69">
                  <c:v>0.51571257388752445</c:v>
                </c:pt>
                <c:pt idx="70">
                  <c:v>0.17752840348525037</c:v>
                </c:pt>
                <c:pt idx="71">
                  <c:v>0.51564528516017549</c:v>
                </c:pt>
                <c:pt idx="72">
                  <c:v>0.24257696781585189</c:v>
                </c:pt>
                <c:pt idx="73">
                  <c:v>0.25552524882684619</c:v>
                </c:pt>
                <c:pt idx="74">
                  <c:v>0.25752685756993771</c:v>
                </c:pt>
                <c:pt idx="75">
                  <c:v>0.27087820227286802</c:v>
                </c:pt>
                <c:pt idx="76">
                  <c:v>0.25961949532509004</c:v>
                </c:pt>
                <c:pt idx="77">
                  <c:v>0.25557177619355265</c:v>
                </c:pt>
                <c:pt idx="78">
                  <c:v>0.29349014481565072</c:v>
                </c:pt>
                <c:pt idx="79">
                  <c:v>0.16037410683638387</c:v>
                </c:pt>
                <c:pt idx="80">
                  <c:v>0.18531598925072518</c:v>
                </c:pt>
                <c:pt idx="81">
                  <c:v>0.20256953725253846</c:v>
                </c:pt>
                <c:pt idx="82">
                  <c:v>0.22066136287055982</c:v>
                </c:pt>
                <c:pt idx="83">
                  <c:v>0.24825462952184785</c:v>
                </c:pt>
                <c:pt idx="84">
                  <c:v>0.29002145266070095</c:v>
                </c:pt>
                <c:pt idx="85">
                  <c:v>0.36959654967374428</c:v>
                </c:pt>
                <c:pt idx="86">
                  <c:v>0.45496360878262404</c:v>
                </c:pt>
                <c:pt idx="87">
                  <c:v>0.19329980406482103</c:v>
                </c:pt>
                <c:pt idx="88">
                  <c:v>0.21642033153984655</c:v>
                </c:pt>
                <c:pt idx="89">
                  <c:v>0.23297561063511918</c:v>
                </c:pt>
                <c:pt idx="90">
                  <c:v>0.24867655683319143</c:v>
                </c:pt>
                <c:pt idx="91">
                  <c:v>0.29002145266070095</c:v>
                </c:pt>
                <c:pt idx="92">
                  <c:v>0.36959654967374428</c:v>
                </c:pt>
                <c:pt idx="93">
                  <c:v>0.46562453614089233</c:v>
                </c:pt>
                <c:pt idx="94">
                  <c:v>0.16348845571223808</c:v>
                </c:pt>
                <c:pt idx="95">
                  <c:v>0.17612358902056124</c:v>
                </c:pt>
                <c:pt idx="96">
                  <c:v>0.19483111344094936</c:v>
                </c:pt>
                <c:pt idx="97">
                  <c:v>0.21482839534211326</c:v>
                </c:pt>
                <c:pt idx="98">
                  <c:v>0.23835259967774186</c:v>
                </c:pt>
                <c:pt idx="99">
                  <c:v>0.28950774789619854</c:v>
                </c:pt>
                <c:pt idx="100">
                  <c:v>0.35298758893242305</c:v>
                </c:pt>
                <c:pt idx="101">
                  <c:v>0.14244158092347903</c:v>
                </c:pt>
                <c:pt idx="102">
                  <c:v>0.15629454875088439</c:v>
                </c:pt>
                <c:pt idx="103">
                  <c:v>0.17612358902056124</c:v>
                </c:pt>
                <c:pt idx="104">
                  <c:v>0.19035169665544635</c:v>
                </c:pt>
                <c:pt idx="105">
                  <c:v>0.21823400546537872</c:v>
                </c:pt>
                <c:pt idx="106">
                  <c:v>0.25353320817892044</c:v>
                </c:pt>
                <c:pt idx="107">
                  <c:v>0.30563190519663769</c:v>
                </c:pt>
                <c:pt idx="108">
                  <c:v>0.37332752175812445</c:v>
                </c:pt>
                <c:pt idx="109">
                  <c:v>0.23147197859976462</c:v>
                </c:pt>
                <c:pt idx="110">
                  <c:v>0.24820186993859322</c:v>
                </c:pt>
                <c:pt idx="111">
                  <c:v>0.26256800782003226</c:v>
                </c:pt>
                <c:pt idx="112">
                  <c:v>0.26766253583901356</c:v>
                </c:pt>
                <c:pt idx="113">
                  <c:v>0.27288998534830328</c:v>
                </c:pt>
                <c:pt idx="114">
                  <c:v>0.250963698564453</c:v>
                </c:pt>
                <c:pt idx="115">
                  <c:v>0.26256800782003226</c:v>
                </c:pt>
                <c:pt idx="116">
                  <c:v>0.26766253583901356</c:v>
                </c:pt>
                <c:pt idx="117">
                  <c:v>0.27288998534830328</c:v>
                </c:pt>
                <c:pt idx="118">
                  <c:v>9.4343547578051246E-2</c:v>
                </c:pt>
                <c:pt idx="119">
                  <c:v>0.13373882562267231</c:v>
                </c:pt>
                <c:pt idx="120">
                  <c:v>0.23652495493540446</c:v>
                </c:pt>
                <c:pt idx="121">
                  <c:v>0.13258478228361867</c:v>
                </c:pt>
                <c:pt idx="122">
                  <c:v>0.22813534633502269</c:v>
                </c:pt>
                <c:pt idx="123">
                  <c:v>0.12660829039682958</c:v>
                </c:pt>
                <c:pt idx="124">
                  <c:v>0.16174065858573083</c:v>
                </c:pt>
                <c:pt idx="125">
                  <c:v>0.21958188399023434</c:v>
                </c:pt>
                <c:pt idx="126">
                  <c:v>0.12660829039682958</c:v>
                </c:pt>
                <c:pt idx="127">
                  <c:v>0.16174065858573083</c:v>
                </c:pt>
                <c:pt idx="128">
                  <c:v>0.21958188399023434</c:v>
                </c:pt>
                <c:pt idx="129">
                  <c:v>0.17355278991322265</c:v>
                </c:pt>
                <c:pt idx="130">
                  <c:v>0.20380737856210052</c:v>
                </c:pt>
                <c:pt idx="131">
                  <c:v>0.21547285520288706</c:v>
                </c:pt>
                <c:pt idx="132">
                  <c:v>0.16708731653712136</c:v>
                </c:pt>
                <c:pt idx="133">
                  <c:v>0.18931694987173422</c:v>
                </c:pt>
                <c:pt idx="134">
                  <c:v>0.20686976920201189</c:v>
                </c:pt>
                <c:pt idx="135">
                  <c:v>0.23450060741962062</c:v>
                </c:pt>
                <c:pt idx="136">
                  <c:v>0.25653398167408659</c:v>
                </c:pt>
                <c:pt idx="137">
                  <c:v>0.27559564121613239</c:v>
                </c:pt>
                <c:pt idx="138">
                  <c:v>0.28643764798173399</c:v>
                </c:pt>
                <c:pt idx="139">
                  <c:v>0.29469804790435095</c:v>
                </c:pt>
                <c:pt idx="140">
                  <c:v>0.30008275312325772</c:v>
                </c:pt>
                <c:pt idx="141">
                  <c:v>0.33408103996545435</c:v>
                </c:pt>
                <c:pt idx="142">
                  <c:v>0.20447353141044097</c:v>
                </c:pt>
                <c:pt idx="143">
                  <c:v>0.23382602517156009</c:v>
                </c:pt>
                <c:pt idx="144">
                  <c:v>0.25633604761189743</c:v>
                </c:pt>
                <c:pt idx="145">
                  <c:v>0.27374719870602132</c:v>
                </c:pt>
                <c:pt idx="146">
                  <c:v>0.28643764798173399</c:v>
                </c:pt>
                <c:pt idx="147">
                  <c:v>0.29432733949832579</c:v>
                </c:pt>
                <c:pt idx="148">
                  <c:v>0.29921231376019675</c:v>
                </c:pt>
                <c:pt idx="149">
                  <c:v>0.31917636996146059</c:v>
                </c:pt>
                <c:pt idx="150">
                  <c:v>0.15491586996959916</c:v>
                </c:pt>
                <c:pt idx="151">
                  <c:v>0.19862557148859461</c:v>
                </c:pt>
                <c:pt idx="152">
                  <c:v>0.24072136186489262</c:v>
                </c:pt>
                <c:pt idx="153">
                  <c:v>0.28453686277692031</c:v>
                </c:pt>
                <c:pt idx="154">
                  <c:v>0.33488393304155173</c:v>
                </c:pt>
                <c:pt idx="155">
                  <c:v>0.37555497531890036</c:v>
                </c:pt>
                <c:pt idx="156">
                  <c:v>0.12654824908933815</c:v>
                </c:pt>
                <c:pt idx="157">
                  <c:v>0.16241237024622923</c:v>
                </c:pt>
                <c:pt idx="158">
                  <c:v>0.20725767766749117</c:v>
                </c:pt>
                <c:pt idx="159">
                  <c:v>0.24472842817214355</c:v>
                </c:pt>
                <c:pt idx="160">
                  <c:v>0.28608148254252447</c:v>
                </c:pt>
                <c:pt idx="161">
                  <c:v>0.33488393304155173</c:v>
                </c:pt>
                <c:pt idx="162">
                  <c:v>0.35520779761321697</c:v>
                </c:pt>
                <c:pt idx="163">
                  <c:v>0.26157998887794531</c:v>
                </c:pt>
                <c:pt idx="164">
                  <c:v>0.26727918844474269</c:v>
                </c:pt>
                <c:pt idx="165">
                  <c:v>0.26656943901703833</c:v>
                </c:pt>
                <c:pt idx="166">
                  <c:v>0.26519258787525157</c:v>
                </c:pt>
                <c:pt idx="167">
                  <c:v>0.26366057086307948</c:v>
                </c:pt>
                <c:pt idx="168">
                  <c:v>0.2606365867520537</c:v>
                </c:pt>
                <c:pt idx="169">
                  <c:v>0.26979008259723697</c:v>
                </c:pt>
                <c:pt idx="170">
                  <c:v>0.28850332603519413</c:v>
                </c:pt>
                <c:pt idx="171">
                  <c:v>0.25834461463057695</c:v>
                </c:pt>
                <c:pt idx="172">
                  <c:v>0.26466447068228643</c:v>
                </c:pt>
                <c:pt idx="173">
                  <c:v>0.26682949268275985</c:v>
                </c:pt>
                <c:pt idx="174">
                  <c:v>0.26381313880900742</c:v>
                </c:pt>
                <c:pt idx="175">
                  <c:v>0.26589628846268415</c:v>
                </c:pt>
                <c:pt idx="176">
                  <c:v>0.26766339983244092</c:v>
                </c:pt>
                <c:pt idx="177">
                  <c:v>0.27865933357237305</c:v>
                </c:pt>
                <c:pt idx="178">
                  <c:v>0.29335988146487557</c:v>
                </c:pt>
                <c:pt idx="179">
                  <c:v>0.27434838276010265</c:v>
                </c:pt>
                <c:pt idx="180">
                  <c:v>0.28222715196167991</c:v>
                </c:pt>
                <c:pt idx="181">
                  <c:v>0.28579889886419763</c:v>
                </c:pt>
                <c:pt idx="182">
                  <c:v>0.29185510138355913</c:v>
                </c:pt>
                <c:pt idx="183">
                  <c:v>0.29122934205005646</c:v>
                </c:pt>
                <c:pt idx="184">
                  <c:v>0.30015152769699227</c:v>
                </c:pt>
                <c:pt idx="185">
                  <c:v>0.31390134766734357</c:v>
                </c:pt>
                <c:pt idx="186">
                  <c:v>0.18619073238922962</c:v>
                </c:pt>
                <c:pt idx="187">
                  <c:v>0.23390248980902884</c:v>
                </c:pt>
                <c:pt idx="188">
                  <c:v>0.28825786708185402</c:v>
                </c:pt>
                <c:pt idx="189">
                  <c:v>0.17862553779553525</c:v>
                </c:pt>
                <c:pt idx="190">
                  <c:v>0.22275315444862795</c:v>
                </c:pt>
                <c:pt idx="191">
                  <c:v>0.28354545028191358</c:v>
                </c:pt>
                <c:pt idx="192">
                  <c:v>0.12459968642434024</c:v>
                </c:pt>
                <c:pt idx="193">
                  <c:v>0.16713708806344074</c:v>
                </c:pt>
                <c:pt idx="194">
                  <c:v>0.20942954388171969</c:v>
                </c:pt>
                <c:pt idx="195">
                  <c:v>0.24780189268933381</c:v>
                </c:pt>
                <c:pt idx="196">
                  <c:v>0.30821820689793805</c:v>
                </c:pt>
                <c:pt idx="197">
                  <c:v>0.21683922036889283</c:v>
                </c:pt>
                <c:pt idx="198">
                  <c:v>0.28125101596064755</c:v>
                </c:pt>
                <c:pt idx="199">
                  <c:v>0.33186465523894387</c:v>
                </c:pt>
                <c:pt idx="200">
                  <c:v>0.27924842099906738</c:v>
                </c:pt>
                <c:pt idx="201">
                  <c:v>0.35131818079411331</c:v>
                </c:pt>
                <c:pt idx="202">
                  <c:v>0.40616806299143604</c:v>
                </c:pt>
                <c:pt idx="203">
                  <c:v>0.21652876046211106</c:v>
                </c:pt>
                <c:pt idx="204">
                  <c:v>0.27877245196716743</c:v>
                </c:pt>
                <c:pt idx="205">
                  <c:v>0.28764883721204482</c:v>
                </c:pt>
                <c:pt idx="206">
                  <c:v>0.31860715497728098</c:v>
                </c:pt>
                <c:pt idx="207">
                  <c:v>0.34537322458453634</c:v>
                </c:pt>
                <c:pt idx="208">
                  <c:v>0.3800997589488142</c:v>
                </c:pt>
                <c:pt idx="209">
                  <c:v>0.24727816038834982</c:v>
                </c:pt>
                <c:pt idx="210">
                  <c:v>0.28071571785165161</c:v>
                </c:pt>
                <c:pt idx="211">
                  <c:v>0.3220542803944747</c:v>
                </c:pt>
                <c:pt idx="212">
                  <c:v>0.34656316978117685</c:v>
                </c:pt>
                <c:pt idx="213">
                  <c:v>0.38843020250014731</c:v>
                </c:pt>
                <c:pt idx="214">
                  <c:v>0.47909342282108303</c:v>
                </c:pt>
                <c:pt idx="215">
                  <c:v>0.23332724522468867</c:v>
                </c:pt>
                <c:pt idx="216">
                  <c:v>0.26171100457046198</c:v>
                </c:pt>
                <c:pt idx="217">
                  <c:v>0.2883901808501515</c:v>
                </c:pt>
                <c:pt idx="218">
                  <c:v>0.32139141691530743</c:v>
                </c:pt>
                <c:pt idx="219">
                  <c:v>0.37764795157689995</c:v>
                </c:pt>
                <c:pt idx="220">
                  <c:v>0.42083020495362711</c:v>
                </c:pt>
                <c:pt idx="221">
                  <c:v>0.45481014258244723</c:v>
                </c:pt>
                <c:pt idx="222">
                  <c:v>0.45732134427667748</c:v>
                </c:pt>
                <c:pt idx="223">
                  <c:v>0.33167176114173874</c:v>
                </c:pt>
                <c:pt idx="224">
                  <c:v>0.36409451431858225</c:v>
                </c:pt>
                <c:pt idx="225">
                  <c:v>0.38617917418672898</c:v>
                </c:pt>
                <c:pt idx="226">
                  <c:v>0.24470602716860534</c:v>
                </c:pt>
                <c:pt idx="227">
                  <c:v>0.27635920937376185</c:v>
                </c:pt>
                <c:pt idx="228">
                  <c:v>0.31921038374691013</c:v>
                </c:pt>
                <c:pt idx="229">
                  <c:v>0.33974375228793185</c:v>
                </c:pt>
                <c:pt idx="230">
                  <c:v>0.35233531429196119</c:v>
                </c:pt>
                <c:pt idx="231">
                  <c:v>0.35848838877963318</c:v>
                </c:pt>
                <c:pt idx="232">
                  <c:v>0.37198743700052417</c:v>
                </c:pt>
                <c:pt idx="233">
                  <c:v>0.39644467672714251</c:v>
                </c:pt>
                <c:pt idx="234">
                  <c:v>0.25735161727918782</c:v>
                </c:pt>
                <c:pt idx="235">
                  <c:v>0.27568082575340497</c:v>
                </c:pt>
                <c:pt idx="236">
                  <c:v>0.30217425417453625</c:v>
                </c:pt>
                <c:pt idx="237">
                  <c:v>0.36581986532192801</c:v>
                </c:pt>
                <c:pt idx="238">
                  <c:v>0.41487322182240199</c:v>
                </c:pt>
                <c:pt idx="239">
                  <c:v>0.46038264107304072</c:v>
                </c:pt>
                <c:pt idx="240">
                  <c:v>0.51207058055071897</c:v>
                </c:pt>
                <c:pt idx="241">
                  <c:v>0.24965337439262392</c:v>
                </c:pt>
                <c:pt idx="242">
                  <c:v>0.31241997747013561</c:v>
                </c:pt>
                <c:pt idx="243">
                  <c:v>0.34553106310442749</c:v>
                </c:pt>
                <c:pt idx="244">
                  <c:v>0.37319635322576084</c:v>
                </c:pt>
                <c:pt idx="245">
                  <c:v>0.39345996731424271</c:v>
                </c:pt>
                <c:pt idx="246">
                  <c:v>0.41499262488357042</c:v>
                </c:pt>
                <c:pt idx="247">
                  <c:v>0.45301065788069217</c:v>
                </c:pt>
                <c:pt idx="248">
                  <c:v>0.33832804661322646</c:v>
                </c:pt>
                <c:pt idx="249">
                  <c:v>0.32372278462855653</c:v>
                </c:pt>
                <c:pt idx="250">
                  <c:v>0.33976575685965393</c:v>
                </c:pt>
                <c:pt idx="251">
                  <c:v>0.35678246736386854</c:v>
                </c:pt>
                <c:pt idx="252">
                  <c:v>0.33976575685965393</c:v>
                </c:pt>
                <c:pt idx="253">
                  <c:v>0.35678246736386854</c:v>
                </c:pt>
                <c:pt idx="254">
                  <c:v>0.34119852034536868</c:v>
                </c:pt>
                <c:pt idx="255">
                  <c:v>0.33720934075095604</c:v>
                </c:pt>
                <c:pt idx="256">
                  <c:v>0.28123873813616052</c:v>
                </c:pt>
                <c:pt idx="257">
                  <c:v>0.33853023948342964</c:v>
                </c:pt>
                <c:pt idx="258">
                  <c:v>0.28198877422080859</c:v>
                </c:pt>
                <c:pt idx="259">
                  <c:v>0.33853023948342964</c:v>
                </c:pt>
                <c:pt idx="260">
                  <c:v>0.24754096667463696</c:v>
                </c:pt>
                <c:pt idx="261">
                  <c:v>0.31627008221047859</c:v>
                </c:pt>
                <c:pt idx="262">
                  <c:v>0.33423069672132927</c:v>
                </c:pt>
                <c:pt idx="263">
                  <c:v>0.24863056182766113</c:v>
                </c:pt>
                <c:pt idx="264">
                  <c:v>0.31739146427496245</c:v>
                </c:pt>
                <c:pt idx="265">
                  <c:v>0.16620132439891172</c:v>
                </c:pt>
                <c:pt idx="266">
                  <c:v>0.25001306399920986</c:v>
                </c:pt>
                <c:pt idx="267">
                  <c:v>0.32205009464556805</c:v>
                </c:pt>
                <c:pt idx="268">
                  <c:v>0.3844647649142382</c:v>
                </c:pt>
                <c:pt idx="269">
                  <c:v>0.16547305507290438</c:v>
                </c:pt>
                <c:pt idx="270">
                  <c:v>0.25604124794509786</c:v>
                </c:pt>
                <c:pt idx="271">
                  <c:v>0.32151313312226831</c:v>
                </c:pt>
                <c:pt idx="272">
                  <c:v>0.32602745401467509</c:v>
                </c:pt>
                <c:pt idx="273">
                  <c:v>0.3561602718372629</c:v>
                </c:pt>
                <c:pt idx="274">
                  <c:v>0.34058478629090067</c:v>
                </c:pt>
                <c:pt idx="275">
                  <c:v>0.36159534803831866</c:v>
                </c:pt>
                <c:pt idx="276">
                  <c:v>0.20167167280542236</c:v>
                </c:pt>
                <c:pt idx="277">
                  <c:v>0.24152853829216187</c:v>
                </c:pt>
                <c:pt idx="278">
                  <c:v>0.2748471769447895</c:v>
                </c:pt>
                <c:pt idx="279">
                  <c:v>0.31419796266033995</c:v>
                </c:pt>
                <c:pt idx="280">
                  <c:v>0.35684289750662929</c:v>
                </c:pt>
                <c:pt idx="281">
                  <c:v>0.38747002385895435</c:v>
                </c:pt>
                <c:pt idx="282">
                  <c:v>0.26931769516384052</c:v>
                </c:pt>
                <c:pt idx="283">
                  <c:v>0.3097494681763826</c:v>
                </c:pt>
                <c:pt idx="284">
                  <c:v>0.36499416359433762</c:v>
                </c:pt>
                <c:pt idx="285">
                  <c:v>0.39004581974804509</c:v>
                </c:pt>
                <c:pt idx="286">
                  <c:v>0.1990656049308662</c:v>
                </c:pt>
                <c:pt idx="287">
                  <c:v>0.25069035913771182</c:v>
                </c:pt>
                <c:pt idx="288">
                  <c:v>0.2715940155759452</c:v>
                </c:pt>
                <c:pt idx="289">
                  <c:v>0.2534893396679162</c:v>
                </c:pt>
                <c:pt idx="290">
                  <c:v>0.24625432004457112</c:v>
                </c:pt>
                <c:pt idx="291">
                  <c:v>0.28921667184436539</c:v>
                </c:pt>
                <c:pt idx="292">
                  <c:v>0.20089986569184587</c:v>
                </c:pt>
                <c:pt idx="293">
                  <c:v>0.18215171769639721</c:v>
                </c:pt>
                <c:pt idx="294">
                  <c:v>0.21660908870022724</c:v>
                </c:pt>
                <c:pt idx="295">
                  <c:v>0.27022215025469687</c:v>
                </c:pt>
                <c:pt idx="296">
                  <c:v>0.30290103885269942</c:v>
                </c:pt>
                <c:pt idx="297">
                  <c:v>0.23484135347996432</c:v>
                </c:pt>
                <c:pt idx="298">
                  <c:v>0.26708359034721096</c:v>
                </c:pt>
                <c:pt idx="299">
                  <c:v>0.1763852445357412</c:v>
                </c:pt>
                <c:pt idx="300">
                  <c:v>0.21107398961950699</c:v>
                </c:pt>
                <c:pt idx="301">
                  <c:v>0.25552629414026656</c:v>
                </c:pt>
                <c:pt idx="302">
                  <c:v>0.28464227681650628</c:v>
                </c:pt>
                <c:pt idx="303">
                  <c:v>0.18718209351946133</c:v>
                </c:pt>
                <c:pt idx="304">
                  <c:v>0.22843301117558329</c:v>
                </c:pt>
                <c:pt idx="305">
                  <c:v>0.27411104632485361</c:v>
                </c:pt>
                <c:pt idx="306">
                  <c:v>0.30269155085860022</c:v>
                </c:pt>
                <c:pt idx="307">
                  <c:v>0.27412636846013755</c:v>
                </c:pt>
                <c:pt idx="308">
                  <c:v>0.27734783020656378</c:v>
                </c:pt>
                <c:pt idx="309">
                  <c:v>0.24563790272422395</c:v>
                </c:pt>
                <c:pt idx="310">
                  <c:v>0.28051511978704241</c:v>
                </c:pt>
                <c:pt idx="311">
                  <c:v>0.30347574538535227</c:v>
                </c:pt>
                <c:pt idx="312">
                  <c:v>0.34540755447737326</c:v>
                </c:pt>
                <c:pt idx="313">
                  <c:v>0.27782363713179192</c:v>
                </c:pt>
                <c:pt idx="314">
                  <c:v>0.24096087425095486</c:v>
                </c:pt>
                <c:pt idx="315">
                  <c:v>0.27471693561755228</c:v>
                </c:pt>
                <c:pt idx="316">
                  <c:v>0.30661441206046908</c:v>
                </c:pt>
                <c:pt idx="317">
                  <c:v>0.35053740253883636</c:v>
                </c:pt>
                <c:pt idx="318">
                  <c:v>0.27946685049075459</c:v>
                </c:pt>
                <c:pt idx="319">
                  <c:v>0.31660608549991448</c:v>
                </c:pt>
                <c:pt idx="320">
                  <c:v>0.36173269755287579</c:v>
                </c:pt>
                <c:pt idx="321">
                  <c:v>0.22100908274908873</c:v>
                </c:pt>
                <c:pt idx="322">
                  <c:v>0.24891278478961743</c:v>
                </c:pt>
                <c:pt idx="323">
                  <c:v>0.27337840330956215</c:v>
                </c:pt>
                <c:pt idx="324">
                  <c:v>0.29967287650742724</c:v>
                </c:pt>
                <c:pt idx="325">
                  <c:v>0.30435117753664898</c:v>
                </c:pt>
                <c:pt idx="326">
                  <c:v>0.21422848218910423</c:v>
                </c:pt>
                <c:pt idx="327">
                  <c:v>0.24202209925942855</c:v>
                </c:pt>
                <c:pt idx="328">
                  <c:v>0.2562318347922567</c:v>
                </c:pt>
                <c:pt idx="329">
                  <c:v>0.28004681842281903</c:v>
                </c:pt>
                <c:pt idx="330">
                  <c:v>0.28718031350628748</c:v>
                </c:pt>
                <c:pt idx="331">
                  <c:v>0.25267619197883906</c:v>
                </c:pt>
                <c:pt idx="332">
                  <c:v>0.28426794886525025</c:v>
                </c:pt>
                <c:pt idx="333">
                  <c:v>0.30940306949025087</c:v>
                </c:pt>
                <c:pt idx="334">
                  <c:v>0.34207071579151638</c:v>
                </c:pt>
                <c:pt idx="335">
                  <c:v>0.27948856897781443</c:v>
                </c:pt>
                <c:pt idx="336">
                  <c:v>0.31767572610889283</c:v>
                </c:pt>
                <c:pt idx="337">
                  <c:v>0.35914453891232312</c:v>
                </c:pt>
                <c:pt idx="338">
                  <c:v>0.27949791993671208</c:v>
                </c:pt>
                <c:pt idx="339">
                  <c:v>0.24153298081762367</c:v>
                </c:pt>
                <c:pt idx="340">
                  <c:v>0.29230591193266298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ED-4BB7-919A-120856510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577823"/>
        <c:axId val="1202575903"/>
      </c:scatterChart>
      <c:valAx>
        <c:axId val="120257782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5903"/>
        <c:crosses val="autoZero"/>
        <c:crossBetween val="midCat"/>
      </c:valAx>
      <c:valAx>
        <c:axId val="12025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5941420195484005"/>
          <c:y val="2.4484999839248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'Avaliação do resultado ML'!$BU$1</c:f>
              <c:strCache>
                <c:ptCount val="1"/>
                <c:pt idx="0">
                  <c:v>Proposta 1 + werror (Eq. 28)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0063243325648565E-2"/>
                  <c:y val="-4.23698667217023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'Dataset experimental'!$AF$2:$AF$342</c:f>
              <c:numCache>
                <c:formatCode>0.00</c:formatCode>
                <c:ptCount val="341"/>
                <c:pt idx="0">
                  <c:v>0.16</c:v>
                </c:pt>
                <c:pt idx="1">
                  <c:v>0.23</c:v>
                </c:pt>
                <c:pt idx="2">
                  <c:v>0.24</c:v>
                </c:pt>
                <c:pt idx="3">
                  <c:v>0.27</c:v>
                </c:pt>
                <c:pt idx="4">
                  <c:v>0.35</c:v>
                </c:pt>
                <c:pt idx="5">
                  <c:v>0.4</c:v>
                </c:pt>
                <c:pt idx="6">
                  <c:v>0.16</c:v>
                </c:pt>
                <c:pt idx="7">
                  <c:v>0.18</c:v>
                </c:pt>
                <c:pt idx="8">
                  <c:v>0.26</c:v>
                </c:pt>
                <c:pt idx="9">
                  <c:v>0.16</c:v>
                </c:pt>
                <c:pt idx="10">
                  <c:v>0.2</c:v>
                </c:pt>
                <c:pt idx="11">
                  <c:v>0.2</c:v>
                </c:pt>
                <c:pt idx="12">
                  <c:v>0.24</c:v>
                </c:pt>
                <c:pt idx="13">
                  <c:v>0.3</c:v>
                </c:pt>
                <c:pt idx="14">
                  <c:v>0.32</c:v>
                </c:pt>
                <c:pt idx="15">
                  <c:v>0.38</c:v>
                </c:pt>
                <c:pt idx="16">
                  <c:v>0.42</c:v>
                </c:pt>
                <c:pt idx="17">
                  <c:v>0.44</c:v>
                </c:pt>
                <c:pt idx="18">
                  <c:v>0.5</c:v>
                </c:pt>
                <c:pt idx="19">
                  <c:v>0.24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0.38</c:v>
                </c:pt>
                <c:pt idx="24">
                  <c:v>0.44</c:v>
                </c:pt>
                <c:pt idx="25">
                  <c:v>0.18</c:v>
                </c:pt>
                <c:pt idx="26">
                  <c:v>0.2</c:v>
                </c:pt>
                <c:pt idx="27">
                  <c:v>0.26</c:v>
                </c:pt>
                <c:pt idx="28">
                  <c:v>0.44</c:v>
                </c:pt>
                <c:pt idx="29">
                  <c:v>0.6</c:v>
                </c:pt>
                <c:pt idx="30">
                  <c:v>0.36</c:v>
                </c:pt>
                <c:pt idx="31">
                  <c:v>0.43</c:v>
                </c:pt>
                <c:pt idx="32">
                  <c:v>0.56000000000000005</c:v>
                </c:pt>
                <c:pt idx="33">
                  <c:v>0.71</c:v>
                </c:pt>
                <c:pt idx="34">
                  <c:v>0.79</c:v>
                </c:pt>
                <c:pt idx="35">
                  <c:v>0.2</c:v>
                </c:pt>
                <c:pt idx="36">
                  <c:v>0.25</c:v>
                </c:pt>
                <c:pt idx="37">
                  <c:v>0.36</c:v>
                </c:pt>
                <c:pt idx="38">
                  <c:v>0.47</c:v>
                </c:pt>
                <c:pt idx="39">
                  <c:v>0.56999999999999995</c:v>
                </c:pt>
                <c:pt idx="40">
                  <c:v>0.78</c:v>
                </c:pt>
                <c:pt idx="41">
                  <c:v>0.21</c:v>
                </c:pt>
                <c:pt idx="42">
                  <c:v>0.31</c:v>
                </c:pt>
                <c:pt idx="43">
                  <c:v>0.38</c:v>
                </c:pt>
                <c:pt idx="44">
                  <c:v>0.52</c:v>
                </c:pt>
                <c:pt idx="45">
                  <c:v>0.74</c:v>
                </c:pt>
                <c:pt idx="46">
                  <c:v>0.17</c:v>
                </c:pt>
                <c:pt idx="47">
                  <c:v>0.36</c:v>
                </c:pt>
                <c:pt idx="48">
                  <c:v>0.56000000000000005</c:v>
                </c:pt>
                <c:pt idx="49">
                  <c:v>0.78</c:v>
                </c:pt>
                <c:pt idx="50">
                  <c:v>0.31</c:v>
                </c:pt>
                <c:pt idx="51">
                  <c:v>0.44</c:v>
                </c:pt>
                <c:pt idx="52">
                  <c:v>0.14000000000000001</c:v>
                </c:pt>
                <c:pt idx="53">
                  <c:v>0.31</c:v>
                </c:pt>
                <c:pt idx="54">
                  <c:v>0.4</c:v>
                </c:pt>
                <c:pt idx="55">
                  <c:v>0.25</c:v>
                </c:pt>
                <c:pt idx="56">
                  <c:v>0.44</c:v>
                </c:pt>
                <c:pt idx="57">
                  <c:v>0.56000000000000005</c:v>
                </c:pt>
                <c:pt idx="58">
                  <c:v>0.23</c:v>
                </c:pt>
                <c:pt idx="59">
                  <c:v>0.35</c:v>
                </c:pt>
                <c:pt idx="60">
                  <c:v>0.49</c:v>
                </c:pt>
                <c:pt idx="61">
                  <c:v>0.67</c:v>
                </c:pt>
                <c:pt idx="62">
                  <c:v>0.27</c:v>
                </c:pt>
                <c:pt idx="63">
                  <c:v>0.4</c:v>
                </c:pt>
                <c:pt idx="64">
                  <c:v>0.53</c:v>
                </c:pt>
                <c:pt idx="65">
                  <c:v>0.72</c:v>
                </c:pt>
                <c:pt idx="66">
                  <c:v>0.3</c:v>
                </c:pt>
                <c:pt idx="67">
                  <c:v>0.56999999999999995</c:v>
                </c:pt>
                <c:pt idx="68">
                  <c:v>0.26</c:v>
                </c:pt>
                <c:pt idx="69">
                  <c:v>0.6</c:v>
                </c:pt>
                <c:pt idx="70">
                  <c:v>0.27</c:v>
                </c:pt>
                <c:pt idx="71">
                  <c:v>0.59</c:v>
                </c:pt>
                <c:pt idx="72">
                  <c:v>0.15</c:v>
                </c:pt>
                <c:pt idx="73">
                  <c:v>0.17</c:v>
                </c:pt>
                <c:pt idx="74">
                  <c:v>0.15</c:v>
                </c:pt>
                <c:pt idx="75">
                  <c:v>0.17</c:v>
                </c:pt>
                <c:pt idx="76">
                  <c:v>0.2</c:v>
                </c:pt>
                <c:pt idx="77">
                  <c:v>0.16</c:v>
                </c:pt>
                <c:pt idx="78">
                  <c:v>0.21</c:v>
                </c:pt>
                <c:pt idx="79">
                  <c:v>0.15</c:v>
                </c:pt>
                <c:pt idx="80">
                  <c:v>0.2</c:v>
                </c:pt>
                <c:pt idx="81">
                  <c:v>0.25</c:v>
                </c:pt>
                <c:pt idx="82">
                  <c:v>0.28000000000000003</c:v>
                </c:pt>
                <c:pt idx="83">
                  <c:v>0.28000000000000003</c:v>
                </c:pt>
                <c:pt idx="84">
                  <c:v>0.3</c:v>
                </c:pt>
                <c:pt idx="85">
                  <c:v>0.33</c:v>
                </c:pt>
                <c:pt idx="86">
                  <c:v>0.33</c:v>
                </c:pt>
                <c:pt idx="87">
                  <c:v>0.15</c:v>
                </c:pt>
                <c:pt idx="88">
                  <c:v>0.18</c:v>
                </c:pt>
                <c:pt idx="89">
                  <c:v>0.2</c:v>
                </c:pt>
                <c:pt idx="90">
                  <c:v>0.25</c:v>
                </c:pt>
                <c:pt idx="91">
                  <c:v>0.3</c:v>
                </c:pt>
                <c:pt idx="92">
                  <c:v>0.33</c:v>
                </c:pt>
                <c:pt idx="93">
                  <c:v>0.38</c:v>
                </c:pt>
                <c:pt idx="94">
                  <c:v>0.15</c:v>
                </c:pt>
                <c:pt idx="95">
                  <c:v>0.18</c:v>
                </c:pt>
                <c:pt idx="96">
                  <c:v>0.2</c:v>
                </c:pt>
                <c:pt idx="97">
                  <c:v>0.23</c:v>
                </c:pt>
                <c:pt idx="98">
                  <c:v>0.25</c:v>
                </c:pt>
                <c:pt idx="99">
                  <c:v>0.3</c:v>
                </c:pt>
                <c:pt idx="100">
                  <c:v>0.3</c:v>
                </c:pt>
                <c:pt idx="101">
                  <c:v>0.15</c:v>
                </c:pt>
                <c:pt idx="102">
                  <c:v>0.18</c:v>
                </c:pt>
                <c:pt idx="103">
                  <c:v>0.18</c:v>
                </c:pt>
                <c:pt idx="104">
                  <c:v>0.25</c:v>
                </c:pt>
                <c:pt idx="105">
                  <c:v>0.28000000000000003</c:v>
                </c:pt>
                <c:pt idx="106">
                  <c:v>0.33</c:v>
                </c:pt>
                <c:pt idx="107">
                  <c:v>0.38</c:v>
                </c:pt>
                <c:pt idx="108">
                  <c:v>0.43</c:v>
                </c:pt>
                <c:pt idx="109">
                  <c:v>0.15</c:v>
                </c:pt>
                <c:pt idx="110">
                  <c:v>0.18</c:v>
                </c:pt>
                <c:pt idx="111">
                  <c:v>0.18</c:v>
                </c:pt>
                <c:pt idx="112">
                  <c:v>0.2</c:v>
                </c:pt>
                <c:pt idx="113">
                  <c:v>0.2</c:v>
                </c:pt>
                <c:pt idx="114">
                  <c:v>0.15</c:v>
                </c:pt>
                <c:pt idx="115">
                  <c:v>0.18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0.25</c:v>
                </c:pt>
                <c:pt idx="120">
                  <c:v>0.33</c:v>
                </c:pt>
                <c:pt idx="121">
                  <c:v>0.23</c:v>
                </c:pt>
                <c:pt idx="122">
                  <c:v>0.28000000000000003</c:v>
                </c:pt>
                <c:pt idx="123">
                  <c:v>0.18</c:v>
                </c:pt>
                <c:pt idx="124">
                  <c:v>0.23</c:v>
                </c:pt>
                <c:pt idx="125">
                  <c:v>0.25</c:v>
                </c:pt>
                <c:pt idx="126">
                  <c:v>0.18</c:v>
                </c:pt>
                <c:pt idx="127">
                  <c:v>0.23</c:v>
                </c:pt>
                <c:pt idx="128">
                  <c:v>0.25</c:v>
                </c:pt>
                <c:pt idx="129">
                  <c:v>0.15</c:v>
                </c:pt>
                <c:pt idx="130">
                  <c:v>0.15</c:v>
                </c:pt>
                <c:pt idx="131">
                  <c:v>0.18</c:v>
                </c:pt>
                <c:pt idx="132">
                  <c:v>0.18</c:v>
                </c:pt>
                <c:pt idx="133">
                  <c:v>0.2</c:v>
                </c:pt>
                <c:pt idx="134">
                  <c:v>0.23</c:v>
                </c:pt>
                <c:pt idx="135">
                  <c:v>0.16</c:v>
                </c:pt>
                <c:pt idx="136">
                  <c:v>0.18</c:v>
                </c:pt>
                <c:pt idx="137">
                  <c:v>0.2</c:v>
                </c:pt>
                <c:pt idx="138">
                  <c:v>0.22</c:v>
                </c:pt>
                <c:pt idx="139">
                  <c:v>0.24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0.15</c:v>
                </c:pt>
                <c:pt idx="143">
                  <c:v>0.17</c:v>
                </c:pt>
                <c:pt idx="144">
                  <c:v>0.19</c:v>
                </c:pt>
                <c:pt idx="145">
                  <c:v>0.2</c:v>
                </c:pt>
                <c:pt idx="146">
                  <c:v>0.22</c:v>
                </c:pt>
                <c:pt idx="147">
                  <c:v>0.24</c:v>
                </c:pt>
                <c:pt idx="148">
                  <c:v>0.26</c:v>
                </c:pt>
                <c:pt idx="149">
                  <c:v>0.28999999999999998</c:v>
                </c:pt>
                <c:pt idx="150">
                  <c:v>0.17</c:v>
                </c:pt>
                <c:pt idx="151">
                  <c:v>0.2</c:v>
                </c:pt>
                <c:pt idx="152">
                  <c:v>0.24</c:v>
                </c:pt>
                <c:pt idx="153">
                  <c:v>0.27</c:v>
                </c:pt>
                <c:pt idx="154">
                  <c:v>0.32</c:v>
                </c:pt>
                <c:pt idx="155">
                  <c:v>0.34</c:v>
                </c:pt>
                <c:pt idx="156">
                  <c:v>0.16</c:v>
                </c:pt>
                <c:pt idx="157">
                  <c:v>0.2</c:v>
                </c:pt>
                <c:pt idx="158">
                  <c:v>0.24</c:v>
                </c:pt>
                <c:pt idx="159">
                  <c:v>0.27</c:v>
                </c:pt>
                <c:pt idx="160">
                  <c:v>0.28999999999999998</c:v>
                </c:pt>
                <c:pt idx="161">
                  <c:v>0.32</c:v>
                </c:pt>
                <c:pt idx="162">
                  <c:v>0.33</c:v>
                </c:pt>
                <c:pt idx="163">
                  <c:v>0.15</c:v>
                </c:pt>
                <c:pt idx="164">
                  <c:v>0.19</c:v>
                </c:pt>
                <c:pt idx="165">
                  <c:v>0.2</c:v>
                </c:pt>
                <c:pt idx="166">
                  <c:v>0.23</c:v>
                </c:pt>
                <c:pt idx="167">
                  <c:v>0.25</c:v>
                </c:pt>
                <c:pt idx="168">
                  <c:v>0.28000000000000003</c:v>
                </c:pt>
                <c:pt idx="169">
                  <c:v>0.31</c:v>
                </c:pt>
                <c:pt idx="170">
                  <c:v>0.36</c:v>
                </c:pt>
                <c:pt idx="171">
                  <c:v>0.16</c:v>
                </c:pt>
                <c:pt idx="172">
                  <c:v>0.18</c:v>
                </c:pt>
                <c:pt idx="173">
                  <c:v>0.2</c:v>
                </c:pt>
                <c:pt idx="174">
                  <c:v>0.23</c:v>
                </c:pt>
                <c:pt idx="175">
                  <c:v>0.24</c:v>
                </c:pt>
                <c:pt idx="176">
                  <c:v>0.25</c:v>
                </c:pt>
                <c:pt idx="177">
                  <c:v>0.27</c:v>
                </c:pt>
                <c:pt idx="178">
                  <c:v>0.28999999999999998</c:v>
                </c:pt>
                <c:pt idx="179">
                  <c:v>0.15</c:v>
                </c:pt>
                <c:pt idx="180">
                  <c:v>0.16</c:v>
                </c:pt>
                <c:pt idx="181">
                  <c:v>0.18</c:v>
                </c:pt>
                <c:pt idx="182">
                  <c:v>0.18</c:v>
                </c:pt>
                <c:pt idx="183">
                  <c:v>0.19</c:v>
                </c:pt>
                <c:pt idx="184">
                  <c:v>0.2</c:v>
                </c:pt>
                <c:pt idx="185">
                  <c:v>0.22</c:v>
                </c:pt>
                <c:pt idx="186">
                  <c:v>0.16</c:v>
                </c:pt>
                <c:pt idx="187">
                  <c:v>0.2</c:v>
                </c:pt>
                <c:pt idx="188">
                  <c:v>0.23</c:v>
                </c:pt>
                <c:pt idx="189">
                  <c:v>0.14000000000000001</c:v>
                </c:pt>
                <c:pt idx="190">
                  <c:v>0.17</c:v>
                </c:pt>
                <c:pt idx="191">
                  <c:v>0.21</c:v>
                </c:pt>
                <c:pt idx="192">
                  <c:v>0.21</c:v>
                </c:pt>
                <c:pt idx="193">
                  <c:v>0.25</c:v>
                </c:pt>
                <c:pt idx="194">
                  <c:v>0.28999999999999998</c:v>
                </c:pt>
                <c:pt idx="195">
                  <c:v>0.33</c:v>
                </c:pt>
                <c:pt idx="196">
                  <c:v>0.37</c:v>
                </c:pt>
                <c:pt idx="197">
                  <c:v>0.15</c:v>
                </c:pt>
                <c:pt idx="198">
                  <c:v>0.23</c:v>
                </c:pt>
                <c:pt idx="199">
                  <c:v>0.28000000000000003</c:v>
                </c:pt>
                <c:pt idx="200">
                  <c:v>0.18</c:v>
                </c:pt>
                <c:pt idx="201">
                  <c:v>0.26</c:v>
                </c:pt>
                <c:pt idx="202">
                  <c:v>0.34</c:v>
                </c:pt>
                <c:pt idx="203">
                  <c:v>0.15</c:v>
                </c:pt>
                <c:pt idx="204">
                  <c:v>0.19</c:v>
                </c:pt>
                <c:pt idx="205">
                  <c:v>0.22</c:v>
                </c:pt>
                <c:pt idx="206">
                  <c:v>0.22</c:v>
                </c:pt>
                <c:pt idx="207">
                  <c:v>0.25</c:v>
                </c:pt>
                <c:pt idx="208">
                  <c:v>0.28999999999999998</c:v>
                </c:pt>
                <c:pt idx="209">
                  <c:v>0.17</c:v>
                </c:pt>
                <c:pt idx="210">
                  <c:v>0.19</c:v>
                </c:pt>
                <c:pt idx="211">
                  <c:v>0.21</c:v>
                </c:pt>
                <c:pt idx="212">
                  <c:v>0.23</c:v>
                </c:pt>
                <c:pt idx="213">
                  <c:v>0.25</c:v>
                </c:pt>
                <c:pt idx="214">
                  <c:v>0.25</c:v>
                </c:pt>
                <c:pt idx="215">
                  <c:v>0.18</c:v>
                </c:pt>
                <c:pt idx="216">
                  <c:v>0.19</c:v>
                </c:pt>
                <c:pt idx="217">
                  <c:v>0.21</c:v>
                </c:pt>
                <c:pt idx="218">
                  <c:v>0.23</c:v>
                </c:pt>
                <c:pt idx="219">
                  <c:v>0.25</c:v>
                </c:pt>
                <c:pt idx="220">
                  <c:v>0.28999999999999998</c:v>
                </c:pt>
                <c:pt idx="221">
                  <c:v>0.31</c:v>
                </c:pt>
                <c:pt idx="222">
                  <c:v>0.37</c:v>
                </c:pt>
                <c:pt idx="223">
                  <c:v>0.16</c:v>
                </c:pt>
                <c:pt idx="224">
                  <c:v>0.2</c:v>
                </c:pt>
                <c:pt idx="225">
                  <c:v>0.26</c:v>
                </c:pt>
                <c:pt idx="226">
                  <c:v>0.17</c:v>
                </c:pt>
                <c:pt idx="227">
                  <c:v>0.19</c:v>
                </c:pt>
                <c:pt idx="228">
                  <c:v>0.23</c:v>
                </c:pt>
                <c:pt idx="229">
                  <c:v>0.25</c:v>
                </c:pt>
                <c:pt idx="230">
                  <c:v>0.3</c:v>
                </c:pt>
                <c:pt idx="231">
                  <c:v>0.32</c:v>
                </c:pt>
                <c:pt idx="232">
                  <c:v>0.36</c:v>
                </c:pt>
                <c:pt idx="233">
                  <c:v>0.47</c:v>
                </c:pt>
                <c:pt idx="234">
                  <c:v>0.16</c:v>
                </c:pt>
                <c:pt idx="235">
                  <c:v>0.18</c:v>
                </c:pt>
                <c:pt idx="236">
                  <c:v>0.18</c:v>
                </c:pt>
                <c:pt idx="237">
                  <c:v>0.2</c:v>
                </c:pt>
                <c:pt idx="238">
                  <c:v>0.2</c:v>
                </c:pt>
                <c:pt idx="239">
                  <c:v>0.2</c:v>
                </c:pt>
                <c:pt idx="240">
                  <c:v>0.22</c:v>
                </c:pt>
                <c:pt idx="241">
                  <c:v>0.22</c:v>
                </c:pt>
                <c:pt idx="242">
                  <c:v>0.25</c:v>
                </c:pt>
                <c:pt idx="243">
                  <c:v>0.28999999999999998</c:v>
                </c:pt>
                <c:pt idx="244">
                  <c:v>0.31</c:v>
                </c:pt>
                <c:pt idx="245">
                  <c:v>0.33</c:v>
                </c:pt>
                <c:pt idx="246">
                  <c:v>0.34</c:v>
                </c:pt>
                <c:pt idx="247">
                  <c:v>0.37</c:v>
                </c:pt>
                <c:pt idx="248">
                  <c:v>0.2</c:v>
                </c:pt>
                <c:pt idx="249">
                  <c:v>0.35</c:v>
                </c:pt>
                <c:pt idx="250">
                  <c:v>0.2</c:v>
                </c:pt>
                <c:pt idx="251">
                  <c:v>0.25</c:v>
                </c:pt>
                <c:pt idx="252">
                  <c:v>0.2</c:v>
                </c:pt>
                <c:pt idx="253">
                  <c:v>0.25</c:v>
                </c:pt>
                <c:pt idx="254">
                  <c:v>0.2</c:v>
                </c:pt>
                <c:pt idx="255">
                  <c:v>0.3</c:v>
                </c:pt>
                <c:pt idx="256">
                  <c:v>0.15</c:v>
                </c:pt>
                <c:pt idx="257">
                  <c:v>0.2</c:v>
                </c:pt>
                <c:pt idx="258">
                  <c:v>0.15</c:v>
                </c:pt>
                <c:pt idx="259">
                  <c:v>0.2</c:v>
                </c:pt>
                <c:pt idx="260">
                  <c:v>0.15</c:v>
                </c:pt>
                <c:pt idx="261">
                  <c:v>0.25</c:v>
                </c:pt>
                <c:pt idx="262">
                  <c:v>0.3</c:v>
                </c:pt>
                <c:pt idx="263">
                  <c:v>0.15</c:v>
                </c:pt>
                <c:pt idx="264">
                  <c:v>0.25</c:v>
                </c:pt>
                <c:pt idx="265">
                  <c:v>0.15</c:v>
                </c:pt>
                <c:pt idx="266">
                  <c:v>0.2</c:v>
                </c:pt>
                <c:pt idx="267">
                  <c:v>0.3</c:v>
                </c:pt>
                <c:pt idx="268">
                  <c:v>0.33</c:v>
                </c:pt>
                <c:pt idx="269">
                  <c:v>0.15</c:v>
                </c:pt>
                <c:pt idx="270">
                  <c:v>0.25</c:v>
                </c:pt>
                <c:pt idx="271">
                  <c:v>0.28000000000000003</c:v>
                </c:pt>
                <c:pt idx="272">
                  <c:v>0.2</c:v>
                </c:pt>
                <c:pt idx="273">
                  <c:v>0.22</c:v>
                </c:pt>
                <c:pt idx="274">
                  <c:v>0.17</c:v>
                </c:pt>
                <c:pt idx="275">
                  <c:v>0.21</c:v>
                </c:pt>
                <c:pt idx="276">
                  <c:v>0.17</c:v>
                </c:pt>
                <c:pt idx="277">
                  <c:v>0.18</c:v>
                </c:pt>
                <c:pt idx="278">
                  <c:v>0.2</c:v>
                </c:pt>
                <c:pt idx="279">
                  <c:v>0.2</c:v>
                </c:pt>
                <c:pt idx="280">
                  <c:v>0.25</c:v>
                </c:pt>
                <c:pt idx="281">
                  <c:v>0.27</c:v>
                </c:pt>
                <c:pt idx="282">
                  <c:v>0.18</c:v>
                </c:pt>
                <c:pt idx="283">
                  <c:v>0.19</c:v>
                </c:pt>
                <c:pt idx="284">
                  <c:v>0.21</c:v>
                </c:pt>
                <c:pt idx="285">
                  <c:v>0.26</c:v>
                </c:pt>
                <c:pt idx="286">
                  <c:v>0.17</c:v>
                </c:pt>
                <c:pt idx="287">
                  <c:v>0.23</c:v>
                </c:pt>
                <c:pt idx="288">
                  <c:v>0.27</c:v>
                </c:pt>
                <c:pt idx="289">
                  <c:v>0.16</c:v>
                </c:pt>
                <c:pt idx="290">
                  <c:v>0.16</c:v>
                </c:pt>
                <c:pt idx="291">
                  <c:v>0.2</c:v>
                </c:pt>
                <c:pt idx="292">
                  <c:v>0.17</c:v>
                </c:pt>
                <c:pt idx="293">
                  <c:v>0.15</c:v>
                </c:pt>
                <c:pt idx="294">
                  <c:v>0.19</c:v>
                </c:pt>
                <c:pt idx="295">
                  <c:v>0.22</c:v>
                </c:pt>
                <c:pt idx="296">
                  <c:v>0.27</c:v>
                </c:pt>
                <c:pt idx="297">
                  <c:v>0.17</c:v>
                </c:pt>
                <c:pt idx="298">
                  <c:v>0.2</c:v>
                </c:pt>
                <c:pt idx="299">
                  <c:v>0.15</c:v>
                </c:pt>
                <c:pt idx="300">
                  <c:v>0.18</c:v>
                </c:pt>
                <c:pt idx="301">
                  <c:v>0.22</c:v>
                </c:pt>
                <c:pt idx="302">
                  <c:v>0.25</c:v>
                </c:pt>
                <c:pt idx="303">
                  <c:v>0.2</c:v>
                </c:pt>
                <c:pt idx="304">
                  <c:v>0.25</c:v>
                </c:pt>
                <c:pt idx="305">
                  <c:v>0.3</c:v>
                </c:pt>
                <c:pt idx="306">
                  <c:v>0.35</c:v>
                </c:pt>
                <c:pt idx="307">
                  <c:v>0.17</c:v>
                </c:pt>
                <c:pt idx="308">
                  <c:v>0.2</c:v>
                </c:pt>
                <c:pt idx="309">
                  <c:v>0.17</c:v>
                </c:pt>
                <c:pt idx="310">
                  <c:v>0.2</c:v>
                </c:pt>
                <c:pt idx="311">
                  <c:v>0.25</c:v>
                </c:pt>
                <c:pt idx="312">
                  <c:v>0.28999999999999998</c:v>
                </c:pt>
                <c:pt idx="313">
                  <c:v>0.17</c:v>
                </c:pt>
                <c:pt idx="314">
                  <c:v>0.15</c:v>
                </c:pt>
                <c:pt idx="315">
                  <c:v>0.16</c:v>
                </c:pt>
                <c:pt idx="316">
                  <c:v>0.22</c:v>
                </c:pt>
                <c:pt idx="317">
                  <c:v>0.26</c:v>
                </c:pt>
                <c:pt idx="318">
                  <c:v>0.17</c:v>
                </c:pt>
                <c:pt idx="319">
                  <c:v>0.2</c:v>
                </c:pt>
                <c:pt idx="320">
                  <c:v>0.24</c:v>
                </c:pt>
                <c:pt idx="321">
                  <c:v>0.17</c:v>
                </c:pt>
                <c:pt idx="322">
                  <c:v>0.23</c:v>
                </c:pt>
                <c:pt idx="323">
                  <c:v>0.27</c:v>
                </c:pt>
                <c:pt idx="324">
                  <c:v>0.31</c:v>
                </c:pt>
                <c:pt idx="325">
                  <c:v>0.35</c:v>
                </c:pt>
                <c:pt idx="326">
                  <c:v>0.19</c:v>
                </c:pt>
                <c:pt idx="327">
                  <c:v>0.24</c:v>
                </c:pt>
                <c:pt idx="328">
                  <c:v>0.28999999999999998</c:v>
                </c:pt>
                <c:pt idx="329">
                  <c:v>0.36</c:v>
                </c:pt>
                <c:pt idx="330">
                  <c:v>0.42</c:v>
                </c:pt>
                <c:pt idx="331">
                  <c:v>0.18</c:v>
                </c:pt>
                <c:pt idx="332">
                  <c:v>0.22</c:v>
                </c:pt>
                <c:pt idx="333">
                  <c:v>0.27</c:v>
                </c:pt>
                <c:pt idx="334">
                  <c:v>0.32</c:v>
                </c:pt>
                <c:pt idx="335">
                  <c:v>0.16</c:v>
                </c:pt>
                <c:pt idx="336">
                  <c:v>0.19</c:v>
                </c:pt>
                <c:pt idx="337">
                  <c:v>0.22</c:v>
                </c:pt>
                <c:pt idx="338">
                  <c:v>0.17</c:v>
                </c:pt>
                <c:pt idx="339">
                  <c:v>0.19</c:v>
                </c:pt>
                <c:pt idx="340">
                  <c:v>0.25</c:v>
                </c:pt>
              </c:numCache>
            </c:numRef>
          </c:xVal>
          <c:yVal>
            <c:numRef>
              <c:f>'Avaliação do resultado ML'!$BU$2:$BU$342</c:f>
              <c:numCache>
                <c:formatCode>0.00</c:formatCode>
                <c:ptCount val="341"/>
                <c:pt idx="0">
                  <c:v>0.2063550240432081</c:v>
                </c:pt>
                <c:pt idx="1">
                  <c:v>0.25631639273428714</c:v>
                </c:pt>
                <c:pt idx="2">
                  <c:v>0.26358109949477687</c:v>
                </c:pt>
                <c:pt idx="3">
                  <c:v>0.300312390403917</c:v>
                </c:pt>
                <c:pt idx="4">
                  <c:v>0.37793002702162065</c:v>
                </c:pt>
                <c:pt idx="5">
                  <c:v>0.40381863332020035</c:v>
                </c:pt>
                <c:pt idx="6">
                  <c:v>9.967438174602164E-2</c:v>
                </c:pt>
                <c:pt idx="7">
                  <c:v>0.15822316662882485</c:v>
                </c:pt>
                <c:pt idx="8">
                  <c:v>0.3523407870264928</c:v>
                </c:pt>
                <c:pt idx="9">
                  <c:v>0.17344530358833443</c:v>
                </c:pt>
                <c:pt idx="10">
                  <c:v>0.20202193956680123</c:v>
                </c:pt>
                <c:pt idx="11">
                  <c:v>0.2348764503711957</c:v>
                </c:pt>
                <c:pt idx="12">
                  <c:v>0.27054330486536471</c:v>
                </c:pt>
                <c:pt idx="13">
                  <c:v>0.29489587853931859</c:v>
                </c:pt>
                <c:pt idx="14">
                  <c:v>0.35062477957373583</c:v>
                </c:pt>
                <c:pt idx="15">
                  <c:v>0.35368803297827528</c:v>
                </c:pt>
                <c:pt idx="16">
                  <c:v>0.37772115606138823</c:v>
                </c:pt>
                <c:pt idx="17">
                  <c:v>0.44834877209391188</c:v>
                </c:pt>
                <c:pt idx="18">
                  <c:v>0.46153460900041265</c:v>
                </c:pt>
                <c:pt idx="19">
                  <c:v>0.19871974707787751</c:v>
                </c:pt>
                <c:pt idx="20">
                  <c:v>0.2265805052104666</c:v>
                </c:pt>
                <c:pt idx="21">
                  <c:v>0.23746981706476966</c:v>
                </c:pt>
                <c:pt idx="22">
                  <c:v>0.25615385506991989</c:v>
                </c:pt>
                <c:pt idx="23">
                  <c:v>0.28343539659788486</c:v>
                </c:pt>
                <c:pt idx="24">
                  <c:v>0.34631111827506078</c:v>
                </c:pt>
                <c:pt idx="25">
                  <c:v>0.19611838356701133</c:v>
                </c:pt>
                <c:pt idx="26">
                  <c:v>0.22434044173523007</c:v>
                </c:pt>
                <c:pt idx="27">
                  <c:v>0.25295942245867803</c:v>
                </c:pt>
                <c:pt idx="28">
                  <c:v>0.30293832465995163</c:v>
                </c:pt>
                <c:pt idx="29">
                  <c:v>0.38187620930267596</c:v>
                </c:pt>
                <c:pt idx="30">
                  <c:v>0.3563776689440441</c:v>
                </c:pt>
                <c:pt idx="31">
                  <c:v>0.4928644293458449</c:v>
                </c:pt>
                <c:pt idx="32">
                  <c:v>0.68406263904618159</c:v>
                </c:pt>
                <c:pt idx="33">
                  <c:v>0.70411854703278864</c:v>
                </c:pt>
                <c:pt idx="34">
                  <c:v>0.71080384969499111</c:v>
                </c:pt>
                <c:pt idx="35">
                  <c:v>0.24275956564176165</c:v>
                </c:pt>
                <c:pt idx="36">
                  <c:v>0.27033132572661078</c:v>
                </c:pt>
                <c:pt idx="37">
                  <c:v>0.34996706821831963</c:v>
                </c:pt>
                <c:pt idx="38">
                  <c:v>0.46492668221941258</c:v>
                </c:pt>
                <c:pt idx="39">
                  <c:v>0.57432768339826556</c:v>
                </c:pt>
                <c:pt idx="40">
                  <c:v>0.72409977060678443</c:v>
                </c:pt>
                <c:pt idx="41">
                  <c:v>0.23399937912160801</c:v>
                </c:pt>
                <c:pt idx="42">
                  <c:v>0.28764376136570663</c:v>
                </c:pt>
                <c:pt idx="43">
                  <c:v>0.34598277700383107</c:v>
                </c:pt>
                <c:pt idx="44">
                  <c:v>0.47318773198528752</c:v>
                </c:pt>
                <c:pt idx="45">
                  <c:v>0.65818097507750006</c:v>
                </c:pt>
                <c:pt idx="46">
                  <c:v>0.23399937912160801</c:v>
                </c:pt>
                <c:pt idx="47">
                  <c:v>0.34598277700383107</c:v>
                </c:pt>
                <c:pt idx="48">
                  <c:v>0.47318773198528752</c:v>
                </c:pt>
                <c:pt idx="49">
                  <c:v>0.65818097507750006</c:v>
                </c:pt>
                <c:pt idx="50">
                  <c:v>0.37882835578085983</c:v>
                </c:pt>
                <c:pt idx="51">
                  <c:v>0.50526384942855584</c:v>
                </c:pt>
                <c:pt idx="52">
                  <c:v>0.31308279011336254</c:v>
                </c:pt>
                <c:pt idx="53">
                  <c:v>0.37192384046370569</c:v>
                </c:pt>
                <c:pt idx="54">
                  <c:v>0.4897669757531663</c:v>
                </c:pt>
                <c:pt idx="55">
                  <c:v>0.31308279011336254</c:v>
                </c:pt>
                <c:pt idx="56">
                  <c:v>0.37192384046370569</c:v>
                </c:pt>
                <c:pt idx="57">
                  <c:v>0.4897669757531663</c:v>
                </c:pt>
                <c:pt idx="58">
                  <c:v>0.27555881847198971</c:v>
                </c:pt>
                <c:pt idx="59">
                  <c:v>0.37272040154696512</c:v>
                </c:pt>
                <c:pt idx="60">
                  <c:v>0.51959843196848099</c:v>
                </c:pt>
                <c:pt idx="61">
                  <c:v>0.66188938590638746</c:v>
                </c:pt>
                <c:pt idx="62">
                  <c:v>0.27555881847198971</c:v>
                </c:pt>
                <c:pt idx="63">
                  <c:v>0.37272040154696512</c:v>
                </c:pt>
                <c:pt idx="64">
                  <c:v>0.51959843196848099</c:v>
                </c:pt>
                <c:pt idx="65">
                  <c:v>0.66188938590638746</c:v>
                </c:pt>
                <c:pt idx="66">
                  <c:v>0.39273044355316017</c:v>
                </c:pt>
                <c:pt idx="67">
                  <c:v>0.60498823377019528</c:v>
                </c:pt>
                <c:pt idx="68">
                  <c:v>0.27756839419739465</c:v>
                </c:pt>
                <c:pt idx="69">
                  <c:v>0.55573775426467198</c:v>
                </c:pt>
                <c:pt idx="70">
                  <c:v>0.27756839419739465</c:v>
                </c:pt>
                <c:pt idx="71">
                  <c:v>0.55573775426467198</c:v>
                </c:pt>
                <c:pt idx="72">
                  <c:v>0.11451050371254246</c:v>
                </c:pt>
                <c:pt idx="73">
                  <c:v>0.13688314910595289</c:v>
                </c:pt>
                <c:pt idx="74">
                  <c:v>0.13522502429165459</c:v>
                </c:pt>
                <c:pt idx="75">
                  <c:v>0.1528647018975105</c:v>
                </c:pt>
                <c:pt idx="76">
                  <c:v>0.17868883757009849</c:v>
                </c:pt>
                <c:pt idx="77">
                  <c:v>0.14784730460199283</c:v>
                </c:pt>
                <c:pt idx="78">
                  <c:v>0.17691220441022992</c:v>
                </c:pt>
                <c:pt idx="79">
                  <c:v>0.15347660164200058</c:v>
                </c:pt>
                <c:pt idx="80">
                  <c:v>0.15911596691549412</c:v>
                </c:pt>
                <c:pt idx="81">
                  <c:v>0.1739675374310854</c:v>
                </c:pt>
                <c:pt idx="82">
                  <c:v>0.19493904501309073</c:v>
                </c:pt>
                <c:pt idx="83">
                  <c:v>0.22546814575002322</c:v>
                </c:pt>
                <c:pt idx="84">
                  <c:v>0.2727483839512827</c:v>
                </c:pt>
                <c:pt idx="85">
                  <c:v>0.32132271329399692</c:v>
                </c:pt>
                <c:pt idx="86">
                  <c:v>0.3710181431954761</c:v>
                </c:pt>
                <c:pt idx="87">
                  <c:v>0.15911596691549412</c:v>
                </c:pt>
                <c:pt idx="88">
                  <c:v>0.1739675374310854</c:v>
                </c:pt>
                <c:pt idx="89">
                  <c:v>0.19493904501309073</c:v>
                </c:pt>
                <c:pt idx="90">
                  <c:v>0.22546814575002322</c:v>
                </c:pt>
                <c:pt idx="91">
                  <c:v>0.2727483839512827</c:v>
                </c:pt>
                <c:pt idx="92">
                  <c:v>0.32132271329399692</c:v>
                </c:pt>
                <c:pt idx="93">
                  <c:v>0.3710181431954761</c:v>
                </c:pt>
                <c:pt idx="94">
                  <c:v>0.144053249897441</c:v>
                </c:pt>
                <c:pt idx="95">
                  <c:v>0.15454797718424107</c:v>
                </c:pt>
                <c:pt idx="96">
                  <c:v>0.17895673803856493</c:v>
                </c:pt>
                <c:pt idx="97">
                  <c:v>0.20425214228571809</c:v>
                </c:pt>
                <c:pt idx="98">
                  <c:v>0.23047986081721161</c:v>
                </c:pt>
                <c:pt idx="99">
                  <c:v>0.25759726700845514</c:v>
                </c:pt>
                <c:pt idx="100">
                  <c:v>0.28550692793395882</c:v>
                </c:pt>
                <c:pt idx="101">
                  <c:v>0.14380750876681642</c:v>
                </c:pt>
                <c:pt idx="102">
                  <c:v>0.144053249897441</c:v>
                </c:pt>
                <c:pt idx="103">
                  <c:v>0.15454797718424107</c:v>
                </c:pt>
                <c:pt idx="104">
                  <c:v>0.17895673803856493</c:v>
                </c:pt>
                <c:pt idx="105">
                  <c:v>0.20425214228571809</c:v>
                </c:pt>
                <c:pt idx="106">
                  <c:v>0.23047986081721161</c:v>
                </c:pt>
                <c:pt idx="107">
                  <c:v>0.25759726700845514</c:v>
                </c:pt>
                <c:pt idx="108">
                  <c:v>0.28550692793395882</c:v>
                </c:pt>
                <c:pt idx="109">
                  <c:v>0.14073192765904688</c:v>
                </c:pt>
                <c:pt idx="110">
                  <c:v>0.15451839558667513</c:v>
                </c:pt>
                <c:pt idx="111">
                  <c:v>0.16875364581213509</c:v>
                </c:pt>
                <c:pt idx="112">
                  <c:v>0.18339099067519626</c:v>
                </c:pt>
                <c:pt idx="113">
                  <c:v>0.19843043017585893</c:v>
                </c:pt>
                <c:pt idx="114">
                  <c:v>0.15451839558667513</c:v>
                </c:pt>
                <c:pt idx="115">
                  <c:v>0.16875364581213509</c:v>
                </c:pt>
                <c:pt idx="116">
                  <c:v>0.18339099067519626</c:v>
                </c:pt>
                <c:pt idx="117">
                  <c:v>0.19843043017585893</c:v>
                </c:pt>
                <c:pt idx="118">
                  <c:v>0.2955547631094505</c:v>
                </c:pt>
                <c:pt idx="119">
                  <c:v>0.26996347640036122</c:v>
                </c:pt>
                <c:pt idx="120">
                  <c:v>0.27301971791720209</c:v>
                </c:pt>
                <c:pt idx="121">
                  <c:v>0.26996347640036122</c:v>
                </c:pt>
                <c:pt idx="122">
                  <c:v>0.27301971791720209</c:v>
                </c:pt>
                <c:pt idx="123">
                  <c:v>0.19843012022162548</c:v>
                </c:pt>
                <c:pt idx="124">
                  <c:v>0.20672104748898346</c:v>
                </c:pt>
                <c:pt idx="125">
                  <c:v>0.22492707640084142</c:v>
                </c:pt>
                <c:pt idx="126">
                  <c:v>0.19843012022162548</c:v>
                </c:pt>
                <c:pt idx="127">
                  <c:v>0.20672104748898346</c:v>
                </c:pt>
                <c:pt idx="128">
                  <c:v>0.22492707640084142</c:v>
                </c:pt>
                <c:pt idx="129">
                  <c:v>0.19449901773372186</c:v>
                </c:pt>
                <c:pt idx="130">
                  <c:v>0.20860131156581724</c:v>
                </c:pt>
                <c:pt idx="131">
                  <c:v>0.22835553250993695</c:v>
                </c:pt>
                <c:pt idx="132">
                  <c:v>0.19449901773372186</c:v>
                </c:pt>
                <c:pt idx="133">
                  <c:v>0.20860131156581724</c:v>
                </c:pt>
                <c:pt idx="134">
                  <c:v>0.22835553250993695</c:v>
                </c:pt>
                <c:pt idx="135">
                  <c:v>0.15722705800141812</c:v>
                </c:pt>
                <c:pt idx="136">
                  <c:v>0.16632041415735105</c:v>
                </c:pt>
                <c:pt idx="137">
                  <c:v>0.17948695609110243</c:v>
                </c:pt>
                <c:pt idx="138">
                  <c:v>0.19362867393590705</c:v>
                </c:pt>
                <c:pt idx="139">
                  <c:v>0.2125355602406081</c:v>
                </c:pt>
                <c:pt idx="140">
                  <c:v>0.24024929533078548</c:v>
                </c:pt>
                <c:pt idx="141">
                  <c:v>0.27366446864868038</c:v>
                </c:pt>
                <c:pt idx="142">
                  <c:v>0.14978199264838801</c:v>
                </c:pt>
                <c:pt idx="143">
                  <c:v>0.15722705800141812</c:v>
                </c:pt>
                <c:pt idx="144">
                  <c:v>0.16701077726256106</c:v>
                </c:pt>
                <c:pt idx="145">
                  <c:v>0.17820293738141324</c:v>
                </c:pt>
                <c:pt idx="146">
                  <c:v>0.19362867393590705</c:v>
                </c:pt>
                <c:pt idx="147">
                  <c:v>0.211917778135808</c:v>
                </c:pt>
                <c:pt idx="148">
                  <c:v>0.23747251189416496</c:v>
                </c:pt>
                <c:pt idx="149">
                  <c:v>0.2625068422445721</c:v>
                </c:pt>
                <c:pt idx="150">
                  <c:v>0.18497769827575788</c:v>
                </c:pt>
                <c:pt idx="151">
                  <c:v>0.21028065338185586</c:v>
                </c:pt>
                <c:pt idx="152">
                  <c:v>0.23733746569310876</c:v>
                </c:pt>
                <c:pt idx="153">
                  <c:v>0.26489735392860059</c:v>
                </c:pt>
                <c:pt idx="154">
                  <c:v>0.29279096888993961</c:v>
                </c:pt>
                <c:pt idx="155">
                  <c:v>0.32213154945447703</c:v>
                </c:pt>
                <c:pt idx="156">
                  <c:v>0.1709267369757686</c:v>
                </c:pt>
                <c:pt idx="157">
                  <c:v>0.18522528879200831</c:v>
                </c:pt>
                <c:pt idx="158">
                  <c:v>0.20983774138429967</c:v>
                </c:pt>
                <c:pt idx="159">
                  <c:v>0.23658120254643952</c:v>
                </c:pt>
                <c:pt idx="160">
                  <c:v>0.2650522821096965</c:v>
                </c:pt>
                <c:pt idx="161">
                  <c:v>0.29279096888993961</c:v>
                </c:pt>
                <c:pt idx="162">
                  <c:v>0.30649566398365946</c:v>
                </c:pt>
                <c:pt idx="163">
                  <c:v>0.23604947865609516</c:v>
                </c:pt>
                <c:pt idx="164">
                  <c:v>0.24774342681180234</c:v>
                </c:pt>
                <c:pt idx="165">
                  <c:v>0.25037731674157215</c:v>
                </c:pt>
                <c:pt idx="166">
                  <c:v>0.26258264857127961</c:v>
                </c:pt>
                <c:pt idx="167">
                  <c:v>0.27339686844854483</c:v>
                </c:pt>
                <c:pt idx="168">
                  <c:v>0.29045074004766486</c:v>
                </c:pt>
                <c:pt idx="169">
                  <c:v>0.30580382931846356</c:v>
                </c:pt>
                <c:pt idx="170">
                  <c:v>0.32418779082054716</c:v>
                </c:pt>
                <c:pt idx="171">
                  <c:v>0.2353573192379009</c:v>
                </c:pt>
                <c:pt idx="172">
                  <c:v>0.24277074725089118</c:v>
                </c:pt>
                <c:pt idx="173">
                  <c:v>0.25067604320081871</c:v>
                </c:pt>
                <c:pt idx="174">
                  <c:v>0.25986737648565084</c:v>
                </c:pt>
                <c:pt idx="175">
                  <c:v>0.27163693181623899</c:v>
                </c:pt>
                <c:pt idx="176">
                  <c:v>0.29045074004766486</c:v>
                </c:pt>
                <c:pt idx="177">
                  <c:v>0.30757919750833063</c:v>
                </c:pt>
                <c:pt idx="178">
                  <c:v>0.32299915686189451</c:v>
                </c:pt>
                <c:pt idx="179">
                  <c:v>0.24357220307598487</c:v>
                </c:pt>
                <c:pt idx="180">
                  <c:v>0.25188309308301626</c:v>
                </c:pt>
                <c:pt idx="181">
                  <c:v>0.26537564254625912</c:v>
                </c:pt>
                <c:pt idx="182">
                  <c:v>0.27691913626519182</c:v>
                </c:pt>
                <c:pt idx="183">
                  <c:v>0.29045074004766486</c:v>
                </c:pt>
                <c:pt idx="184">
                  <c:v>0.30521221729606601</c:v>
                </c:pt>
                <c:pt idx="185">
                  <c:v>0.32478224083054225</c:v>
                </c:pt>
                <c:pt idx="186">
                  <c:v>0.21259369622718</c:v>
                </c:pt>
                <c:pt idx="187">
                  <c:v>0.24419545583889418</c:v>
                </c:pt>
                <c:pt idx="188">
                  <c:v>0.27682532394781939</c:v>
                </c:pt>
                <c:pt idx="189">
                  <c:v>0.21259369622718</c:v>
                </c:pt>
                <c:pt idx="190">
                  <c:v>0.24375932650979842</c:v>
                </c:pt>
                <c:pt idx="191">
                  <c:v>0.27626092115847822</c:v>
                </c:pt>
                <c:pt idx="192">
                  <c:v>0.17140855286028933</c:v>
                </c:pt>
                <c:pt idx="193">
                  <c:v>0.18853520934561332</c:v>
                </c:pt>
                <c:pt idx="194">
                  <c:v>0.21206790680879339</c:v>
                </c:pt>
                <c:pt idx="195">
                  <c:v>0.2428876972036631</c:v>
                </c:pt>
                <c:pt idx="196">
                  <c:v>0.28829644615828964</c:v>
                </c:pt>
                <c:pt idx="197">
                  <c:v>0.16267822622611694</c:v>
                </c:pt>
                <c:pt idx="198">
                  <c:v>0.20856186794361709</c:v>
                </c:pt>
                <c:pt idx="199">
                  <c:v>0.30680718562313469</c:v>
                </c:pt>
                <c:pt idx="200">
                  <c:v>0.11200482679614303</c:v>
                </c:pt>
                <c:pt idx="201">
                  <c:v>0.16993287801844292</c:v>
                </c:pt>
                <c:pt idx="202">
                  <c:v>0.25176279904572674</c:v>
                </c:pt>
                <c:pt idx="203">
                  <c:v>0.13589714965707791</c:v>
                </c:pt>
                <c:pt idx="204">
                  <c:v>0.19535997790337345</c:v>
                </c:pt>
                <c:pt idx="205">
                  <c:v>0.23266441438209962</c:v>
                </c:pt>
                <c:pt idx="206">
                  <c:v>0.26468343097064423</c:v>
                </c:pt>
                <c:pt idx="207">
                  <c:v>0.31767615867084348</c:v>
                </c:pt>
                <c:pt idx="208">
                  <c:v>0.34953741906407815</c:v>
                </c:pt>
                <c:pt idx="209">
                  <c:v>0.18910139738113005</c:v>
                </c:pt>
                <c:pt idx="210">
                  <c:v>0.21135455004809786</c:v>
                </c:pt>
                <c:pt idx="211">
                  <c:v>0.24124695600763207</c:v>
                </c:pt>
                <c:pt idx="212">
                  <c:v>0.25499512881616465</c:v>
                </c:pt>
                <c:pt idx="213">
                  <c:v>0.2869695004950269</c:v>
                </c:pt>
                <c:pt idx="214">
                  <c:v>0.34900729830830218</c:v>
                </c:pt>
                <c:pt idx="215">
                  <c:v>0.18690943376219038</c:v>
                </c:pt>
                <c:pt idx="216">
                  <c:v>0.20496317203717246</c:v>
                </c:pt>
                <c:pt idx="217">
                  <c:v>0.221904997966092</c:v>
                </c:pt>
                <c:pt idx="218">
                  <c:v>0.24350384676761261</c:v>
                </c:pt>
                <c:pt idx="219">
                  <c:v>0.26608408550192525</c:v>
                </c:pt>
                <c:pt idx="220">
                  <c:v>0.2874631946235579</c:v>
                </c:pt>
                <c:pt idx="221">
                  <c:v>0.30965336980534919</c:v>
                </c:pt>
                <c:pt idx="222">
                  <c:v>0.32703974739082686</c:v>
                </c:pt>
                <c:pt idx="223">
                  <c:v>0.23885900040146402</c:v>
                </c:pt>
                <c:pt idx="224">
                  <c:v>0.29369034578923714</c:v>
                </c:pt>
                <c:pt idx="225">
                  <c:v>0.34441572166750056</c:v>
                </c:pt>
                <c:pt idx="226">
                  <c:v>0.18906554089438538</c:v>
                </c:pt>
                <c:pt idx="227">
                  <c:v>0.20991214024527127</c:v>
                </c:pt>
                <c:pt idx="228">
                  <c:v>0.23798995055431524</c:v>
                </c:pt>
                <c:pt idx="229">
                  <c:v>0.25092940836654654</c:v>
                </c:pt>
                <c:pt idx="230">
                  <c:v>0.27086986163283011</c:v>
                </c:pt>
                <c:pt idx="231">
                  <c:v>0.28451767484231028</c:v>
                </c:pt>
                <c:pt idx="232">
                  <c:v>0.31915229200458561</c:v>
                </c:pt>
                <c:pt idx="233">
                  <c:v>0.34663920724465563</c:v>
                </c:pt>
                <c:pt idx="234">
                  <c:v>0.21669280162125751</c:v>
                </c:pt>
                <c:pt idx="235">
                  <c:v>0.2239809505989544</c:v>
                </c:pt>
                <c:pt idx="236">
                  <c:v>0.24276605649643274</c:v>
                </c:pt>
                <c:pt idx="237">
                  <c:v>0.26436148318149821</c:v>
                </c:pt>
                <c:pt idx="238">
                  <c:v>0.28484078943868441</c:v>
                </c:pt>
                <c:pt idx="239">
                  <c:v>0.3039619466451759</c:v>
                </c:pt>
                <c:pt idx="240">
                  <c:v>0.32532692766071841</c:v>
                </c:pt>
                <c:pt idx="241">
                  <c:v>0.23213959609823231</c:v>
                </c:pt>
                <c:pt idx="242">
                  <c:v>0.25088017399361601</c:v>
                </c:pt>
                <c:pt idx="243">
                  <c:v>0.26704672331325585</c:v>
                </c:pt>
                <c:pt idx="244">
                  <c:v>0.28750457507538807</c:v>
                </c:pt>
                <c:pt idx="245">
                  <c:v>0.32339172254902943</c:v>
                </c:pt>
                <c:pt idx="246">
                  <c:v>0.34350477835349474</c:v>
                </c:pt>
                <c:pt idx="247">
                  <c:v>0.37511163972481443</c:v>
                </c:pt>
                <c:pt idx="248">
                  <c:v>0.24474873191785551</c:v>
                </c:pt>
                <c:pt idx="249">
                  <c:v>0.27250056344991669</c:v>
                </c:pt>
                <c:pt idx="250">
                  <c:v>0.24583197969278264</c:v>
                </c:pt>
                <c:pt idx="251">
                  <c:v>0.27250056344991669</c:v>
                </c:pt>
                <c:pt idx="252">
                  <c:v>0.24583197969278264</c:v>
                </c:pt>
                <c:pt idx="253">
                  <c:v>0.27250056344991669</c:v>
                </c:pt>
                <c:pt idx="254">
                  <c:v>0.24691628868591525</c:v>
                </c:pt>
                <c:pt idx="255">
                  <c:v>0.2725428268381046</c:v>
                </c:pt>
                <c:pt idx="256">
                  <c:v>0.18606485257106958</c:v>
                </c:pt>
                <c:pt idx="257">
                  <c:v>0.25444449651580886</c:v>
                </c:pt>
                <c:pt idx="258">
                  <c:v>0.18787379627812931</c:v>
                </c:pt>
                <c:pt idx="259">
                  <c:v>0.25444449651580886</c:v>
                </c:pt>
                <c:pt idx="260">
                  <c:v>0.16381617826212208</c:v>
                </c:pt>
                <c:pt idx="261">
                  <c:v>0.24710731355019772</c:v>
                </c:pt>
                <c:pt idx="262">
                  <c:v>0.27025304846143278</c:v>
                </c:pt>
                <c:pt idx="263">
                  <c:v>0.1648291427823973</c:v>
                </c:pt>
                <c:pt idx="264">
                  <c:v>0.24820404571627644</c:v>
                </c:pt>
                <c:pt idx="265">
                  <c:v>0.1388860209036355</c:v>
                </c:pt>
                <c:pt idx="266">
                  <c:v>0.1872224912226802</c:v>
                </c:pt>
                <c:pt idx="267">
                  <c:v>0.24093281299000979</c:v>
                </c:pt>
                <c:pt idx="268">
                  <c:v>0.28453694796155909</c:v>
                </c:pt>
                <c:pt idx="269">
                  <c:v>0.13850269800022375</c:v>
                </c:pt>
                <c:pt idx="270">
                  <c:v>0.18591566436991117</c:v>
                </c:pt>
                <c:pt idx="271">
                  <c:v>0.23881868907746495</c:v>
                </c:pt>
                <c:pt idx="272">
                  <c:v>0.24434981567876451</c:v>
                </c:pt>
                <c:pt idx="273">
                  <c:v>0.26846591076219423</c:v>
                </c:pt>
                <c:pt idx="274">
                  <c:v>0.24434981567876451</c:v>
                </c:pt>
                <c:pt idx="275">
                  <c:v>0.26846591076219423</c:v>
                </c:pt>
                <c:pt idx="276">
                  <c:v>0.15364741282130939</c:v>
                </c:pt>
                <c:pt idx="277">
                  <c:v>0.18023472213768021</c:v>
                </c:pt>
                <c:pt idx="278">
                  <c:v>0.20716014683681377</c:v>
                </c:pt>
                <c:pt idx="279">
                  <c:v>0.23580447792892195</c:v>
                </c:pt>
                <c:pt idx="280">
                  <c:v>0.26398130964099542</c:v>
                </c:pt>
                <c:pt idx="281">
                  <c:v>0.28264916779310711</c:v>
                </c:pt>
                <c:pt idx="282">
                  <c:v>0.20716014683681377</c:v>
                </c:pt>
                <c:pt idx="283">
                  <c:v>0.23434752503650708</c:v>
                </c:pt>
                <c:pt idx="284">
                  <c:v>0.26398130964099542</c:v>
                </c:pt>
                <c:pt idx="285">
                  <c:v>0.28264916779310711</c:v>
                </c:pt>
                <c:pt idx="286">
                  <c:v>0.22448617124260845</c:v>
                </c:pt>
                <c:pt idx="287">
                  <c:v>0.25404231522598203</c:v>
                </c:pt>
                <c:pt idx="288">
                  <c:v>0.277333820688619</c:v>
                </c:pt>
                <c:pt idx="289">
                  <c:v>0.27794155240321611</c:v>
                </c:pt>
                <c:pt idx="290">
                  <c:v>0.27362342613161489</c:v>
                </c:pt>
                <c:pt idx="291">
                  <c:v>0.29633190011608435</c:v>
                </c:pt>
                <c:pt idx="292">
                  <c:v>0.23054734398864807</c:v>
                </c:pt>
                <c:pt idx="293">
                  <c:v>0.25550013472385324</c:v>
                </c:pt>
                <c:pt idx="294">
                  <c:v>0.27917856566118204</c:v>
                </c:pt>
                <c:pt idx="295">
                  <c:v>0.3063253243868399</c:v>
                </c:pt>
                <c:pt idx="296">
                  <c:v>0.31766064381438364</c:v>
                </c:pt>
                <c:pt idx="297">
                  <c:v>0.29854012251434969</c:v>
                </c:pt>
                <c:pt idx="298">
                  <c:v>0.31158914825228368</c:v>
                </c:pt>
                <c:pt idx="299">
                  <c:v>0.24643133822959462</c:v>
                </c:pt>
                <c:pt idx="300">
                  <c:v>0.27097242301884145</c:v>
                </c:pt>
                <c:pt idx="301">
                  <c:v>0.29903092351461169</c:v>
                </c:pt>
                <c:pt idx="302">
                  <c:v>0.31197333991370707</c:v>
                </c:pt>
                <c:pt idx="303">
                  <c:v>0.24796800782965978</c:v>
                </c:pt>
                <c:pt idx="304">
                  <c:v>0.27235808529558425</c:v>
                </c:pt>
                <c:pt idx="305">
                  <c:v>0.3002568394393515</c:v>
                </c:pt>
                <c:pt idx="306">
                  <c:v>0.31293221364285562</c:v>
                </c:pt>
                <c:pt idx="307">
                  <c:v>0.27435406085620362</c:v>
                </c:pt>
                <c:pt idx="308">
                  <c:v>0.28989011682962779</c:v>
                </c:pt>
                <c:pt idx="309">
                  <c:v>0.28212340249850154</c:v>
                </c:pt>
                <c:pt idx="310">
                  <c:v>0.30279764357566419</c:v>
                </c:pt>
                <c:pt idx="311">
                  <c:v>0.32716535604608349</c:v>
                </c:pt>
                <c:pt idx="312">
                  <c:v>0.35103875405806517</c:v>
                </c:pt>
                <c:pt idx="313">
                  <c:v>0.30405433870546056</c:v>
                </c:pt>
                <c:pt idx="314">
                  <c:v>0.28212340249850154</c:v>
                </c:pt>
                <c:pt idx="315">
                  <c:v>0.30279764357566419</c:v>
                </c:pt>
                <c:pt idx="316">
                  <c:v>0.32716535604608349</c:v>
                </c:pt>
                <c:pt idx="317">
                  <c:v>0.35103875405806517</c:v>
                </c:pt>
                <c:pt idx="318">
                  <c:v>0.30687785779795934</c:v>
                </c:pt>
                <c:pt idx="319">
                  <c:v>0.33095828648565473</c:v>
                </c:pt>
                <c:pt idx="320">
                  <c:v>0.35373672827127994</c:v>
                </c:pt>
                <c:pt idx="321">
                  <c:v>0.30345780331821615</c:v>
                </c:pt>
                <c:pt idx="322">
                  <c:v>0.3388813217843939</c:v>
                </c:pt>
                <c:pt idx="323">
                  <c:v>0.37885042779755312</c:v>
                </c:pt>
                <c:pt idx="324">
                  <c:v>0.40938700623206098</c:v>
                </c:pt>
                <c:pt idx="325">
                  <c:v>0.4173045912816627</c:v>
                </c:pt>
                <c:pt idx="326">
                  <c:v>0.29590700143078963</c:v>
                </c:pt>
                <c:pt idx="327">
                  <c:v>0.33151992008501263</c:v>
                </c:pt>
                <c:pt idx="328">
                  <c:v>0.37229329809006384</c:v>
                </c:pt>
                <c:pt idx="329">
                  <c:v>0.40339882347431744</c:v>
                </c:pt>
                <c:pt idx="330">
                  <c:v>0.41240085535396542</c:v>
                </c:pt>
                <c:pt idx="331">
                  <c:v>0.26075019942288585</c:v>
                </c:pt>
                <c:pt idx="332">
                  <c:v>0.28419923040624789</c:v>
                </c:pt>
                <c:pt idx="333">
                  <c:v>0.3065652553638627</c:v>
                </c:pt>
                <c:pt idx="334">
                  <c:v>0.33042131723510415</c:v>
                </c:pt>
                <c:pt idx="335">
                  <c:v>0.28419923040624789</c:v>
                </c:pt>
                <c:pt idx="336">
                  <c:v>0.3065652553638627</c:v>
                </c:pt>
                <c:pt idx="337">
                  <c:v>0.33042131723510415</c:v>
                </c:pt>
                <c:pt idx="338">
                  <c:v>0.30048402227769722</c:v>
                </c:pt>
                <c:pt idx="339">
                  <c:v>0.28316581666919471</c:v>
                </c:pt>
                <c:pt idx="340">
                  <c:v>0.29822391122255432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16-477B-8A0F-202F36E44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577823"/>
        <c:axId val="1202575903"/>
      </c:scatterChart>
      <c:valAx>
        <c:axId val="120257782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5903"/>
        <c:crosses val="autoZero"/>
        <c:crossBetween val="midCat"/>
      </c:valAx>
      <c:valAx>
        <c:axId val="12025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5941420195484005"/>
          <c:y val="2.4484999839248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'Avaliação do resultado ML'!$CH$1</c:f>
              <c:strCache>
                <c:ptCount val="1"/>
                <c:pt idx="0">
                  <c:v>Proposta 1 + werror (Eq. 28) simplificada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0063243325648565E-2"/>
                  <c:y val="-4.23698667217023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'Dataset experimental'!$AF$2:$AF$342</c:f>
              <c:numCache>
                <c:formatCode>0.00</c:formatCode>
                <c:ptCount val="341"/>
                <c:pt idx="0">
                  <c:v>0.16</c:v>
                </c:pt>
                <c:pt idx="1">
                  <c:v>0.23</c:v>
                </c:pt>
                <c:pt idx="2">
                  <c:v>0.24</c:v>
                </c:pt>
                <c:pt idx="3">
                  <c:v>0.27</c:v>
                </c:pt>
                <c:pt idx="4">
                  <c:v>0.35</c:v>
                </c:pt>
                <c:pt idx="5">
                  <c:v>0.4</c:v>
                </c:pt>
                <c:pt idx="6">
                  <c:v>0.16</c:v>
                </c:pt>
                <c:pt idx="7">
                  <c:v>0.18</c:v>
                </c:pt>
                <c:pt idx="8">
                  <c:v>0.26</c:v>
                </c:pt>
                <c:pt idx="9">
                  <c:v>0.16</c:v>
                </c:pt>
                <c:pt idx="10">
                  <c:v>0.2</c:v>
                </c:pt>
                <c:pt idx="11">
                  <c:v>0.2</c:v>
                </c:pt>
                <c:pt idx="12">
                  <c:v>0.24</c:v>
                </c:pt>
                <c:pt idx="13">
                  <c:v>0.3</c:v>
                </c:pt>
                <c:pt idx="14">
                  <c:v>0.32</c:v>
                </c:pt>
                <c:pt idx="15">
                  <c:v>0.38</c:v>
                </c:pt>
                <c:pt idx="16">
                  <c:v>0.42</c:v>
                </c:pt>
                <c:pt idx="17">
                  <c:v>0.44</c:v>
                </c:pt>
                <c:pt idx="18">
                  <c:v>0.5</c:v>
                </c:pt>
                <c:pt idx="19">
                  <c:v>0.24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0.38</c:v>
                </c:pt>
                <c:pt idx="24">
                  <c:v>0.44</c:v>
                </c:pt>
                <c:pt idx="25">
                  <c:v>0.18</c:v>
                </c:pt>
                <c:pt idx="26">
                  <c:v>0.2</c:v>
                </c:pt>
                <c:pt idx="27">
                  <c:v>0.26</c:v>
                </c:pt>
                <c:pt idx="28">
                  <c:v>0.44</c:v>
                </c:pt>
                <c:pt idx="29">
                  <c:v>0.6</c:v>
                </c:pt>
                <c:pt idx="30">
                  <c:v>0.36</c:v>
                </c:pt>
                <c:pt idx="31">
                  <c:v>0.43</c:v>
                </c:pt>
                <c:pt idx="32">
                  <c:v>0.56000000000000005</c:v>
                </c:pt>
                <c:pt idx="33">
                  <c:v>0.71</c:v>
                </c:pt>
                <c:pt idx="34">
                  <c:v>0.79</c:v>
                </c:pt>
                <c:pt idx="35">
                  <c:v>0.2</c:v>
                </c:pt>
                <c:pt idx="36">
                  <c:v>0.25</c:v>
                </c:pt>
                <c:pt idx="37">
                  <c:v>0.36</c:v>
                </c:pt>
                <c:pt idx="38">
                  <c:v>0.47</c:v>
                </c:pt>
                <c:pt idx="39">
                  <c:v>0.56999999999999995</c:v>
                </c:pt>
                <c:pt idx="40">
                  <c:v>0.78</c:v>
                </c:pt>
                <c:pt idx="41">
                  <c:v>0.21</c:v>
                </c:pt>
                <c:pt idx="42">
                  <c:v>0.31</c:v>
                </c:pt>
                <c:pt idx="43">
                  <c:v>0.38</c:v>
                </c:pt>
                <c:pt idx="44">
                  <c:v>0.52</c:v>
                </c:pt>
                <c:pt idx="45">
                  <c:v>0.74</c:v>
                </c:pt>
                <c:pt idx="46">
                  <c:v>0.17</c:v>
                </c:pt>
                <c:pt idx="47">
                  <c:v>0.36</c:v>
                </c:pt>
                <c:pt idx="48">
                  <c:v>0.56000000000000005</c:v>
                </c:pt>
                <c:pt idx="49">
                  <c:v>0.78</c:v>
                </c:pt>
                <c:pt idx="50">
                  <c:v>0.31</c:v>
                </c:pt>
                <c:pt idx="51">
                  <c:v>0.44</c:v>
                </c:pt>
                <c:pt idx="52">
                  <c:v>0.14000000000000001</c:v>
                </c:pt>
                <c:pt idx="53">
                  <c:v>0.31</c:v>
                </c:pt>
                <c:pt idx="54">
                  <c:v>0.4</c:v>
                </c:pt>
                <c:pt idx="55">
                  <c:v>0.25</c:v>
                </c:pt>
                <c:pt idx="56">
                  <c:v>0.44</c:v>
                </c:pt>
                <c:pt idx="57">
                  <c:v>0.56000000000000005</c:v>
                </c:pt>
                <c:pt idx="58">
                  <c:v>0.23</c:v>
                </c:pt>
                <c:pt idx="59">
                  <c:v>0.35</c:v>
                </c:pt>
                <c:pt idx="60">
                  <c:v>0.49</c:v>
                </c:pt>
                <c:pt idx="61">
                  <c:v>0.67</c:v>
                </c:pt>
                <c:pt idx="62">
                  <c:v>0.27</c:v>
                </c:pt>
                <c:pt idx="63">
                  <c:v>0.4</c:v>
                </c:pt>
                <c:pt idx="64">
                  <c:v>0.53</c:v>
                </c:pt>
                <c:pt idx="65">
                  <c:v>0.72</c:v>
                </c:pt>
                <c:pt idx="66">
                  <c:v>0.3</c:v>
                </c:pt>
                <c:pt idx="67">
                  <c:v>0.56999999999999995</c:v>
                </c:pt>
                <c:pt idx="68">
                  <c:v>0.26</c:v>
                </c:pt>
                <c:pt idx="69">
                  <c:v>0.6</c:v>
                </c:pt>
                <c:pt idx="70">
                  <c:v>0.27</c:v>
                </c:pt>
                <c:pt idx="71">
                  <c:v>0.59</c:v>
                </c:pt>
                <c:pt idx="72">
                  <c:v>0.15</c:v>
                </c:pt>
                <c:pt idx="73">
                  <c:v>0.17</c:v>
                </c:pt>
                <c:pt idx="74">
                  <c:v>0.15</c:v>
                </c:pt>
                <c:pt idx="75">
                  <c:v>0.17</c:v>
                </c:pt>
                <c:pt idx="76">
                  <c:v>0.2</c:v>
                </c:pt>
                <c:pt idx="77">
                  <c:v>0.16</c:v>
                </c:pt>
                <c:pt idx="78">
                  <c:v>0.21</c:v>
                </c:pt>
                <c:pt idx="79">
                  <c:v>0.15</c:v>
                </c:pt>
                <c:pt idx="80">
                  <c:v>0.2</c:v>
                </c:pt>
                <c:pt idx="81">
                  <c:v>0.25</c:v>
                </c:pt>
                <c:pt idx="82">
                  <c:v>0.28000000000000003</c:v>
                </c:pt>
                <c:pt idx="83">
                  <c:v>0.28000000000000003</c:v>
                </c:pt>
                <c:pt idx="84">
                  <c:v>0.3</c:v>
                </c:pt>
                <c:pt idx="85">
                  <c:v>0.33</c:v>
                </c:pt>
                <c:pt idx="86">
                  <c:v>0.33</c:v>
                </c:pt>
                <c:pt idx="87">
                  <c:v>0.15</c:v>
                </c:pt>
                <c:pt idx="88">
                  <c:v>0.18</c:v>
                </c:pt>
                <c:pt idx="89">
                  <c:v>0.2</c:v>
                </c:pt>
                <c:pt idx="90">
                  <c:v>0.25</c:v>
                </c:pt>
                <c:pt idx="91">
                  <c:v>0.3</c:v>
                </c:pt>
                <c:pt idx="92">
                  <c:v>0.33</c:v>
                </c:pt>
                <c:pt idx="93">
                  <c:v>0.38</c:v>
                </c:pt>
                <c:pt idx="94">
                  <c:v>0.15</c:v>
                </c:pt>
                <c:pt idx="95">
                  <c:v>0.18</c:v>
                </c:pt>
                <c:pt idx="96">
                  <c:v>0.2</c:v>
                </c:pt>
                <c:pt idx="97">
                  <c:v>0.23</c:v>
                </c:pt>
                <c:pt idx="98">
                  <c:v>0.25</c:v>
                </c:pt>
                <c:pt idx="99">
                  <c:v>0.3</c:v>
                </c:pt>
                <c:pt idx="100">
                  <c:v>0.3</c:v>
                </c:pt>
                <c:pt idx="101">
                  <c:v>0.15</c:v>
                </c:pt>
                <c:pt idx="102">
                  <c:v>0.18</c:v>
                </c:pt>
                <c:pt idx="103">
                  <c:v>0.18</c:v>
                </c:pt>
                <c:pt idx="104">
                  <c:v>0.25</c:v>
                </c:pt>
                <c:pt idx="105">
                  <c:v>0.28000000000000003</c:v>
                </c:pt>
                <c:pt idx="106">
                  <c:v>0.33</c:v>
                </c:pt>
                <c:pt idx="107">
                  <c:v>0.38</c:v>
                </c:pt>
                <c:pt idx="108">
                  <c:v>0.43</c:v>
                </c:pt>
                <c:pt idx="109">
                  <c:v>0.15</c:v>
                </c:pt>
                <c:pt idx="110">
                  <c:v>0.18</c:v>
                </c:pt>
                <c:pt idx="111">
                  <c:v>0.18</c:v>
                </c:pt>
                <c:pt idx="112">
                  <c:v>0.2</c:v>
                </c:pt>
                <c:pt idx="113">
                  <c:v>0.2</c:v>
                </c:pt>
                <c:pt idx="114">
                  <c:v>0.15</c:v>
                </c:pt>
                <c:pt idx="115">
                  <c:v>0.18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0.25</c:v>
                </c:pt>
                <c:pt idx="120">
                  <c:v>0.33</c:v>
                </c:pt>
                <c:pt idx="121">
                  <c:v>0.23</c:v>
                </c:pt>
                <c:pt idx="122">
                  <c:v>0.28000000000000003</c:v>
                </c:pt>
                <c:pt idx="123">
                  <c:v>0.18</c:v>
                </c:pt>
                <c:pt idx="124">
                  <c:v>0.23</c:v>
                </c:pt>
                <c:pt idx="125">
                  <c:v>0.25</c:v>
                </c:pt>
                <c:pt idx="126">
                  <c:v>0.18</c:v>
                </c:pt>
                <c:pt idx="127">
                  <c:v>0.23</c:v>
                </c:pt>
                <c:pt idx="128">
                  <c:v>0.25</c:v>
                </c:pt>
                <c:pt idx="129">
                  <c:v>0.15</c:v>
                </c:pt>
                <c:pt idx="130">
                  <c:v>0.15</c:v>
                </c:pt>
                <c:pt idx="131">
                  <c:v>0.18</c:v>
                </c:pt>
                <c:pt idx="132">
                  <c:v>0.18</c:v>
                </c:pt>
                <c:pt idx="133">
                  <c:v>0.2</c:v>
                </c:pt>
                <c:pt idx="134">
                  <c:v>0.23</c:v>
                </c:pt>
                <c:pt idx="135">
                  <c:v>0.16</c:v>
                </c:pt>
                <c:pt idx="136">
                  <c:v>0.18</c:v>
                </c:pt>
                <c:pt idx="137">
                  <c:v>0.2</c:v>
                </c:pt>
                <c:pt idx="138">
                  <c:v>0.22</c:v>
                </c:pt>
                <c:pt idx="139">
                  <c:v>0.24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0.15</c:v>
                </c:pt>
                <c:pt idx="143">
                  <c:v>0.17</c:v>
                </c:pt>
                <c:pt idx="144">
                  <c:v>0.19</c:v>
                </c:pt>
                <c:pt idx="145">
                  <c:v>0.2</c:v>
                </c:pt>
                <c:pt idx="146">
                  <c:v>0.22</c:v>
                </c:pt>
                <c:pt idx="147">
                  <c:v>0.24</c:v>
                </c:pt>
                <c:pt idx="148">
                  <c:v>0.26</c:v>
                </c:pt>
                <c:pt idx="149">
                  <c:v>0.28999999999999998</c:v>
                </c:pt>
                <c:pt idx="150">
                  <c:v>0.17</c:v>
                </c:pt>
                <c:pt idx="151">
                  <c:v>0.2</c:v>
                </c:pt>
                <c:pt idx="152">
                  <c:v>0.24</c:v>
                </c:pt>
                <c:pt idx="153">
                  <c:v>0.27</c:v>
                </c:pt>
                <c:pt idx="154">
                  <c:v>0.32</c:v>
                </c:pt>
                <c:pt idx="155">
                  <c:v>0.34</c:v>
                </c:pt>
                <c:pt idx="156">
                  <c:v>0.16</c:v>
                </c:pt>
                <c:pt idx="157">
                  <c:v>0.2</c:v>
                </c:pt>
                <c:pt idx="158">
                  <c:v>0.24</c:v>
                </c:pt>
                <c:pt idx="159">
                  <c:v>0.27</c:v>
                </c:pt>
                <c:pt idx="160">
                  <c:v>0.28999999999999998</c:v>
                </c:pt>
                <c:pt idx="161">
                  <c:v>0.32</c:v>
                </c:pt>
                <c:pt idx="162">
                  <c:v>0.33</c:v>
                </c:pt>
                <c:pt idx="163">
                  <c:v>0.15</c:v>
                </c:pt>
                <c:pt idx="164">
                  <c:v>0.19</c:v>
                </c:pt>
                <c:pt idx="165">
                  <c:v>0.2</c:v>
                </c:pt>
                <c:pt idx="166">
                  <c:v>0.23</c:v>
                </c:pt>
                <c:pt idx="167">
                  <c:v>0.25</c:v>
                </c:pt>
                <c:pt idx="168">
                  <c:v>0.28000000000000003</c:v>
                </c:pt>
                <c:pt idx="169">
                  <c:v>0.31</c:v>
                </c:pt>
                <c:pt idx="170">
                  <c:v>0.36</c:v>
                </c:pt>
                <c:pt idx="171">
                  <c:v>0.16</c:v>
                </c:pt>
                <c:pt idx="172">
                  <c:v>0.18</c:v>
                </c:pt>
                <c:pt idx="173">
                  <c:v>0.2</c:v>
                </c:pt>
                <c:pt idx="174">
                  <c:v>0.23</c:v>
                </c:pt>
                <c:pt idx="175">
                  <c:v>0.24</c:v>
                </c:pt>
                <c:pt idx="176">
                  <c:v>0.25</c:v>
                </c:pt>
                <c:pt idx="177">
                  <c:v>0.27</c:v>
                </c:pt>
                <c:pt idx="178">
                  <c:v>0.28999999999999998</c:v>
                </c:pt>
                <c:pt idx="179">
                  <c:v>0.15</c:v>
                </c:pt>
                <c:pt idx="180">
                  <c:v>0.16</c:v>
                </c:pt>
                <c:pt idx="181">
                  <c:v>0.18</c:v>
                </c:pt>
                <c:pt idx="182">
                  <c:v>0.18</c:v>
                </c:pt>
                <c:pt idx="183">
                  <c:v>0.19</c:v>
                </c:pt>
                <c:pt idx="184">
                  <c:v>0.2</c:v>
                </c:pt>
                <c:pt idx="185">
                  <c:v>0.22</c:v>
                </c:pt>
                <c:pt idx="186">
                  <c:v>0.16</c:v>
                </c:pt>
                <c:pt idx="187">
                  <c:v>0.2</c:v>
                </c:pt>
                <c:pt idx="188">
                  <c:v>0.23</c:v>
                </c:pt>
                <c:pt idx="189">
                  <c:v>0.14000000000000001</c:v>
                </c:pt>
                <c:pt idx="190">
                  <c:v>0.17</c:v>
                </c:pt>
                <c:pt idx="191">
                  <c:v>0.21</c:v>
                </c:pt>
                <c:pt idx="192">
                  <c:v>0.21</c:v>
                </c:pt>
                <c:pt idx="193">
                  <c:v>0.25</c:v>
                </c:pt>
                <c:pt idx="194">
                  <c:v>0.28999999999999998</c:v>
                </c:pt>
                <c:pt idx="195">
                  <c:v>0.33</c:v>
                </c:pt>
                <c:pt idx="196">
                  <c:v>0.37</c:v>
                </c:pt>
                <c:pt idx="197">
                  <c:v>0.15</c:v>
                </c:pt>
                <c:pt idx="198">
                  <c:v>0.23</c:v>
                </c:pt>
                <c:pt idx="199">
                  <c:v>0.28000000000000003</c:v>
                </c:pt>
                <c:pt idx="200">
                  <c:v>0.18</c:v>
                </c:pt>
                <c:pt idx="201">
                  <c:v>0.26</c:v>
                </c:pt>
                <c:pt idx="202">
                  <c:v>0.34</c:v>
                </c:pt>
                <c:pt idx="203">
                  <c:v>0.15</c:v>
                </c:pt>
                <c:pt idx="204">
                  <c:v>0.19</c:v>
                </c:pt>
                <c:pt idx="205">
                  <c:v>0.22</c:v>
                </c:pt>
                <c:pt idx="206">
                  <c:v>0.22</c:v>
                </c:pt>
                <c:pt idx="207">
                  <c:v>0.25</c:v>
                </c:pt>
                <c:pt idx="208">
                  <c:v>0.28999999999999998</c:v>
                </c:pt>
                <c:pt idx="209">
                  <c:v>0.17</c:v>
                </c:pt>
                <c:pt idx="210">
                  <c:v>0.19</c:v>
                </c:pt>
                <c:pt idx="211">
                  <c:v>0.21</c:v>
                </c:pt>
                <c:pt idx="212">
                  <c:v>0.23</c:v>
                </c:pt>
                <c:pt idx="213">
                  <c:v>0.25</c:v>
                </c:pt>
                <c:pt idx="214">
                  <c:v>0.25</c:v>
                </c:pt>
                <c:pt idx="215">
                  <c:v>0.18</c:v>
                </c:pt>
                <c:pt idx="216">
                  <c:v>0.19</c:v>
                </c:pt>
                <c:pt idx="217">
                  <c:v>0.21</c:v>
                </c:pt>
                <c:pt idx="218">
                  <c:v>0.23</c:v>
                </c:pt>
                <c:pt idx="219">
                  <c:v>0.25</c:v>
                </c:pt>
                <c:pt idx="220">
                  <c:v>0.28999999999999998</c:v>
                </c:pt>
                <c:pt idx="221">
                  <c:v>0.31</c:v>
                </c:pt>
                <c:pt idx="222">
                  <c:v>0.37</c:v>
                </c:pt>
                <c:pt idx="223">
                  <c:v>0.16</c:v>
                </c:pt>
                <c:pt idx="224">
                  <c:v>0.2</c:v>
                </c:pt>
                <c:pt idx="225">
                  <c:v>0.26</c:v>
                </c:pt>
                <c:pt idx="226">
                  <c:v>0.17</c:v>
                </c:pt>
                <c:pt idx="227">
                  <c:v>0.19</c:v>
                </c:pt>
                <c:pt idx="228">
                  <c:v>0.23</c:v>
                </c:pt>
                <c:pt idx="229">
                  <c:v>0.25</c:v>
                </c:pt>
                <c:pt idx="230">
                  <c:v>0.3</c:v>
                </c:pt>
                <c:pt idx="231">
                  <c:v>0.32</c:v>
                </c:pt>
                <c:pt idx="232">
                  <c:v>0.36</c:v>
                </c:pt>
                <c:pt idx="233">
                  <c:v>0.47</c:v>
                </c:pt>
                <c:pt idx="234">
                  <c:v>0.16</c:v>
                </c:pt>
                <c:pt idx="235">
                  <c:v>0.18</c:v>
                </c:pt>
                <c:pt idx="236">
                  <c:v>0.18</c:v>
                </c:pt>
                <c:pt idx="237">
                  <c:v>0.2</c:v>
                </c:pt>
                <c:pt idx="238">
                  <c:v>0.2</c:v>
                </c:pt>
                <c:pt idx="239">
                  <c:v>0.2</c:v>
                </c:pt>
                <c:pt idx="240">
                  <c:v>0.22</c:v>
                </c:pt>
                <c:pt idx="241">
                  <c:v>0.22</c:v>
                </c:pt>
                <c:pt idx="242">
                  <c:v>0.25</c:v>
                </c:pt>
                <c:pt idx="243">
                  <c:v>0.28999999999999998</c:v>
                </c:pt>
                <c:pt idx="244">
                  <c:v>0.31</c:v>
                </c:pt>
                <c:pt idx="245">
                  <c:v>0.33</c:v>
                </c:pt>
                <c:pt idx="246">
                  <c:v>0.34</c:v>
                </c:pt>
                <c:pt idx="247">
                  <c:v>0.37</c:v>
                </c:pt>
                <c:pt idx="248">
                  <c:v>0.2</c:v>
                </c:pt>
                <c:pt idx="249">
                  <c:v>0.35</c:v>
                </c:pt>
                <c:pt idx="250">
                  <c:v>0.2</c:v>
                </c:pt>
                <c:pt idx="251">
                  <c:v>0.25</c:v>
                </c:pt>
                <c:pt idx="252">
                  <c:v>0.2</c:v>
                </c:pt>
                <c:pt idx="253">
                  <c:v>0.25</c:v>
                </c:pt>
                <c:pt idx="254">
                  <c:v>0.2</c:v>
                </c:pt>
                <c:pt idx="255">
                  <c:v>0.3</c:v>
                </c:pt>
                <c:pt idx="256">
                  <c:v>0.15</c:v>
                </c:pt>
                <c:pt idx="257">
                  <c:v>0.2</c:v>
                </c:pt>
                <c:pt idx="258">
                  <c:v>0.15</c:v>
                </c:pt>
                <c:pt idx="259">
                  <c:v>0.2</c:v>
                </c:pt>
                <c:pt idx="260">
                  <c:v>0.15</c:v>
                </c:pt>
                <c:pt idx="261">
                  <c:v>0.25</c:v>
                </c:pt>
                <c:pt idx="262">
                  <c:v>0.3</c:v>
                </c:pt>
                <c:pt idx="263">
                  <c:v>0.15</c:v>
                </c:pt>
                <c:pt idx="264">
                  <c:v>0.25</c:v>
                </c:pt>
                <c:pt idx="265">
                  <c:v>0.15</c:v>
                </c:pt>
                <c:pt idx="266">
                  <c:v>0.2</c:v>
                </c:pt>
                <c:pt idx="267">
                  <c:v>0.3</c:v>
                </c:pt>
                <c:pt idx="268">
                  <c:v>0.33</c:v>
                </c:pt>
                <c:pt idx="269">
                  <c:v>0.15</c:v>
                </c:pt>
                <c:pt idx="270">
                  <c:v>0.25</c:v>
                </c:pt>
                <c:pt idx="271">
                  <c:v>0.28000000000000003</c:v>
                </c:pt>
                <c:pt idx="272">
                  <c:v>0.2</c:v>
                </c:pt>
                <c:pt idx="273">
                  <c:v>0.22</c:v>
                </c:pt>
                <c:pt idx="274">
                  <c:v>0.17</c:v>
                </c:pt>
                <c:pt idx="275">
                  <c:v>0.21</c:v>
                </c:pt>
                <c:pt idx="276">
                  <c:v>0.17</c:v>
                </c:pt>
                <c:pt idx="277">
                  <c:v>0.18</c:v>
                </c:pt>
                <c:pt idx="278">
                  <c:v>0.2</c:v>
                </c:pt>
                <c:pt idx="279">
                  <c:v>0.2</c:v>
                </c:pt>
                <c:pt idx="280">
                  <c:v>0.25</c:v>
                </c:pt>
                <c:pt idx="281">
                  <c:v>0.27</c:v>
                </c:pt>
                <c:pt idx="282">
                  <c:v>0.18</c:v>
                </c:pt>
                <c:pt idx="283">
                  <c:v>0.19</c:v>
                </c:pt>
                <c:pt idx="284">
                  <c:v>0.21</c:v>
                </c:pt>
                <c:pt idx="285">
                  <c:v>0.26</c:v>
                </c:pt>
                <c:pt idx="286">
                  <c:v>0.17</c:v>
                </c:pt>
                <c:pt idx="287">
                  <c:v>0.23</c:v>
                </c:pt>
                <c:pt idx="288">
                  <c:v>0.27</c:v>
                </c:pt>
                <c:pt idx="289">
                  <c:v>0.16</c:v>
                </c:pt>
                <c:pt idx="290">
                  <c:v>0.16</c:v>
                </c:pt>
                <c:pt idx="291">
                  <c:v>0.2</c:v>
                </c:pt>
                <c:pt idx="292">
                  <c:v>0.17</c:v>
                </c:pt>
                <c:pt idx="293">
                  <c:v>0.15</c:v>
                </c:pt>
                <c:pt idx="294">
                  <c:v>0.19</c:v>
                </c:pt>
                <c:pt idx="295">
                  <c:v>0.22</c:v>
                </c:pt>
                <c:pt idx="296">
                  <c:v>0.27</c:v>
                </c:pt>
                <c:pt idx="297">
                  <c:v>0.17</c:v>
                </c:pt>
                <c:pt idx="298">
                  <c:v>0.2</c:v>
                </c:pt>
                <c:pt idx="299">
                  <c:v>0.15</c:v>
                </c:pt>
                <c:pt idx="300">
                  <c:v>0.18</c:v>
                </c:pt>
                <c:pt idx="301">
                  <c:v>0.22</c:v>
                </c:pt>
                <c:pt idx="302">
                  <c:v>0.25</c:v>
                </c:pt>
                <c:pt idx="303">
                  <c:v>0.2</c:v>
                </c:pt>
                <c:pt idx="304">
                  <c:v>0.25</c:v>
                </c:pt>
                <c:pt idx="305">
                  <c:v>0.3</c:v>
                </c:pt>
                <c:pt idx="306">
                  <c:v>0.35</c:v>
                </c:pt>
                <c:pt idx="307">
                  <c:v>0.17</c:v>
                </c:pt>
                <c:pt idx="308">
                  <c:v>0.2</c:v>
                </c:pt>
                <c:pt idx="309">
                  <c:v>0.17</c:v>
                </c:pt>
                <c:pt idx="310">
                  <c:v>0.2</c:v>
                </c:pt>
                <c:pt idx="311">
                  <c:v>0.25</c:v>
                </c:pt>
                <c:pt idx="312">
                  <c:v>0.28999999999999998</c:v>
                </c:pt>
                <c:pt idx="313">
                  <c:v>0.17</c:v>
                </c:pt>
                <c:pt idx="314">
                  <c:v>0.15</c:v>
                </c:pt>
                <c:pt idx="315">
                  <c:v>0.16</c:v>
                </c:pt>
                <c:pt idx="316">
                  <c:v>0.22</c:v>
                </c:pt>
                <c:pt idx="317">
                  <c:v>0.26</c:v>
                </c:pt>
                <c:pt idx="318">
                  <c:v>0.17</c:v>
                </c:pt>
                <c:pt idx="319">
                  <c:v>0.2</c:v>
                </c:pt>
                <c:pt idx="320">
                  <c:v>0.24</c:v>
                </c:pt>
                <c:pt idx="321">
                  <c:v>0.17</c:v>
                </c:pt>
                <c:pt idx="322">
                  <c:v>0.23</c:v>
                </c:pt>
                <c:pt idx="323">
                  <c:v>0.27</c:v>
                </c:pt>
                <c:pt idx="324">
                  <c:v>0.31</c:v>
                </c:pt>
                <c:pt idx="325">
                  <c:v>0.35</c:v>
                </c:pt>
                <c:pt idx="326">
                  <c:v>0.19</c:v>
                </c:pt>
                <c:pt idx="327">
                  <c:v>0.24</c:v>
                </c:pt>
                <c:pt idx="328">
                  <c:v>0.28999999999999998</c:v>
                </c:pt>
                <c:pt idx="329">
                  <c:v>0.36</c:v>
                </c:pt>
                <c:pt idx="330">
                  <c:v>0.42</c:v>
                </c:pt>
                <c:pt idx="331">
                  <c:v>0.18</c:v>
                </c:pt>
                <c:pt idx="332">
                  <c:v>0.22</c:v>
                </c:pt>
                <c:pt idx="333">
                  <c:v>0.27</c:v>
                </c:pt>
                <c:pt idx="334">
                  <c:v>0.32</c:v>
                </c:pt>
                <c:pt idx="335">
                  <c:v>0.16</c:v>
                </c:pt>
                <c:pt idx="336">
                  <c:v>0.19</c:v>
                </c:pt>
                <c:pt idx="337">
                  <c:v>0.22</c:v>
                </c:pt>
                <c:pt idx="338">
                  <c:v>0.17</c:v>
                </c:pt>
                <c:pt idx="339">
                  <c:v>0.19</c:v>
                </c:pt>
                <c:pt idx="340">
                  <c:v>0.25</c:v>
                </c:pt>
              </c:numCache>
            </c:numRef>
          </c:xVal>
          <c:yVal>
            <c:numRef>
              <c:f>'Avaliação do resultado ML'!$CH$2:$CH$342</c:f>
              <c:numCache>
                <c:formatCode>0.00</c:formatCode>
                <c:ptCount val="341"/>
                <c:pt idx="0">
                  <c:v>0.196022682770774</c:v>
                </c:pt>
                <c:pt idx="1">
                  <c:v>0.24598405146185304</c:v>
                </c:pt>
                <c:pt idx="2">
                  <c:v>0.25324875822234277</c:v>
                </c:pt>
                <c:pt idx="3">
                  <c:v>0.2899800491314829</c:v>
                </c:pt>
                <c:pt idx="4">
                  <c:v>0.36759768574918655</c:v>
                </c:pt>
                <c:pt idx="5">
                  <c:v>0.39348629204776625</c:v>
                </c:pt>
                <c:pt idx="6">
                  <c:v>0.16900856262036479</c:v>
                </c:pt>
                <c:pt idx="7">
                  <c:v>0.22755734750316803</c:v>
                </c:pt>
                <c:pt idx="8">
                  <c:v>0.42167496790083597</c:v>
                </c:pt>
                <c:pt idx="9">
                  <c:v>0.1435275723955643</c:v>
                </c:pt>
                <c:pt idx="10">
                  <c:v>0.17210420837403109</c:v>
                </c:pt>
                <c:pt idx="11">
                  <c:v>0.20495871917842556</c:v>
                </c:pt>
                <c:pt idx="12">
                  <c:v>0.24062557367259457</c:v>
                </c:pt>
                <c:pt idx="13">
                  <c:v>0.26497814734654845</c:v>
                </c:pt>
                <c:pt idx="14">
                  <c:v>0.3207070483809657</c:v>
                </c:pt>
                <c:pt idx="15">
                  <c:v>0.32377030178550514</c:v>
                </c:pt>
                <c:pt idx="16">
                  <c:v>0.34780342486861809</c:v>
                </c:pt>
                <c:pt idx="17">
                  <c:v>0.41843104090114175</c:v>
                </c:pt>
                <c:pt idx="18">
                  <c:v>0.43161687780764252</c:v>
                </c:pt>
                <c:pt idx="19">
                  <c:v>0.16880201588510738</c:v>
                </c:pt>
                <c:pt idx="20">
                  <c:v>0.19666277401769647</c:v>
                </c:pt>
                <c:pt idx="21">
                  <c:v>0.20755208587199953</c:v>
                </c:pt>
                <c:pt idx="22">
                  <c:v>0.22623612387714975</c:v>
                </c:pt>
                <c:pt idx="23">
                  <c:v>0.25351766540511478</c:v>
                </c:pt>
                <c:pt idx="24">
                  <c:v>0.31639338708229064</c:v>
                </c:pt>
                <c:pt idx="25">
                  <c:v>0.13628375906842274</c:v>
                </c:pt>
                <c:pt idx="26">
                  <c:v>0.16450581723664148</c:v>
                </c:pt>
                <c:pt idx="27">
                  <c:v>0.19312479796008947</c:v>
                </c:pt>
                <c:pt idx="28">
                  <c:v>0.24310370016136304</c:v>
                </c:pt>
                <c:pt idx="29">
                  <c:v>0.32204158480408734</c:v>
                </c:pt>
                <c:pt idx="30">
                  <c:v>0.27945284578070356</c:v>
                </c:pt>
                <c:pt idx="31">
                  <c:v>0.41593960618250431</c:v>
                </c:pt>
                <c:pt idx="32">
                  <c:v>0.60713781588284099</c:v>
                </c:pt>
                <c:pt idx="33">
                  <c:v>0.62719372386944816</c:v>
                </c:pt>
                <c:pt idx="34">
                  <c:v>0.63387902653165051</c:v>
                </c:pt>
                <c:pt idx="35">
                  <c:v>0.16583474247842114</c:v>
                </c:pt>
                <c:pt idx="36">
                  <c:v>0.19340650256327024</c:v>
                </c:pt>
                <c:pt idx="37">
                  <c:v>0.27304224505497909</c:v>
                </c:pt>
                <c:pt idx="38">
                  <c:v>0.38800185905607198</c:v>
                </c:pt>
                <c:pt idx="39">
                  <c:v>0.49740286023492503</c:v>
                </c:pt>
                <c:pt idx="40">
                  <c:v>0.64717494744344406</c:v>
                </c:pt>
                <c:pt idx="41">
                  <c:v>0.15707455595826741</c:v>
                </c:pt>
                <c:pt idx="42">
                  <c:v>0.21071893820236604</c:v>
                </c:pt>
                <c:pt idx="43">
                  <c:v>0.26905795384049047</c:v>
                </c:pt>
                <c:pt idx="44">
                  <c:v>0.39626290882194692</c:v>
                </c:pt>
                <c:pt idx="45">
                  <c:v>0.58125615191415947</c:v>
                </c:pt>
                <c:pt idx="46">
                  <c:v>0.15707455595826741</c:v>
                </c:pt>
                <c:pt idx="47">
                  <c:v>0.26905795384049047</c:v>
                </c:pt>
                <c:pt idx="48">
                  <c:v>0.39626290882194692</c:v>
                </c:pt>
                <c:pt idx="49">
                  <c:v>0.58125615191415947</c:v>
                </c:pt>
                <c:pt idx="50">
                  <c:v>0.30190353261751923</c:v>
                </c:pt>
                <c:pt idx="51">
                  <c:v>0.42833902626521525</c:v>
                </c:pt>
                <c:pt idx="52">
                  <c:v>0.236157966950022</c:v>
                </c:pt>
                <c:pt idx="53">
                  <c:v>0.29499901730036515</c:v>
                </c:pt>
                <c:pt idx="54">
                  <c:v>0.41284215258982576</c:v>
                </c:pt>
                <c:pt idx="55">
                  <c:v>0.236157966950022</c:v>
                </c:pt>
                <c:pt idx="56">
                  <c:v>0.29499901730036515</c:v>
                </c:pt>
                <c:pt idx="57">
                  <c:v>0.41284215258982576</c:v>
                </c:pt>
                <c:pt idx="58">
                  <c:v>0.19863399530864917</c:v>
                </c:pt>
                <c:pt idx="59">
                  <c:v>0.29579557838362458</c:v>
                </c:pt>
                <c:pt idx="60">
                  <c:v>0.44267360880514045</c:v>
                </c:pt>
                <c:pt idx="61">
                  <c:v>0.58496456274304698</c:v>
                </c:pt>
                <c:pt idx="62">
                  <c:v>0.19863399530864917</c:v>
                </c:pt>
                <c:pt idx="63">
                  <c:v>0.29579557838362458</c:v>
                </c:pt>
                <c:pt idx="64">
                  <c:v>0.44267360880514045</c:v>
                </c:pt>
                <c:pt idx="65">
                  <c:v>0.58496456274304698</c:v>
                </c:pt>
                <c:pt idx="66">
                  <c:v>0.31580562038981963</c:v>
                </c:pt>
                <c:pt idx="67">
                  <c:v>0.52806341060685469</c:v>
                </c:pt>
                <c:pt idx="68">
                  <c:v>0.20064357103405411</c:v>
                </c:pt>
                <c:pt idx="69">
                  <c:v>0.47881293110133138</c:v>
                </c:pt>
                <c:pt idx="70">
                  <c:v>0.20064357103405411</c:v>
                </c:pt>
                <c:pt idx="71">
                  <c:v>0.47881293110133138</c:v>
                </c:pt>
                <c:pt idx="72">
                  <c:v>0.13010604657798525</c:v>
                </c:pt>
                <c:pt idx="73">
                  <c:v>0.15247869197139569</c:v>
                </c:pt>
                <c:pt idx="74">
                  <c:v>0.15082056715709738</c:v>
                </c:pt>
                <c:pt idx="75">
                  <c:v>0.16846024476295329</c:v>
                </c:pt>
                <c:pt idx="76">
                  <c:v>0.19428438043554128</c:v>
                </c:pt>
                <c:pt idx="77">
                  <c:v>0.16344284746743562</c:v>
                </c:pt>
                <c:pt idx="78">
                  <c:v>0.19250774727567271</c:v>
                </c:pt>
                <c:pt idx="79">
                  <c:v>0.21072354678250244</c:v>
                </c:pt>
                <c:pt idx="80">
                  <c:v>0.216362912055996</c:v>
                </c:pt>
                <c:pt idx="81">
                  <c:v>0.23121448257158728</c:v>
                </c:pt>
                <c:pt idx="82">
                  <c:v>0.25218599015359261</c:v>
                </c:pt>
                <c:pt idx="83">
                  <c:v>0.2827150908905251</c:v>
                </c:pt>
                <c:pt idx="84">
                  <c:v>0.32999532909178458</c:v>
                </c:pt>
                <c:pt idx="85">
                  <c:v>0.3785696584344988</c:v>
                </c:pt>
                <c:pt idx="86">
                  <c:v>0.42826508833597798</c:v>
                </c:pt>
                <c:pt idx="87">
                  <c:v>0.216362912055996</c:v>
                </c:pt>
                <c:pt idx="88">
                  <c:v>0.23121448257158728</c:v>
                </c:pt>
                <c:pt idx="89">
                  <c:v>0.25218599015359261</c:v>
                </c:pt>
                <c:pt idx="90">
                  <c:v>0.2827150908905251</c:v>
                </c:pt>
                <c:pt idx="91">
                  <c:v>0.32999532909178458</c:v>
                </c:pt>
                <c:pt idx="92">
                  <c:v>0.3785696584344988</c:v>
                </c:pt>
                <c:pt idx="93">
                  <c:v>0.42826508833597798</c:v>
                </c:pt>
                <c:pt idx="94">
                  <c:v>0.20130019503794294</c:v>
                </c:pt>
                <c:pt idx="95">
                  <c:v>0.21179492232474295</c:v>
                </c:pt>
                <c:pt idx="96">
                  <c:v>0.23620368317906684</c:v>
                </c:pt>
                <c:pt idx="97">
                  <c:v>0.26149908742621997</c:v>
                </c:pt>
                <c:pt idx="98">
                  <c:v>0.28772680595771349</c:v>
                </c:pt>
                <c:pt idx="99">
                  <c:v>0.31484421214895703</c:v>
                </c:pt>
                <c:pt idx="100">
                  <c:v>0.3427538730744607</c:v>
                </c:pt>
                <c:pt idx="101">
                  <c:v>0.20105445390731835</c:v>
                </c:pt>
                <c:pt idx="102">
                  <c:v>0.20130019503794294</c:v>
                </c:pt>
                <c:pt idx="103">
                  <c:v>0.21179492232474295</c:v>
                </c:pt>
                <c:pt idx="104">
                  <c:v>0.23620368317906684</c:v>
                </c:pt>
                <c:pt idx="105">
                  <c:v>0.26149908742621997</c:v>
                </c:pt>
                <c:pt idx="106">
                  <c:v>0.28772680595771349</c:v>
                </c:pt>
                <c:pt idx="107">
                  <c:v>0.31484421214895703</c:v>
                </c:pt>
                <c:pt idx="108">
                  <c:v>0.3427538730744607</c:v>
                </c:pt>
                <c:pt idx="109">
                  <c:v>0.17445607969465543</c:v>
                </c:pt>
                <c:pt idx="110">
                  <c:v>0.18824254762228368</c:v>
                </c:pt>
                <c:pt idx="111">
                  <c:v>0.20247779784774364</c:v>
                </c:pt>
                <c:pt idx="112">
                  <c:v>0.21711514271080484</c:v>
                </c:pt>
                <c:pt idx="113">
                  <c:v>0.23215458221146748</c:v>
                </c:pt>
                <c:pt idx="114">
                  <c:v>0.18824254762228368</c:v>
                </c:pt>
                <c:pt idx="115">
                  <c:v>0.20247779784774364</c:v>
                </c:pt>
                <c:pt idx="116">
                  <c:v>0.21711514271080484</c:v>
                </c:pt>
                <c:pt idx="117">
                  <c:v>0.23215458221146748</c:v>
                </c:pt>
                <c:pt idx="118">
                  <c:v>0.2784483762302451</c:v>
                </c:pt>
                <c:pt idx="119">
                  <c:v>0.25285708952115582</c:v>
                </c:pt>
                <c:pt idx="120">
                  <c:v>0.25591333103799663</c:v>
                </c:pt>
                <c:pt idx="121">
                  <c:v>0.25285708952115582</c:v>
                </c:pt>
                <c:pt idx="122">
                  <c:v>0.25591333103799663</c:v>
                </c:pt>
                <c:pt idx="123">
                  <c:v>0.15780094023752669</c:v>
                </c:pt>
                <c:pt idx="124">
                  <c:v>0.16609186750488469</c:v>
                </c:pt>
                <c:pt idx="125">
                  <c:v>0.1842978964167426</c:v>
                </c:pt>
                <c:pt idx="126">
                  <c:v>0.15780094023752669</c:v>
                </c:pt>
                <c:pt idx="127">
                  <c:v>0.16609186750488469</c:v>
                </c:pt>
                <c:pt idx="128">
                  <c:v>0.1842978964167426</c:v>
                </c:pt>
                <c:pt idx="129">
                  <c:v>0.13647021905544032</c:v>
                </c:pt>
                <c:pt idx="130">
                  <c:v>0.15057251288753573</c:v>
                </c:pt>
                <c:pt idx="131">
                  <c:v>0.17032673383165542</c:v>
                </c:pt>
                <c:pt idx="132">
                  <c:v>0.13647021905544032</c:v>
                </c:pt>
                <c:pt idx="133">
                  <c:v>0.15057251288753573</c:v>
                </c:pt>
                <c:pt idx="134">
                  <c:v>0.17032673383165542</c:v>
                </c:pt>
                <c:pt idx="135">
                  <c:v>0.14084092652141933</c:v>
                </c:pt>
                <c:pt idx="136">
                  <c:v>0.14993428267735226</c:v>
                </c:pt>
                <c:pt idx="137">
                  <c:v>0.16310082461110365</c:v>
                </c:pt>
                <c:pt idx="138">
                  <c:v>0.17724254245590826</c:v>
                </c:pt>
                <c:pt idx="139">
                  <c:v>0.19614942876060931</c:v>
                </c:pt>
                <c:pt idx="140">
                  <c:v>0.22386316385078669</c:v>
                </c:pt>
                <c:pt idx="141">
                  <c:v>0.25727833716868159</c:v>
                </c:pt>
                <c:pt idx="142">
                  <c:v>0.13339586116838925</c:v>
                </c:pt>
                <c:pt idx="143">
                  <c:v>0.14084092652141933</c:v>
                </c:pt>
                <c:pt idx="144">
                  <c:v>0.15062464578256229</c:v>
                </c:pt>
                <c:pt idx="145">
                  <c:v>0.16181680590141445</c:v>
                </c:pt>
                <c:pt idx="146">
                  <c:v>0.17724254245590826</c:v>
                </c:pt>
                <c:pt idx="147">
                  <c:v>0.19553164665580924</c:v>
                </c:pt>
                <c:pt idx="148">
                  <c:v>0.22108638041416617</c:v>
                </c:pt>
                <c:pt idx="149">
                  <c:v>0.24612071076457331</c:v>
                </c:pt>
                <c:pt idx="150">
                  <c:v>0.16859156679575915</c:v>
                </c:pt>
                <c:pt idx="151">
                  <c:v>0.19389452190185713</c:v>
                </c:pt>
                <c:pt idx="152">
                  <c:v>0.22095133421311003</c:v>
                </c:pt>
                <c:pt idx="153">
                  <c:v>0.24851122244860185</c:v>
                </c:pt>
                <c:pt idx="154">
                  <c:v>0.27640483740994087</c:v>
                </c:pt>
                <c:pt idx="155">
                  <c:v>0.3057454179744783</c:v>
                </c:pt>
                <c:pt idx="156">
                  <c:v>0.15454060549576987</c:v>
                </c:pt>
                <c:pt idx="157">
                  <c:v>0.16883915731200955</c:v>
                </c:pt>
                <c:pt idx="158">
                  <c:v>0.19345160990430091</c:v>
                </c:pt>
                <c:pt idx="159">
                  <c:v>0.22019507106644076</c:v>
                </c:pt>
                <c:pt idx="160">
                  <c:v>0.24866615062969771</c:v>
                </c:pt>
                <c:pt idx="161">
                  <c:v>0.27640483740994087</c:v>
                </c:pt>
                <c:pt idx="162">
                  <c:v>0.29010953250366067</c:v>
                </c:pt>
                <c:pt idx="163">
                  <c:v>0.21966334717609637</c:v>
                </c:pt>
                <c:pt idx="164">
                  <c:v>0.23135729533180355</c:v>
                </c:pt>
                <c:pt idx="165">
                  <c:v>0.23399118526157336</c:v>
                </c:pt>
                <c:pt idx="166">
                  <c:v>0.24619651709128082</c:v>
                </c:pt>
                <c:pt idx="167">
                  <c:v>0.25701073696854604</c:v>
                </c:pt>
                <c:pt idx="168">
                  <c:v>0.27406460856766607</c:v>
                </c:pt>
                <c:pt idx="169">
                  <c:v>0.28941769783846477</c:v>
                </c:pt>
                <c:pt idx="170">
                  <c:v>0.30780165934054837</c:v>
                </c:pt>
                <c:pt idx="171">
                  <c:v>0.21897118775790214</c:v>
                </c:pt>
                <c:pt idx="172">
                  <c:v>0.22638461577089242</c:v>
                </c:pt>
                <c:pt idx="173">
                  <c:v>0.23428991172081995</c:v>
                </c:pt>
                <c:pt idx="174">
                  <c:v>0.24348124500565205</c:v>
                </c:pt>
                <c:pt idx="175">
                  <c:v>0.25525080033624026</c:v>
                </c:pt>
                <c:pt idx="176">
                  <c:v>0.27406460856766607</c:v>
                </c:pt>
                <c:pt idx="177">
                  <c:v>0.29119306602833184</c:v>
                </c:pt>
                <c:pt idx="178">
                  <c:v>0.30661302538189572</c:v>
                </c:pt>
                <c:pt idx="179">
                  <c:v>0.22718607159598608</c:v>
                </c:pt>
                <c:pt idx="180">
                  <c:v>0.23549696160301747</c:v>
                </c:pt>
                <c:pt idx="181">
                  <c:v>0.24898951106626038</c:v>
                </c:pt>
                <c:pt idx="182">
                  <c:v>0.26053300478519303</c:v>
                </c:pt>
                <c:pt idx="183">
                  <c:v>0.27406460856766607</c:v>
                </c:pt>
                <c:pt idx="184">
                  <c:v>0.28882608581606728</c:v>
                </c:pt>
                <c:pt idx="185">
                  <c:v>0.30839610935054351</c:v>
                </c:pt>
                <c:pt idx="186">
                  <c:v>0.19620756474718121</c:v>
                </c:pt>
                <c:pt idx="187">
                  <c:v>0.22780932435889542</c:v>
                </c:pt>
                <c:pt idx="188">
                  <c:v>0.26043919246782066</c:v>
                </c:pt>
                <c:pt idx="189">
                  <c:v>0.19620756474718121</c:v>
                </c:pt>
                <c:pt idx="190">
                  <c:v>0.22737319502979966</c:v>
                </c:pt>
                <c:pt idx="191">
                  <c:v>0.25987478967847949</c:v>
                </c:pt>
                <c:pt idx="192">
                  <c:v>0.15502242138029054</c:v>
                </c:pt>
                <c:pt idx="193">
                  <c:v>0.17214907786561456</c:v>
                </c:pt>
                <c:pt idx="194">
                  <c:v>0.1956817753287946</c:v>
                </c:pt>
                <c:pt idx="195">
                  <c:v>0.22650156572366434</c:v>
                </c:pt>
                <c:pt idx="196">
                  <c:v>0.27191031467829085</c:v>
                </c:pt>
                <c:pt idx="197">
                  <c:v>0.14117916892476956</c:v>
                </c:pt>
                <c:pt idx="198">
                  <c:v>0.18706281064226971</c:v>
                </c:pt>
                <c:pt idx="199">
                  <c:v>0.28530812832178731</c:v>
                </c:pt>
                <c:pt idx="200">
                  <c:v>0.14103851239190329</c:v>
                </c:pt>
                <c:pt idx="201">
                  <c:v>0.1989665636142032</c:v>
                </c:pt>
                <c:pt idx="202">
                  <c:v>0.28079648464148699</c:v>
                </c:pt>
                <c:pt idx="203">
                  <c:v>0.17120741896292019</c:v>
                </c:pt>
                <c:pt idx="204">
                  <c:v>0.23067024720921575</c:v>
                </c:pt>
                <c:pt idx="205">
                  <c:v>0.26797468368794192</c:v>
                </c:pt>
                <c:pt idx="206">
                  <c:v>0.29999370027648653</c:v>
                </c:pt>
                <c:pt idx="207">
                  <c:v>0.35298642797668578</c:v>
                </c:pt>
                <c:pt idx="208">
                  <c:v>0.38484768836992045</c:v>
                </c:pt>
                <c:pt idx="209">
                  <c:v>0.22441166668697232</c:v>
                </c:pt>
                <c:pt idx="210">
                  <c:v>0.24666481935394013</c:v>
                </c:pt>
                <c:pt idx="211">
                  <c:v>0.27655722531347438</c:v>
                </c:pt>
                <c:pt idx="212">
                  <c:v>0.2903053981220069</c:v>
                </c:pt>
                <c:pt idx="213">
                  <c:v>0.32227976980086914</c:v>
                </c:pt>
                <c:pt idx="214">
                  <c:v>0.38431756761414443</c:v>
                </c:pt>
                <c:pt idx="215">
                  <c:v>0.19869690996313932</c:v>
                </c:pt>
                <c:pt idx="216">
                  <c:v>0.2167506482381214</c:v>
                </c:pt>
                <c:pt idx="217">
                  <c:v>0.23369247416704095</c:v>
                </c:pt>
                <c:pt idx="218">
                  <c:v>0.25529132296856155</c:v>
                </c:pt>
                <c:pt idx="219">
                  <c:v>0.27787156170287419</c:v>
                </c:pt>
                <c:pt idx="220">
                  <c:v>0.29925067082450685</c:v>
                </c:pt>
                <c:pt idx="221">
                  <c:v>0.32144084600629808</c:v>
                </c:pt>
                <c:pt idx="222">
                  <c:v>0.33882722359177581</c:v>
                </c:pt>
                <c:pt idx="223">
                  <c:v>0.27416926970730626</c:v>
                </c:pt>
                <c:pt idx="224">
                  <c:v>0.32900061509507939</c:v>
                </c:pt>
                <c:pt idx="225">
                  <c:v>0.37972599097334286</c:v>
                </c:pt>
                <c:pt idx="226">
                  <c:v>0.22437581020022768</c:v>
                </c:pt>
                <c:pt idx="227">
                  <c:v>0.24522240955111352</c:v>
                </c:pt>
                <c:pt idx="228">
                  <c:v>0.27330021986015751</c:v>
                </c:pt>
                <c:pt idx="229">
                  <c:v>0.28623967767238884</c:v>
                </c:pt>
                <c:pt idx="230">
                  <c:v>0.30618013093867236</c:v>
                </c:pt>
                <c:pt idx="231">
                  <c:v>0.31982794414815252</c:v>
                </c:pt>
                <c:pt idx="232">
                  <c:v>0.35446256131042791</c:v>
                </c:pt>
                <c:pt idx="233">
                  <c:v>0.38194947655049794</c:v>
                </c:pt>
                <c:pt idx="234">
                  <c:v>0.22848027782220645</c:v>
                </c:pt>
                <c:pt idx="235">
                  <c:v>0.23576842679990334</c:v>
                </c:pt>
                <c:pt idx="236">
                  <c:v>0.25455353269738168</c:v>
                </c:pt>
                <c:pt idx="237">
                  <c:v>0.27614895938244721</c:v>
                </c:pt>
                <c:pt idx="238">
                  <c:v>0.2966282656396334</c:v>
                </c:pt>
                <c:pt idx="239">
                  <c:v>0.31574942284612484</c:v>
                </c:pt>
                <c:pt idx="240">
                  <c:v>0.33711440386166736</c:v>
                </c:pt>
                <c:pt idx="241">
                  <c:v>0.20222186490546218</c:v>
                </c:pt>
                <c:pt idx="242">
                  <c:v>0.22096244280084587</c:v>
                </c:pt>
                <c:pt idx="243">
                  <c:v>0.23712899212048572</c:v>
                </c:pt>
                <c:pt idx="244">
                  <c:v>0.25758684388261793</c:v>
                </c:pt>
                <c:pt idx="245">
                  <c:v>0.29347399135625929</c:v>
                </c:pt>
                <c:pt idx="246">
                  <c:v>0.31358704716072461</c:v>
                </c:pt>
                <c:pt idx="247">
                  <c:v>0.34519390853204429</c:v>
                </c:pt>
                <c:pt idx="248">
                  <c:v>0.28005900122369776</c:v>
                </c:pt>
                <c:pt idx="249">
                  <c:v>0.30781083275575899</c:v>
                </c:pt>
                <c:pt idx="250">
                  <c:v>0.28114224899862494</c:v>
                </c:pt>
                <c:pt idx="251">
                  <c:v>0.30781083275575899</c:v>
                </c:pt>
                <c:pt idx="252">
                  <c:v>0.28114224899862494</c:v>
                </c:pt>
                <c:pt idx="253">
                  <c:v>0.30781083275575899</c:v>
                </c:pt>
                <c:pt idx="254">
                  <c:v>0.28222655799175755</c:v>
                </c:pt>
                <c:pt idx="255">
                  <c:v>0.30785309614394685</c:v>
                </c:pt>
                <c:pt idx="256">
                  <c:v>0.22137512187691188</c:v>
                </c:pt>
                <c:pt idx="257">
                  <c:v>0.28975476582165116</c:v>
                </c:pt>
                <c:pt idx="258">
                  <c:v>0.22318406558397161</c:v>
                </c:pt>
                <c:pt idx="259">
                  <c:v>0.28975476582165116</c:v>
                </c:pt>
                <c:pt idx="260">
                  <c:v>0.19912644756796438</c:v>
                </c:pt>
                <c:pt idx="261">
                  <c:v>0.28241758285604002</c:v>
                </c:pt>
                <c:pt idx="262">
                  <c:v>0.30556331776727508</c:v>
                </c:pt>
                <c:pt idx="263">
                  <c:v>0.2001394120882396</c:v>
                </c:pt>
                <c:pt idx="264">
                  <c:v>0.28351431502211871</c:v>
                </c:pt>
                <c:pt idx="265">
                  <c:v>0.17419629020947777</c:v>
                </c:pt>
                <c:pt idx="266">
                  <c:v>0.22253276052852244</c:v>
                </c:pt>
                <c:pt idx="267">
                  <c:v>0.27624308229585204</c:v>
                </c:pt>
                <c:pt idx="268">
                  <c:v>0.31984721726740134</c:v>
                </c:pt>
                <c:pt idx="269">
                  <c:v>0.17381296730606605</c:v>
                </c:pt>
                <c:pt idx="270">
                  <c:v>0.22122593367575344</c:v>
                </c:pt>
                <c:pt idx="271">
                  <c:v>0.2741289583833072</c:v>
                </c:pt>
                <c:pt idx="272">
                  <c:v>0.27966008498460682</c:v>
                </c:pt>
                <c:pt idx="273">
                  <c:v>0.30377618006803653</c:v>
                </c:pt>
                <c:pt idx="274">
                  <c:v>0.27966008498460682</c:v>
                </c:pt>
                <c:pt idx="275">
                  <c:v>0.30377618006803653</c:v>
                </c:pt>
                <c:pt idx="276">
                  <c:v>0.18895768212715169</c:v>
                </c:pt>
                <c:pt idx="277">
                  <c:v>0.21554499144352252</c:v>
                </c:pt>
                <c:pt idx="278">
                  <c:v>0.24247041614265608</c:v>
                </c:pt>
                <c:pt idx="279">
                  <c:v>0.27111474723476425</c:v>
                </c:pt>
                <c:pt idx="280">
                  <c:v>0.29929157894683767</c:v>
                </c:pt>
                <c:pt idx="281">
                  <c:v>0.31795943709894942</c:v>
                </c:pt>
                <c:pt idx="282">
                  <c:v>0.24247041614265608</c:v>
                </c:pt>
                <c:pt idx="283">
                  <c:v>0.26965779434234938</c:v>
                </c:pt>
                <c:pt idx="284">
                  <c:v>0.29929157894683767</c:v>
                </c:pt>
                <c:pt idx="285">
                  <c:v>0.31795943709894942</c:v>
                </c:pt>
                <c:pt idx="286">
                  <c:v>0.19473144895583494</c:v>
                </c:pt>
                <c:pt idx="287">
                  <c:v>0.22428759293920852</c:v>
                </c:pt>
                <c:pt idx="288">
                  <c:v>0.2475790984018455</c:v>
                </c:pt>
                <c:pt idx="289">
                  <c:v>0.24818683011644257</c:v>
                </c:pt>
                <c:pt idx="290">
                  <c:v>0.24386870384484136</c:v>
                </c:pt>
                <c:pt idx="291">
                  <c:v>0.26657717782931084</c:v>
                </c:pt>
                <c:pt idx="292">
                  <c:v>0.20079262170187456</c:v>
                </c:pt>
                <c:pt idx="293">
                  <c:v>0.22574541243707968</c:v>
                </c:pt>
                <c:pt idx="294">
                  <c:v>0.24942384337440851</c:v>
                </c:pt>
                <c:pt idx="295">
                  <c:v>0.2765706021000664</c:v>
                </c:pt>
                <c:pt idx="296">
                  <c:v>0.28790592152761008</c:v>
                </c:pt>
                <c:pt idx="297">
                  <c:v>0.26878540022757613</c:v>
                </c:pt>
                <c:pt idx="298">
                  <c:v>0.28183442596551017</c:v>
                </c:pt>
                <c:pt idx="299">
                  <c:v>0.21667661594282109</c:v>
                </c:pt>
                <c:pt idx="300">
                  <c:v>0.24121770073206791</c:v>
                </c:pt>
                <c:pt idx="301">
                  <c:v>0.26927620122783813</c:v>
                </c:pt>
                <c:pt idx="302">
                  <c:v>0.28221861762693357</c:v>
                </c:pt>
                <c:pt idx="303">
                  <c:v>0.21821328554288627</c:v>
                </c:pt>
                <c:pt idx="304">
                  <c:v>0.24260336300881069</c:v>
                </c:pt>
                <c:pt idx="305">
                  <c:v>0.27050211715257799</c:v>
                </c:pt>
                <c:pt idx="306">
                  <c:v>0.28317749135608211</c:v>
                </c:pt>
                <c:pt idx="307">
                  <c:v>0.24459933856943</c:v>
                </c:pt>
                <c:pt idx="308">
                  <c:v>0.26013539454285428</c:v>
                </c:pt>
                <c:pt idx="309">
                  <c:v>0.25236868021172804</c:v>
                </c:pt>
                <c:pt idx="310">
                  <c:v>0.27304292128889063</c:v>
                </c:pt>
                <c:pt idx="311">
                  <c:v>0.29741063375930993</c:v>
                </c:pt>
                <c:pt idx="312">
                  <c:v>0.32128403177129167</c:v>
                </c:pt>
                <c:pt idx="313">
                  <c:v>0.27429961641868705</c:v>
                </c:pt>
                <c:pt idx="314">
                  <c:v>0.25236868021172804</c:v>
                </c:pt>
                <c:pt idx="315">
                  <c:v>0.27304292128889063</c:v>
                </c:pt>
                <c:pt idx="316">
                  <c:v>0.29741063375930993</c:v>
                </c:pt>
                <c:pt idx="317">
                  <c:v>0.32128403177129167</c:v>
                </c:pt>
                <c:pt idx="318">
                  <c:v>0.27712313551118584</c:v>
                </c:pt>
                <c:pt idx="319">
                  <c:v>0.30120356419888117</c:v>
                </c:pt>
                <c:pt idx="320">
                  <c:v>0.32398200598450638</c:v>
                </c:pt>
                <c:pt idx="321">
                  <c:v>0.2912726464507509</c:v>
                </c:pt>
                <c:pt idx="322">
                  <c:v>0.32669616491692866</c:v>
                </c:pt>
                <c:pt idx="323">
                  <c:v>0.36666527093008794</c:v>
                </c:pt>
                <c:pt idx="324">
                  <c:v>0.39720184936459574</c:v>
                </c:pt>
                <c:pt idx="325">
                  <c:v>0.40511943441419745</c:v>
                </c:pt>
                <c:pt idx="326">
                  <c:v>0.28372184456332439</c:v>
                </c:pt>
                <c:pt idx="327">
                  <c:v>0.31933476321754739</c:v>
                </c:pt>
                <c:pt idx="328">
                  <c:v>0.3601081412225986</c:v>
                </c:pt>
                <c:pt idx="329">
                  <c:v>0.3912136666068522</c:v>
                </c:pt>
                <c:pt idx="330">
                  <c:v>0.40021569848650018</c:v>
                </c:pt>
                <c:pt idx="331">
                  <c:v>0.23099547713611229</c:v>
                </c:pt>
                <c:pt idx="332">
                  <c:v>0.25444450811947433</c:v>
                </c:pt>
                <c:pt idx="333">
                  <c:v>0.27681053307708919</c:v>
                </c:pt>
                <c:pt idx="334">
                  <c:v>0.30066659494833065</c:v>
                </c:pt>
                <c:pt idx="335">
                  <c:v>0.25444450811947433</c:v>
                </c:pt>
                <c:pt idx="336">
                  <c:v>0.27681053307708919</c:v>
                </c:pt>
                <c:pt idx="337">
                  <c:v>0.30066659494833065</c:v>
                </c:pt>
                <c:pt idx="338">
                  <c:v>0.27072929999092377</c:v>
                </c:pt>
                <c:pt idx="339">
                  <c:v>0.25341109438242126</c:v>
                </c:pt>
                <c:pt idx="340">
                  <c:v>0.26846918893578081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16-4019-AABC-772014D7A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577823"/>
        <c:axId val="1202575903"/>
      </c:scatterChart>
      <c:valAx>
        <c:axId val="120257782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5903"/>
        <c:crosses val="autoZero"/>
        <c:crossBetween val="midCat"/>
      </c:valAx>
      <c:valAx>
        <c:axId val="12025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57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138430</xdr:colOff>
      <xdr:row>9</xdr:row>
      <xdr:rowOff>104775</xdr:rowOff>
    </xdr:from>
    <xdr:to>
      <xdr:col>41</xdr:col>
      <xdr:colOff>158750</xdr:colOff>
      <xdr:row>24</xdr:row>
      <xdr:rowOff>53975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F66A46-F136-D90E-50F6-CB6247E00B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54</xdr:col>
      <xdr:colOff>234950</xdr:colOff>
      <xdr:row>24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FCA924A-8AC5-463F-A6AF-307B97C1F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0</xdr:colOff>
      <xdr:row>29</xdr:row>
      <xdr:rowOff>0</xdr:rowOff>
    </xdr:from>
    <xdr:to>
      <xdr:col>41</xdr:col>
      <xdr:colOff>20320</xdr:colOff>
      <xdr:row>43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CEFB184-0EE5-4BAA-BDE9-08C00CE688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606668</xdr:colOff>
      <xdr:row>1</xdr:row>
      <xdr:rowOff>5861</xdr:rowOff>
    </xdr:from>
    <xdr:to>
      <xdr:col>34</xdr:col>
      <xdr:colOff>439614</xdr:colOff>
      <xdr:row>22</xdr:row>
      <xdr:rowOff>46892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2ABEE9-C101-61E1-B222-90208E124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609600</xdr:colOff>
      <xdr:row>1</xdr:row>
      <xdr:rowOff>0</xdr:rowOff>
    </xdr:from>
    <xdr:to>
      <xdr:col>46</xdr:col>
      <xdr:colOff>442546</xdr:colOff>
      <xdr:row>22</xdr:row>
      <xdr:rowOff>41031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55DF61-9A4D-4678-9E66-93DB281B8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51</xdr:col>
      <xdr:colOff>0</xdr:colOff>
      <xdr:row>1</xdr:row>
      <xdr:rowOff>0</xdr:rowOff>
    </xdr:from>
    <xdr:to>
      <xdr:col>58</xdr:col>
      <xdr:colOff>442546</xdr:colOff>
      <xdr:row>22</xdr:row>
      <xdr:rowOff>41031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28FB8C-54FD-4E7A-96CF-C5225E9F1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70</xdr:col>
      <xdr:colOff>442546</xdr:colOff>
      <xdr:row>22</xdr:row>
      <xdr:rowOff>41031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2B56CD8-FCCD-4DD6-99AC-3C741BD829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75</xdr:col>
      <xdr:colOff>0</xdr:colOff>
      <xdr:row>1</xdr:row>
      <xdr:rowOff>0</xdr:rowOff>
    </xdr:from>
    <xdr:to>
      <xdr:col>82</xdr:col>
      <xdr:colOff>442546</xdr:colOff>
      <xdr:row>22</xdr:row>
      <xdr:rowOff>41031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369D211-A087-434B-B9A4-444D8069C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88</xdr:col>
      <xdr:colOff>0</xdr:colOff>
      <xdr:row>1</xdr:row>
      <xdr:rowOff>0</xdr:rowOff>
    </xdr:from>
    <xdr:to>
      <xdr:col>95</xdr:col>
      <xdr:colOff>442546</xdr:colOff>
      <xdr:row>22</xdr:row>
      <xdr:rowOff>41031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ABFE73D-9A41-4421-B2EE-82269DD37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 Lima Araujo" id="{0D2057E3-2C3B-479D-B57A-85F2E874035A}" userId="f49c76fb860dcad5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H349" dT="2026-01-18T18:51:32.90" personId="{0D2057E3-2C3B-479D-B57A-85F2E874035A}" id="{3AB5DEA4-23BB-4E89-A988-E210A93E4629}">
    <text>As constantes a e b são obtidas da regressão linear no gráfico de probabilidade lognormal. Ver arquivo Análise do BIAS factor.opj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33FC7-2BBF-431E-B309-8EC1C92844D4}">
  <dimension ref="A1:W355"/>
  <sheetViews>
    <sheetView topLeftCell="H1" zoomScale="120" zoomScaleNormal="120" workbookViewId="0">
      <selection activeCell="L11" sqref="L11"/>
    </sheetView>
  </sheetViews>
  <sheetFormatPr defaultRowHeight="15" x14ac:dyDescent="0.25"/>
  <cols>
    <col min="1" max="1" width="32.85546875" style="1" customWidth="1"/>
    <col min="2" max="2" width="24.7109375" style="4" bestFit="1" customWidth="1"/>
    <col min="3" max="3" width="24.7109375" style="5" customWidth="1"/>
    <col min="4" max="4" width="29.7109375" style="5" bestFit="1" customWidth="1"/>
    <col min="5" max="5" width="29.28515625" style="4" bestFit="1" customWidth="1"/>
    <col min="6" max="6" width="36.7109375" style="3" bestFit="1" customWidth="1"/>
    <col min="7" max="7" width="16.42578125" style="4" bestFit="1" customWidth="1"/>
    <col min="8" max="8" width="44.5703125" style="4" bestFit="1" customWidth="1"/>
    <col min="9" max="9" width="16.28515625" style="2" bestFit="1" customWidth="1"/>
    <col min="10" max="10" width="42.85546875" style="3" bestFit="1" customWidth="1"/>
    <col min="11" max="11" width="9.7109375" style="3" bestFit="1" customWidth="1"/>
    <col min="12" max="12" width="50.7109375" style="6" customWidth="1"/>
    <col min="16" max="17" width="8.85546875" style="1"/>
    <col min="22" max="22" width="13.85546875" customWidth="1"/>
  </cols>
  <sheetData>
    <row r="1" spans="1:23" x14ac:dyDescent="0.25">
      <c r="P1" s="14" t="s">
        <v>120</v>
      </c>
      <c r="S1" s="15" t="s">
        <v>121</v>
      </c>
    </row>
    <row r="2" spans="1:23" x14ac:dyDescent="0.25">
      <c r="P2" s="1" t="s">
        <v>108</v>
      </c>
      <c r="Q2" s="1">
        <v>1.728</v>
      </c>
      <c r="S2" s="1" t="s">
        <v>108</v>
      </c>
      <c r="T2" s="1">
        <v>0.39200000000000002</v>
      </c>
      <c r="V2" s="1"/>
      <c r="W2" s="3"/>
    </row>
    <row r="3" spans="1:23" x14ac:dyDescent="0.25">
      <c r="P3" s="1" t="s">
        <v>109</v>
      </c>
      <c r="Q3" s="1">
        <v>1.0999999999999999E-2</v>
      </c>
      <c r="S3" s="1" t="s">
        <v>109</v>
      </c>
      <c r="T3" s="1">
        <v>1.1479999999999999</v>
      </c>
      <c r="V3" s="1"/>
      <c r="W3" s="3"/>
    </row>
    <row r="4" spans="1:23" x14ac:dyDescent="0.25">
      <c r="P4" s="1" t="s">
        <v>110</v>
      </c>
      <c r="Q4" s="1">
        <v>0.33900000000000002</v>
      </c>
      <c r="S4" s="1" t="s">
        <v>110</v>
      </c>
      <c r="T4" s="1">
        <v>0.85399999999999998</v>
      </c>
      <c r="V4" s="1"/>
      <c r="W4" s="3"/>
    </row>
    <row r="5" spans="1:23" x14ac:dyDescent="0.25">
      <c r="P5" s="1" t="s">
        <v>111</v>
      </c>
      <c r="Q5" s="1">
        <v>1.1020000000000001</v>
      </c>
      <c r="S5" s="1" t="s">
        <v>111</v>
      </c>
      <c r="T5" s="1">
        <v>0.55500000000000005</v>
      </c>
      <c r="V5" s="1"/>
      <c r="W5" s="3"/>
    </row>
    <row r="6" spans="1:23" x14ac:dyDescent="0.25">
      <c r="P6" s="1" t="s">
        <v>112</v>
      </c>
      <c r="Q6" s="1">
        <v>-0.495</v>
      </c>
      <c r="S6" s="1" t="s">
        <v>112</v>
      </c>
      <c r="T6" s="1">
        <v>-0.68600000000000005</v>
      </c>
      <c r="V6" s="1"/>
      <c r="W6" s="3"/>
    </row>
    <row r="7" spans="1:23" x14ac:dyDescent="0.25">
      <c r="P7" s="1" t="s">
        <v>113</v>
      </c>
      <c r="Q7" s="1">
        <v>0.83799999999999997</v>
      </c>
      <c r="S7" s="1" t="s">
        <v>113</v>
      </c>
      <c r="T7" s="1">
        <v>1.952</v>
      </c>
      <c r="V7" s="1"/>
      <c r="W7" s="3"/>
    </row>
    <row r="8" spans="1:23" x14ac:dyDescent="0.25">
      <c r="S8" s="1"/>
      <c r="T8" s="1"/>
      <c r="V8" s="1"/>
      <c r="W8" s="3"/>
    </row>
    <row r="9" spans="1:23" x14ac:dyDescent="0.25">
      <c r="A9" s="1" t="s">
        <v>0</v>
      </c>
      <c r="B9" s="59" t="s">
        <v>1</v>
      </c>
      <c r="C9" s="59"/>
      <c r="D9" s="59"/>
      <c r="E9" s="59"/>
      <c r="F9" s="59"/>
      <c r="G9" s="59"/>
      <c r="H9" s="59"/>
      <c r="I9" s="59"/>
      <c r="J9" s="59"/>
      <c r="K9" s="3" t="s">
        <v>2</v>
      </c>
    </row>
    <row r="10" spans="1:23" ht="18" x14ac:dyDescent="0.25">
      <c r="B10" s="4" t="s">
        <v>95</v>
      </c>
      <c r="C10" s="5" t="s">
        <v>129</v>
      </c>
      <c r="D10" s="5" t="s">
        <v>3</v>
      </c>
      <c r="E10" s="4" t="s">
        <v>4</v>
      </c>
      <c r="F10" s="3" t="s">
        <v>90</v>
      </c>
      <c r="G10" s="4" t="s">
        <v>91</v>
      </c>
      <c r="H10" s="4" t="s">
        <v>92</v>
      </c>
      <c r="I10" s="2" t="s">
        <v>93</v>
      </c>
      <c r="J10" s="3" t="s">
        <v>89</v>
      </c>
      <c r="K10" s="3" t="s">
        <v>94</v>
      </c>
      <c r="L10" s="3" t="s">
        <v>107</v>
      </c>
    </row>
    <row r="11" spans="1:23" x14ac:dyDescent="0.25">
      <c r="A11" s="1" t="s">
        <v>5</v>
      </c>
      <c r="B11" s="4">
        <v>20</v>
      </c>
      <c r="C11" s="5">
        <v>500</v>
      </c>
      <c r="D11" s="5">
        <v>2</v>
      </c>
      <c r="E11" s="4">
        <v>126</v>
      </c>
      <c r="F11" s="3">
        <v>4.1203405239014401</v>
      </c>
      <c r="G11" s="4">
        <v>25</v>
      </c>
      <c r="H11" s="4">
        <v>39</v>
      </c>
      <c r="I11" s="2">
        <v>6.0723545689225174E-2</v>
      </c>
      <c r="J11" s="3">
        <v>185.31436247134698</v>
      </c>
      <c r="K11" s="3">
        <v>0.16</v>
      </c>
      <c r="L11" s="6">
        <f>J11/200000</f>
        <v>9.2657181235673489E-4</v>
      </c>
      <c r="P11" s="3">
        <f>$Q$2*($Q$3*$G11+$Q$4*$B11^$Q$5*$I11^$Q$6)*$L11^$Q$7</f>
        <v>0.18415873311258718</v>
      </c>
      <c r="Q11" s="3">
        <f>P11/$K11</f>
        <v>1.1509920819536699</v>
      </c>
      <c r="S11" s="3">
        <f>$T$2*$B11^$T$3*$L11^$T$4*($T$5*$I11^$T$6+$T$7)</f>
        <v>0.18022921031306474</v>
      </c>
      <c r="T11" s="3">
        <f>S11/$K11</f>
        <v>1.1264325644566546</v>
      </c>
      <c r="V11" s="3"/>
      <c r="W11" s="3"/>
    </row>
    <row r="12" spans="1:23" x14ac:dyDescent="0.25">
      <c r="B12" s="4">
        <v>20</v>
      </c>
      <c r="C12" s="5">
        <v>500</v>
      </c>
      <c r="D12" s="5">
        <v>2</v>
      </c>
      <c r="E12" s="4">
        <v>126</v>
      </c>
      <c r="F12" s="3">
        <v>4.1203405239014401</v>
      </c>
      <c r="G12" s="4">
        <v>25</v>
      </c>
      <c r="H12" s="4">
        <v>39</v>
      </c>
      <c r="I12" s="2">
        <v>6.0723545689225174E-2</v>
      </c>
      <c r="J12" s="3">
        <v>270.65736491061415</v>
      </c>
      <c r="K12" s="3">
        <v>0.23</v>
      </c>
      <c r="L12" s="6">
        <f t="shared" ref="L12:L75" si="0">J12/200000</f>
        <v>1.3532868245530708E-3</v>
      </c>
      <c r="P12" s="3">
        <f t="shared" ref="P12:P75" si="1">$Q$2*($Q$3*$G12+$Q$4*$B12^$Q$5*$I12^$Q$6)*$L12^$Q$7</f>
        <v>0.2529602858746991</v>
      </c>
      <c r="Q12" s="3">
        <f t="shared" ref="Q12:Q75" si="2">P12/$K12</f>
        <v>1.0998273298899961</v>
      </c>
      <c r="S12" s="3">
        <f t="shared" ref="S12:S75" si="3">$T$2*$B12^$T$3*$L12^$T$4*($T$5*$I12^$T$6+$T$7)</f>
        <v>0.24906768082481665</v>
      </c>
      <c r="T12" s="3">
        <f t="shared" ref="T12:T75" si="4">S12/$K12</f>
        <v>1.0829029601078983</v>
      </c>
      <c r="V12" s="3"/>
      <c r="W12" s="3"/>
    </row>
    <row r="13" spans="1:23" x14ac:dyDescent="0.25">
      <c r="B13" s="4">
        <v>20</v>
      </c>
      <c r="C13" s="5">
        <v>500</v>
      </c>
      <c r="D13" s="5">
        <v>2</v>
      </c>
      <c r="E13" s="4">
        <v>126</v>
      </c>
      <c r="F13" s="3">
        <v>4.1203405239014401</v>
      </c>
      <c r="G13" s="4">
        <v>25</v>
      </c>
      <c r="H13" s="4">
        <v>39</v>
      </c>
      <c r="I13" s="2">
        <v>6.0723545689225174E-2</v>
      </c>
      <c r="J13" s="3">
        <v>284.10290085354427</v>
      </c>
      <c r="K13" s="3">
        <v>0.24</v>
      </c>
      <c r="L13" s="6">
        <f t="shared" si="0"/>
        <v>1.4205145042677214E-3</v>
      </c>
      <c r="P13" s="3">
        <f t="shared" si="1"/>
        <v>0.26344934285702243</v>
      </c>
      <c r="Q13" s="3">
        <f t="shared" si="2"/>
        <v>1.0977055952375936</v>
      </c>
      <c r="S13" s="3">
        <f t="shared" si="3"/>
        <v>0.25959662755211199</v>
      </c>
      <c r="T13" s="3">
        <f t="shared" si="4"/>
        <v>1.0816526148004666</v>
      </c>
      <c r="V13" s="3"/>
      <c r="W13" s="3"/>
    </row>
    <row r="14" spans="1:23" x14ac:dyDescent="0.25">
      <c r="B14" s="4">
        <v>20</v>
      </c>
      <c r="C14" s="5">
        <v>500</v>
      </c>
      <c r="D14" s="5">
        <v>2</v>
      </c>
      <c r="E14" s="4">
        <v>126</v>
      </c>
      <c r="F14" s="3">
        <v>4.1203405239014401</v>
      </c>
      <c r="G14" s="4">
        <v>25</v>
      </c>
      <c r="H14" s="4">
        <v>39</v>
      </c>
      <c r="I14" s="2">
        <v>6.0723545689225174E-2</v>
      </c>
      <c r="J14" s="3">
        <v>347.37006118675515</v>
      </c>
      <c r="K14" s="3">
        <v>0.27</v>
      </c>
      <c r="L14" s="6">
        <f t="shared" si="0"/>
        <v>1.7368503059337758E-3</v>
      </c>
      <c r="P14" s="3">
        <f t="shared" si="1"/>
        <v>0.31179455630312175</v>
      </c>
      <c r="Q14" s="3">
        <f t="shared" si="2"/>
        <v>1.154794652974525</v>
      </c>
      <c r="S14" s="3">
        <f t="shared" si="3"/>
        <v>0.30822475959761947</v>
      </c>
      <c r="T14" s="3">
        <f t="shared" si="4"/>
        <v>1.1415731836948868</v>
      </c>
      <c r="V14" s="3"/>
      <c r="W14" s="3"/>
    </row>
    <row r="15" spans="1:23" x14ac:dyDescent="0.25">
      <c r="B15" s="4">
        <v>20</v>
      </c>
      <c r="C15" s="5">
        <v>500</v>
      </c>
      <c r="D15" s="5">
        <v>2</v>
      </c>
      <c r="E15" s="4">
        <v>126</v>
      </c>
      <c r="F15" s="3">
        <v>4.1203405239014401</v>
      </c>
      <c r="G15" s="4">
        <v>25</v>
      </c>
      <c r="H15" s="4">
        <v>39</v>
      </c>
      <c r="I15" s="2">
        <v>6.0723545689225174E-2</v>
      </c>
      <c r="J15" s="3">
        <v>454.40943327925783</v>
      </c>
      <c r="K15" s="3">
        <v>0.35</v>
      </c>
      <c r="L15" s="6">
        <f t="shared" si="0"/>
        <v>2.2720471663962892E-3</v>
      </c>
      <c r="P15" s="3">
        <f t="shared" si="1"/>
        <v>0.39050390341684788</v>
      </c>
      <c r="Q15" s="3">
        <f t="shared" si="2"/>
        <v>1.1157254383338511</v>
      </c>
      <c r="S15" s="3">
        <f t="shared" si="3"/>
        <v>0.38769558259780418</v>
      </c>
      <c r="T15" s="3">
        <f t="shared" si="4"/>
        <v>1.107701664565155</v>
      </c>
      <c r="V15" s="3"/>
      <c r="W15" s="3"/>
    </row>
    <row r="16" spans="1:23" x14ac:dyDescent="0.25">
      <c r="B16" s="4">
        <v>20</v>
      </c>
      <c r="C16" s="5">
        <v>500</v>
      </c>
      <c r="D16" s="5">
        <v>2</v>
      </c>
      <c r="E16" s="4">
        <v>126</v>
      </c>
      <c r="F16" s="3">
        <v>4.1203405239014401</v>
      </c>
      <c r="G16" s="4">
        <v>25</v>
      </c>
      <c r="H16" s="4">
        <v>39</v>
      </c>
      <c r="I16" s="2">
        <v>6.0723545689225174E-2</v>
      </c>
      <c r="J16" s="3">
        <v>500</v>
      </c>
      <c r="K16" s="3">
        <v>0.4</v>
      </c>
      <c r="L16" s="6">
        <f t="shared" si="0"/>
        <v>2.5000000000000001E-3</v>
      </c>
      <c r="P16" s="3">
        <f t="shared" si="1"/>
        <v>0.42307890664698616</v>
      </c>
      <c r="Q16" s="3">
        <f t="shared" si="2"/>
        <v>1.0576972666174653</v>
      </c>
      <c r="S16" s="3">
        <f t="shared" si="3"/>
        <v>0.42067936462474698</v>
      </c>
      <c r="T16" s="3">
        <f t="shared" si="4"/>
        <v>1.0516984115618673</v>
      </c>
      <c r="V16" s="3"/>
      <c r="W16" s="3"/>
    </row>
    <row r="17" spans="1:23" x14ac:dyDescent="0.25">
      <c r="A17" s="1" t="s">
        <v>6</v>
      </c>
      <c r="B17" s="4">
        <v>10</v>
      </c>
      <c r="C17" s="5">
        <v>500</v>
      </c>
      <c r="D17" s="5">
        <v>8</v>
      </c>
      <c r="E17" s="4">
        <v>87.7</v>
      </c>
      <c r="F17" s="3">
        <v>4.1311267633290143</v>
      </c>
      <c r="G17" s="4">
        <v>25</v>
      </c>
      <c r="H17" s="4">
        <v>53</v>
      </c>
      <c r="I17" s="2">
        <v>1.5388385199705954E-2</v>
      </c>
      <c r="J17" s="3">
        <v>230.46114979434526</v>
      </c>
      <c r="K17" s="3">
        <v>0.16</v>
      </c>
      <c r="L17" s="6">
        <f t="shared" si="0"/>
        <v>1.1523057489717264E-3</v>
      </c>
      <c r="P17" s="3">
        <f t="shared" si="1"/>
        <v>0.20332499867836548</v>
      </c>
      <c r="Q17" s="3">
        <f t="shared" si="2"/>
        <v>1.2707812417397841</v>
      </c>
      <c r="S17" s="3">
        <f t="shared" si="3"/>
        <v>0.19915305719149851</v>
      </c>
      <c r="T17" s="3">
        <f t="shared" si="4"/>
        <v>1.2447066074468656</v>
      </c>
      <c r="V17" s="3"/>
      <c r="W17" s="3"/>
    </row>
    <row r="18" spans="1:23" x14ac:dyDescent="0.25">
      <c r="B18" s="4">
        <v>10</v>
      </c>
      <c r="C18" s="5">
        <v>500</v>
      </c>
      <c r="D18" s="5">
        <v>8</v>
      </c>
      <c r="E18" s="4">
        <v>87.7</v>
      </c>
      <c r="F18" s="3">
        <v>4.1311267633290143</v>
      </c>
      <c r="G18" s="4">
        <v>25</v>
      </c>
      <c r="H18" s="4">
        <v>53</v>
      </c>
      <c r="I18" s="2">
        <v>1.5388385199705954E-2</v>
      </c>
      <c r="J18" s="3">
        <v>305.35368375030896</v>
      </c>
      <c r="K18" s="3">
        <v>0.18</v>
      </c>
      <c r="L18" s="6">
        <f t="shared" si="0"/>
        <v>1.5267684187515449E-3</v>
      </c>
      <c r="P18" s="3">
        <f t="shared" si="1"/>
        <v>0.25739430658055756</v>
      </c>
      <c r="Q18" s="3">
        <f t="shared" si="2"/>
        <v>1.4299683698919865</v>
      </c>
      <c r="S18" s="3">
        <f t="shared" si="3"/>
        <v>0.25325056493955672</v>
      </c>
      <c r="T18" s="3">
        <f t="shared" si="4"/>
        <v>1.4069475829975373</v>
      </c>
      <c r="V18" s="3"/>
      <c r="W18" s="3"/>
    </row>
    <row r="19" spans="1:23" x14ac:dyDescent="0.25">
      <c r="B19" s="4">
        <v>10</v>
      </c>
      <c r="C19" s="5">
        <v>500</v>
      </c>
      <c r="D19" s="5">
        <v>8</v>
      </c>
      <c r="E19" s="4">
        <v>87.7</v>
      </c>
      <c r="F19" s="3">
        <v>4.1311267633290143</v>
      </c>
      <c r="G19" s="4">
        <v>25</v>
      </c>
      <c r="H19" s="4">
        <v>53</v>
      </c>
      <c r="I19" s="2">
        <v>1.5388385199705954E-2</v>
      </c>
      <c r="J19" s="3">
        <v>497.51538321550908</v>
      </c>
      <c r="K19" s="3">
        <v>0.26</v>
      </c>
      <c r="L19" s="6">
        <f t="shared" si="0"/>
        <v>2.4875769160775454E-3</v>
      </c>
      <c r="P19" s="3">
        <f t="shared" si="1"/>
        <v>0.38748754154412368</v>
      </c>
      <c r="Q19" s="3">
        <f t="shared" si="2"/>
        <v>1.4903366982466295</v>
      </c>
      <c r="S19" s="3">
        <f t="shared" si="3"/>
        <v>0.38423885882679576</v>
      </c>
      <c r="T19" s="3">
        <f t="shared" si="4"/>
        <v>1.4778417647184452</v>
      </c>
      <c r="V19" s="3"/>
      <c r="W19" s="3"/>
    </row>
    <row r="20" spans="1:23" x14ac:dyDescent="0.25">
      <c r="A20" s="1" t="s">
        <v>7</v>
      </c>
      <c r="B20" s="4">
        <v>10</v>
      </c>
      <c r="C20" s="5">
        <v>628</v>
      </c>
      <c r="D20" s="5">
        <v>4</v>
      </c>
      <c r="E20" s="4">
        <v>32.466666666666669</v>
      </c>
      <c r="F20" s="3">
        <v>3.262</v>
      </c>
      <c r="G20" s="4">
        <v>25</v>
      </c>
      <c r="H20" s="4">
        <v>36</v>
      </c>
      <c r="I20" s="2">
        <v>1.7444444444444443E-2</v>
      </c>
      <c r="J20" s="3">
        <v>173.65030205004373</v>
      </c>
      <c r="K20" s="3">
        <v>0.16</v>
      </c>
      <c r="L20" s="6">
        <f t="shared" si="0"/>
        <v>8.6825151025021871E-4</v>
      </c>
      <c r="P20" s="3">
        <f t="shared" si="1"/>
        <v>0.15081563217757435</v>
      </c>
      <c r="Q20" s="3">
        <f t="shared" si="2"/>
        <v>0.94259770110983965</v>
      </c>
      <c r="S20" s="3">
        <f t="shared" si="3"/>
        <v>0.14565418606470035</v>
      </c>
      <c r="T20" s="3">
        <f t="shared" si="4"/>
        <v>0.91033866290437715</v>
      </c>
      <c r="V20" s="3"/>
      <c r="W20" s="3"/>
    </row>
    <row r="21" spans="1:23" x14ac:dyDescent="0.25">
      <c r="B21" s="4">
        <v>10</v>
      </c>
      <c r="C21" s="5">
        <v>628</v>
      </c>
      <c r="D21" s="5">
        <v>4</v>
      </c>
      <c r="E21" s="4">
        <v>32.466666666666669</v>
      </c>
      <c r="F21" s="3">
        <v>3.262</v>
      </c>
      <c r="G21" s="4">
        <v>25</v>
      </c>
      <c r="H21" s="4">
        <v>36</v>
      </c>
      <c r="I21" s="2">
        <v>1.7444444444444443E-2</v>
      </c>
      <c r="J21" s="3">
        <v>238.73912818532301</v>
      </c>
      <c r="K21" s="3">
        <v>0.2</v>
      </c>
      <c r="L21" s="6">
        <f t="shared" si="0"/>
        <v>1.193695640926615E-3</v>
      </c>
      <c r="P21" s="3">
        <f t="shared" si="1"/>
        <v>0.19692381175997972</v>
      </c>
      <c r="Q21" s="3">
        <f t="shared" si="2"/>
        <v>0.98461905879989853</v>
      </c>
      <c r="S21" s="3">
        <f t="shared" si="3"/>
        <v>0.19115550709939985</v>
      </c>
      <c r="T21" s="3">
        <f t="shared" si="4"/>
        <v>0.95577753549699918</v>
      </c>
      <c r="V21" s="3"/>
      <c r="W21" s="3"/>
    </row>
    <row r="22" spans="1:23" x14ac:dyDescent="0.25">
      <c r="B22" s="4">
        <v>10</v>
      </c>
      <c r="C22" s="5">
        <v>628</v>
      </c>
      <c r="D22" s="5">
        <v>4</v>
      </c>
      <c r="E22" s="4">
        <v>32.466666666666669</v>
      </c>
      <c r="F22" s="3">
        <v>3.262</v>
      </c>
      <c r="G22" s="4">
        <v>25</v>
      </c>
      <c r="H22" s="4">
        <v>36</v>
      </c>
      <c r="I22" s="2">
        <v>1.7444444444444443E-2</v>
      </c>
      <c r="J22" s="3">
        <v>305.64850168663776</v>
      </c>
      <c r="K22" s="3">
        <v>0.2</v>
      </c>
      <c r="L22" s="6">
        <f t="shared" si="0"/>
        <v>1.5282425084331887E-3</v>
      </c>
      <c r="P22" s="3">
        <f t="shared" si="1"/>
        <v>0.24222251943139575</v>
      </c>
      <c r="Q22" s="3">
        <f t="shared" si="2"/>
        <v>1.2111125971569787</v>
      </c>
      <c r="S22" s="3">
        <f t="shared" si="3"/>
        <v>0.23605862682860571</v>
      </c>
      <c r="T22" s="3">
        <f t="shared" si="4"/>
        <v>1.1802931341430285</v>
      </c>
      <c r="V22" s="3"/>
      <c r="W22" s="3"/>
    </row>
    <row r="23" spans="1:23" x14ac:dyDescent="0.25">
      <c r="B23" s="4">
        <v>10</v>
      </c>
      <c r="C23" s="5">
        <v>628</v>
      </c>
      <c r="D23" s="5">
        <v>4</v>
      </c>
      <c r="E23" s="4">
        <v>32.466666666666669</v>
      </c>
      <c r="F23" s="3">
        <v>3.262</v>
      </c>
      <c r="G23" s="4">
        <v>25</v>
      </c>
      <c r="H23" s="4">
        <v>36</v>
      </c>
      <c r="I23" s="2">
        <v>1.7444444444444443E-2</v>
      </c>
      <c r="J23" s="3">
        <v>366.54790270950184</v>
      </c>
      <c r="K23" s="3">
        <v>0.24</v>
      </c>
      <c r="L23" s="6">
        <f t="shared" si="0"/>
        <v>1.8327395135475091E-3</v>
      </c>
      <c r="P23" s="3">
        <f t="shared" si="1"/>
        <v>0.28205890334301531</v>
      </c>
      <c r="Q23" s="3">
        <f t="shared" si="2"/>
        <v>1.1752454305958973</v>
      </c>
      <c r="S23" s="3">
        <f t="shared" si="3"/>
        <v>0.2756815538244774</v>
      </c>
      <c r="T23" s="3">
        <f t="shared" si="4"/>
        <v>1.1486731409353226</v>
      </c>
      <c r="V23" s="3"/>
      <c r="W23" s="3"/>
    </row>
    <row r="24" spans="1:23" x14ac:dyDescent="0.25">
      <c r="B24" s="4">
        <v>10</v>
      </c>
      <c r="C24" s="5">
        <v>628</v>
      </c>
      <c r="D24" s="5">
        <v>4</v>
      </c>
      <c r="E24" s="4">
        <v>32.466666666666669</v>
      </c>
      <c r="F24" s="3">
        <v>3.262</v>
      </c>
      <c r="G24" s="4">
        <v>25</v>
      </c>
      <c r="H24" s="4">
        <v>36</v>
      </c>
      <c r="I24" s="2">
        <v>1.7444444444444443E-2</v>
      </c>
      <c r="J24" s="3">
        <v>399.4417193494578</v>
      </c>
      <c r="K24" s="3">
        <v>0.3</v>
      </c>
      <c r="L24" s="6">
        <f t="shared" si="0"/>
        <v>1.9972085967472891E-3</v>
      </c>
      <c r="P24" s="3">
        <f t="shared" si="1"/>
        <v>0.30312113733918672</v>
      </c>
      <c r="Q24" s="3">
        <f t="shared" si="2"/>
        <v>1.0104037911306225</v>
      </c>
      <c r="S24" s="3">
        <f t="shared" si="3"/>
        <v>0.29667522446532624</v>
      </c>
      <c r="T24" s="3">
        <f t="shared" si="4"/>
        <v>0.98891741488442086</v>
      </c>
      <c r="V24" s="3"/>
      <c r="W24" s="3"/>
    </row>
    <row r="25" spans="1:23" x14ac:dyDescent="0.25">
      <c r="B25" s="4">
        <v>10</v>
      </c>
      <c r="C25" s="5">
        <v>628</v>
      </c>
      <c r="D25" s="5">
        <v>4</v>
      </c>
      <c r="E25" s="4">
        <v>32.466666666666669</v>
      </c>
      <c r="F25" s="3">
        <v>3.262</v>
      </c>
      <c r="G25" s="4">
        <v>25</v>
      </c>
      <c r="H25" s="4">
        <v>36</v>
      </c>
      <c r="I25" s="2">
        <v>1.7444444444444443E-2</v>
      </c>
      <c r="J25" s="3">
        <v>498.04874256529729</v>
      </c>
      <c r="K25" s="3">
        <v>0.32</v>
      </c>
      <c r="L25" s="6">
        <f t="shared" si="0"/>
        <v>2.4902437128264863E-3</v>
      </c>
      <c r="P25" s="3">
        <f t="shared" si="1"/>
        <v>0.36468009762547887</v>
      </c>
      <c r="Q25" s="3">
        <f t="shared" si="2"/>
        <v>1.1396253050796215</v>
      </c>
      <c r="S25" s="3">
        <f t="shared" si="3"/>
        <v>0.35818732617217197</v>
      </c>
      <c r="T25" s="3">
        <f t="shared" si="4"/>
        <v>1.1193353942880373</v>
      </c>
      <c r="V25" s="3"/>
      <c r="W25" s="3"/>
    </row>
    <row r="26" spans="1:23" x14ac:dyDescent="0.25">
      <c r="B26" s="4">
        <v>10</v>
      </c>
      <c r="C26" s="5">
        <v>628</v>
      </c>
      <c r="D26" s="5">
        <v>4</v>
      </c>
      <c r="E26" s="4">
        <v>32.466666666666669</v>
      </c>
      <c r="F26" s="3">
        <v>3.262</v>
      </c>
      <c r="G26" s="4">
        <v>25</v>
      </c>
      <c r="H26" s="4">
        <v>36</v>
      </c>
      <c r="I26" s="2">
        <v>1.7444444444444443E-2</v>
      </c>
      <c r="J26" s="3">
        <v>502.76188353839768</v>
      </c>
      <c r="K26" s="3">
        <v>0.38</v>
      </c>
      <c r="L26" s="6">
        <f t="shared" si="0"/>
        <v>2.5138094176919883E-3</v>
      </c>
      <c r="P26" s="3">
        <f t="shared" si="1"/>
        <v>0.36756986480868109</v>
      </c>
      <c r="Q26" s="3">
        <f t="shared" si="2"/>
        <v>0.96728911791758176</v>
      </c>
      <c r="S26" s="3">
        <f t="shared" si="3"/>
        <v>0.36108005435617757</v>
      </c>
      <c r="T26" s="3">
        <f t="shared" si="4"/>
        <v>0.95021066935836207</v>
      </c>
      <c r="V26" s="3"/>
      <c r="W26" s="3"/>
    </row>
    <row r="27" spans="1:23" x14ac:dyDescent="0.25">
      <c r="B27" s="4">
        <v>10</v>
      </c>
      <c r="C27" s="5">
        <v>628</v>
      </c>
      <c r="D27" s="5">
        <v>4</v>
      </c>
      <c r="E27" s="4">
        <v>32.466666666666669</v>
      </c>
      <c r="F27" s="3">
        <v>3.262</v>
      </c>
      <c r="G27" s="4">
        <v>25</v>
      </c>
      <c r="H27" s="4">
        <v>36</v>
      </c>
      <c r="I27" s="2">
        <v>1.7444444444444443E-2</v>
      </c>
      <c r="J27" s="3">
        <v>538.67344664828317</v>
      </c>
      <c r="K27" s="3">
        <v>0.42</v>
      </c>
      <c r="L27" s="6">
        <f t="shared" si="0"/>
        <v>2.6933672332414157E-3</v>
      </c>
      <c r="P27" s="3">
        <f t="shared" si="1"/>
        <v>0.38944764299639706</v>
      </c>
      <c r="Q27" s="3">
        <f t="shared" si="2"/>
        <v>0.92725629284856448</v>
      </c>
      <c r="S27" s="3">
        <f t="shared" si="3"/>
        <v>0.38299410722147398</v>
      </c>
      <c r="T27" s="3">
        <f t="shared" si="4"/>
        <v>0.91189073147970001</v>
      </c>
      <c r="V27" s="3"/>
      <c r="W27" s="3"/>
    </row>
    <row r="28" spans="1:23" x14ac:dyDescent="0.25">
      <c r="B28" s="4">
        <v>10</v>
      </c>
      <c r="C28" s="5">
        <v>628</v>
      </c>
      <c r="D28" s="5">
        <v>4</v>
      </c>
      <c r="E28" s="4">
        <v>32.466666666666669</v>
      </c>
      <c r="F28" s="3">
        <v>3.262</v>
      </c>
      <c r="G28" s="4">
        <v>25</v>
      </c>
      <c r="H28" s="4">
        <v>36</v>
      </c>
      <c r="I28" s="2">
        <v>1.7444444444444443E-2</v>
      </c>
      <c r="J28" s="3">
        <v>628</v>
      </c>
      <c r="K28" s="3">
        <v>0.44</v>
      </c>
      <c r="L28" s="6">
        <f t="shared" si="0"/>
        <v>3.14E-3</v>
      </c>
      <c r="P28" s="3">
        <f t="shared" si="1"/>
        <v>0.44288241360276637</v>
      </c>
      <c r="Q28" s="3">
        <f t="shared" si="2"/>
        <v>1.0065509400062871</v>
      </c>
      <c r="S28" s="3">
        <f t="shared" si="3"/>
        <v>0.43661393506432483</v>
      </c>
      <c r="T28" s="3">
        <f t="shared" si="4"/>
        <v>0.99230439787346547</v>
      </c>
      <c r="V28" s="3"/>
      <c r="W28" s="3"/>
    </row>
    <row r="29" spans="1:23" x14ac:dyDescent="0.25">
      <c r="B29" s="4">
        <v>10</v>
      </c>
      <c r="C29" s="5">
        <v>628</v>
      </c>
      <c r="D29" s="5">
        <v>4</v>
      </c>
      <c r="E29" s="4">
        <v>32.466666666666669</v>
      </c>
      <c r="F29" s="3">
        <v>3.262</v>
      </c>
      <c r="G29" s="4">
        <v>25</v>
      </c>
      <c r="H29" s="4">
        <v>36</v>
      </c>
      <c r="I29" s="2">
        <v>1.7444444444444443E-2</v>
      </c>
      <c r="J29" s="3">
        <v>628</v>
      </c>
      <c r="K29" s="3">
        <v>0.5</v>
      </c>
      <c r="L29" s="6">
        <f t="shared" si="0"/>
        <v>3.14E-3</v>
      </c>
      <c r="P29" s="3">
        <f t="shared" si="1"/>
        <v>0.44288241360276637</v>
      </c>
      <c r="Q29" s="3">
        <f t="shared" si="2"/>
        <v>0.88576482720553273</v>
      </c>
      <c r="S29" s="3">
        <f t="shared" si="3"/>
        <v>0.43661393506432483</v>
      </c>
      <c r="T29" s="3">
        <f t="shared" si="4"/>
        <v>0.87322787012864966</v>
      </c>
      <c r="V29" s="3"/>
      <c r="W29" s="3"/>
    </row>
    <row r="30" spans="1:23" x14ac:dyDescent="0.25">
      <c r="A30" s="1" t="s">
        <v>8</v>
      </c>
      <c r="B30" s="4">
        <v>10</v>
      </c>
      <c r="C30" s="5">
        <v>628</v>
      </c>
      <c r="D30" s="5">
        <v>4</v>
      </c>
      <c r="E30" s="4">
        <v>32.466666666666669</v>
      </c>
      <c r="F30" s="3">
        <v>3.5139999999999993</v>
      </c>
      <c r="G30" s="4">
        <v>25</v>
      </c>
      <c r="H30" s="4">
        <v>36</v>
      </c>
      <c r="I30" s="2">
        <v>1.7444444444444443E-2</v>
      </c>
      <c r="J30" s="3">
        <v>246.62969130956026</v>
      </c>
      <c r="K30" s="3">
        <v>0.24</v>
      </c>
      <c r="L30" s="6">
        <f t="shared" si="0"/>
        <v>1.2331484565478012E-3</v>
      </c>
      <c r="P30" s="3">
        <f t="shared" si="1"/>
        <v>0.2023635385532179</v>
      </c>
      <c r="Q30" s="3">
        <f t="shared" si="2"/>
        <v>0.8431814106384079</v>
      </c>
      <c r="S30" s="3">
        <f t="shared" si="3"/>
        <v>0.19653811832620807</v>
      </c>
      <c r="T30" s="3">
        <f t="shared" si="4"/>
        <v>0.81890882635920037</v>
      </c>
      <c r="V30" s="3"/>
      <c r="W30" s="3"/>
    </row>
    <row r="31" spans="1:23" x14ac:dyDescent="0.25">
      <c r="B31" s="4">
        <v>10</v>
      </c>
      <c r="C31" s="5">
        <v>628</v>
      </c>
      <c r="D31" s="5">
        <v>4</v>
      </c>
      <c r="E31" s="4">
        <v>32.466666666666669</v>
      </c>
      <c r="F31" s="3">
        <v>3.5139999999999993</v>
      </c>
      <c r="G31" s="4">
        <v>25</v>
      </c>
      <c r="H31" s="4">
        <v>36</v>
      </c>
      <c r="I31" s="2">
        <v>1.7444444444444443E-2</v>
      </c>
      <c r="J31" s="3">
        <v>335.6960771114318</v>
      </c>
      <c r="K31" s="3">
        <v>0.3</v>
      </c>
      <c r="L31" s="6">
        <f t="shared" si="0"/>
        <v>1.6784803855571591E-3</v>
      </c>
      <c r="P31" s="3">
        <f t="shared" si="1"/>
        <v>0.26202409210487076</v>
      </c>
      <c r="Q31" s="3">
        <f t="shared" si="2"/>
        <v>0.87341364034956925</v>
      </c>
      <c r="S31" s="3">
        <f t="shared" si="3"/>
        <v>0.25573970990247114</v>
      </c>
      <c r="T31" s="3">
        <f t="shared" si="4"/>
        <v>0.85246569967490382</v>
      </c>
      <c r="V31" s="3"/>
      <c r="W31" s="3"/>
    </row>
    <row r="32" spans="1:23" x14ac:dyDescent="0.25">
      <c r="B32" s="4">
        <v>10</v>
      </c>
      <c r="C32" s="5">
        <v>628</v>
      </c>
      <c r="D32" s="5">
        <v>4</v>
      </c>
      <c r="E32" s="4">
        <v>32.466666666666669</v>
      </c>
      <c r="F32" s="3">
        <v>3.5139999999999993</v>
      </c>
      <c r="G32" s="4">
        <v>25</v>
      </c>
      <c r="H32" s="4">
        <v>36</v>
      </c>
      <c r="I32" s="2">
        <v>1.7444444444444443E-2</v>
      </c>
      <c r="J32" s="3">
        <v>361.5087181175337</v>
      </c>
      <c r="K32" s="3">
        <v>0.3</v>
      </c>
      <c r="L32" s="6">
        <f t="shared" si="0"/>
        <v>1.8075435905876686E-3</v>
      </c>
      <c r="P32" s="3">
        <f t="shared" si="1"/>
        <v>0.27880578923804011</v>
      </c>
      <c r="Q32" s="3">
        <f t="shared" si="2"/>
        <v>0.92935263079346708</v>
      </c>
      <c r="S32" s="3">
        <f t="shared" si="3"/>
        <v>0.27244164311186564</v>
      </c>
      <c r="T32" s="3">
        <f t="shared" si="4"/>
        <v>0.90813881037288546</v>
      </c>
      <c r="V32" s="3"/>
      <c r="W32" s="3"/>
    </row>
    <row r="33" spans="1:23" x14ac:dyDescent="0.25">
      <c r="B33" s="4">
        <v>10</v>
      </c>
      <c r="C33" s="5">
        <v>628</v>
      </c>
      <c r="D33" s="5">
        <v>4</v>
      </c>
      <c r="E33" s="4">
        <v>32.466666666666669</v>
      </c>
      <c r="F33" s="3">
        <v>3.5139999999999993</v>
      </c>
      <c r="G33" s="4">
        <v>25</v>
      </c>
      <c r="H33" s="4">
        <v>36</v>
      </c>
      <c r="I33" s="2">
        <v>1.7444444444444443E-2</v>
      </c>
      <c r="J33" s="3">
        <v>392.91007120761441</v>
      </c>
      <c r="K33" s="3">
        <v>0.3</v>
      </c>
      <c r="L33" s="6">
        <f t="shared" si="0"/>
        <v>1.9645503560380721E-3</v>
      </c>
      <c r="P33" s="3">
        <f t="shared" si="1"/>
        <v>0.29896195350969923</v>
      </c>
      <c r="Q33" s="3">
        <f t="shared" si="2"/>
        <v>0.99653984503233084</v>
      </c>
      <c r="S33" s="3">
        <f t="shared" si="3"/>
        <v>0.29252730919068765</v>
      </c>
      <c r="T33" s="3">
        <f t="shared" si="4"/>
        <v>0.97509103063562552</v>
      </c>
      <c r="V33" s="3"/>
      <c r="W33" s="3"/>
    </row>
    <row r="34" spans="1:23" x14ac:dyDescent="0.25">
      <c r="B34" s="4">
        <v>10</v>
      </c>
      <c r="C34" s="5">
        <v>628</v>
      </c>
      <c r="D34" s="5">
        <v>4</v>
      </c>
      <c r="E34" s="4">
        <v>32.466666666666669</v>
      </c>
      <c r="F34" s="3">
        <v>3.5139999999999993</v>
      </c>
      <c r="G34" s="4">
        <v>25</v>
      </c>
      <c r="H34" s="4">
        <v>36</v>
      </c>
      <c r="I34" s="2">
        <v>1.7444444444444443E-2</v>
      </c>
      <c r="J34" s="3">
        <v>424.16428141731097</v>
      </c>
      <c r="K34" s="3">
        <v>0.38</v>
      </c>
      <c r="L34" s="6">
        <f t="shared" si="0"/>
        <v>2.1208214070865547E-3</v>
      </c>
      <c r="P34" s="3">
        <f t="shared" si="1"/>
        <v>0.31876587658802158</v>
      </c>
      <c r="Q34" s="3">
        <f t="shared" si="2"/>
        <v>0.83885756996847782</v>
      </c>
      <c r="S34" s="3">
        <f t="shared" si="3"/>
        <v>0.31228719241540859</v>
      </c>
      <c r="T34" s="3">
        <f t="shared" si="4"/>
        <v>0.82180840109318043</v>
      </c>
      <c r="V34" s="3"/>
      <c r="W34" s="3"/>
    </row>
    <row r="35" spans="1:23" x14ac:dyDescent="0.25">
      <c r="B35" s="4">
        <v>10</v>
      </c>
      <c r="C35" s="5">
        <v>628</v>
      </c>
      <c r="D35" s="5">
        <v>4</v>
      </c>
      <c r="E35" s="4">
        <v>32.466666666666669</v>
      </c>
      <c r="F35" s="3">
        <v>3.5139999999999993</v>
      </c>
      <c r="G35" s="4">
        <v>25</v>
      </c>
      <c r="H35" s="4">
        <v>36</v>
      </c>
      <c r="I35" s="2">
        <v>1.7444444444444443E-2</v>
      </c>
      <c r="J35" s="3">
        <v>491.13758900951802</v>
      </c>
      <c r="K35" s="3">
        <v>0.44</v>
      </c>
      <c r="L35" s="6">
        <f t="shared" si="0"/>
        <v>2.4556879450475903E-3</v>
      </c>
      <c r="P35" s="3">
        <f t="shared" si="1"/>
        <v>0.36043463241858492</v>
      </c>
      <c r="Q35" s="3">
        <f t="shared" si="2"/>
        <v>0.81916961913314756</v>
      </c>
      <c r="S35" s="3">
        <f t="shared" si="3"/>
        <v>0.35393830556850431</v>
      </c>
      <c r="T35" s="3">
        <f t="shared" si="4"/>
        <v>0.80440523992841884</v>
      </c>
      <c r="V35" s="3"/>
      <c r="W35" s="3"/>
    </row>
    <row r="36" spans="1:23" x14ac:dyDescent="0.25">
      <c r="A36" s="1" t="s">
        <v>9</v>
      </c>
      <c r="B36" s="4">
        <v>16</v>
      </c>
      <c r="C36" s="5">
        <v>571</v>
      </c>
      <c r="D36" s="5">
        <v>4</v>
      </c>
      <c r="E36" s="4">
        <v>37</v>
      </c>
      <c r="F36" s="3">
        <v>4.2587999999999999</v>
      </c>
      <c r="G36" s="4">
        <v>33</v>
      </c>
      <c r="H36" s="4">
        <v>59</v>
      </c>
      <c r="I36" s="2">
        <v>0.1168</v>
      </c>
      <c r="J36" s="3">
        <v>104.26921508809352</v>
      </c>
      <c r="K36" s="3">
        <v>0.18</v>
      </c>
      <c r="L36" s="6">
        <f t="shared" si="0"/>
        <v>5.2134607544046757E-4</v>
      </c>
      <c r="P36" s="3">
        <f t="shared" si="1"/>
        <v>6.4976028003590383E-2</v>
      </c>
      <c r="Q36" s="3">
        <f t="shared" si="2"/>
        <v>0.36097793335327993</v>
      </c>
      <c r="S36" s="3">
        <f t="shared" si="3"/>
        <v>6.4988860306087567E-2</v>
      </c>
      <c r="T36" s="3">
        <f t="shared" si="4"/>
        <v>0.36104922392270872</v>
      </c>
      <c r="V36" s="3"/>
      <c r="W36" s="3"/>
    </row>
    <row r="37" spans="1:23" x14ac:dyDescent="0.25">
      <c r="B37" s="4">
        <v>16</v>
      </c>
      <c r="C37" s="5">
        <v>571</v>
      </c>
      <c r="D37" s="5">
        <v>4</v>
      </c>
      <c r="E37" s="4">
        <v>37</v>
      </c>
      <c r="F37" s="3">
        <v>4.2587999999999999</v>
      </c>
      <c r="G37" s="4">
        <v>33</v>
      </c>
      <c r="H37" s="4">
        <v>59</v>
      </c>
      <c r="I37" s="2">
        <v>0.1168</v>
      </c>
      <c r="J37" s="3">
        <v>166.90492280994278</v>
      </c>
      <c r="K37" s="3">
        <v>0.2</v>
      </c>
      <c r="L37" s="6">
        <f t="shared" si="0"/>
        <v>8.3452461404971386E-4</v>
      </c>
      <c r="P37" s="3">
        <f t="shared" si="1"/>
        <v>9.637568735597625E-2</v>
      </c>
      <c r="Q37" s="3">
        <f t="shared" si="2"/>
        <v>0.48187843677988124</v>
      </c>
      <c r="S37" s="3">
        <f t="shared" si="3"/>
        <v>9.7123038024750988E-2</v>
      </c>
      <c r="T37" s="3">
        <f t="shared" si="4"/>
        <v>0.48561519012375493</v>
      </c>
      <c r="V37" s="3"/>
      <c r="W37" s="3"/>
    </row>
    <row r="38" spans="1:23" x14ac:dyDescent="0.25">
      <c r="B38" s="4">
        <v>16</v>
      </c>
      <c r="C38" s="5">
        <v>571</v>
      </c>
      <c r="D38" s="5">
        <v>4</v>
      </c>
      <c r="E38" s="4">
        <v>37</v>
      </c>
      <c r="F38" s="3">
        <v>4.2587999999999999</v>
      </c>
      <c r="G38" s="4">
        <v>33</v>
      </c>
      <c r="H38" s="4">
        <v>59</v>
      </c>
      <c r="I38" s="2">
        <v>0.1168</v>
      </c>
      <c r="J38" s="3">
        <v>214.45812720402981</v>
      </c>
      <c r="K38" s="3">
        <v>0.26</v>
      </c>
      <c r="L38" s="6">
        <f t="shared" si="0"/>
        <v>1.0722906360201491E-3</v>
      </c>
      <c r="P38" s="3">
        <f t="shared" si="1"/>
        <v>0.11890588962708505</v>
      </c>
      <c r="Q38" s="3">
        <f t="shared" si="2"/>
        <v>0.45733034471955786</v>
      </c>
      <c r="S38" s="3">
        <f t="shared" si="3"/>
        <v>0.12030955228426078</v>
      </c>
      <c r="T38" s="3">
        <f t="shared" si="4"/>
        <v>0.46272904724715685</v>
      </c>
      <c r="V38" s="3"/>
      <c r="W38" s="3"/>
    </row>
    <row r="39" spans="1:23" x14ac:dyDescent="0.25">
      <c r="B39" s="4">
        <v>16</v>
      </c>
      <c r="C39" s="5">
        <v>571</v>
      </c>
      <c r="D39" s="5">
        <v>4</v>
      </c>
      <c r="E39" s="4">
        <v>37</v>
      </c>
      <c r="F39" s="3">
        <v>4.2587999999999999</v>
      </c>
      <c r="G39" s="4">
        <v>33</v>
      </c>
      <c r="H39" s="4">
        <v>59</v>
      </c>
      <c r="I39" s="2">
        <v>0.1168</v>
      </c>
      <c r="J39" s="3">
        <v>293.13706538333736</v>
      </c>
      <c r="K39" s="3">
        <v>0.44</v>
      </c>
      <c r="L39" s="6">
        <f t="shared" si="0"/>
        <v>1.4656853269166869E-3</v>
      </c>
      <c r="P39" s="3">
        <f t="shared" si="1"/>
        <v>0.15450538498182848</v>
      </c>
      <c r="Q39" s="3">
        <f t="shared" si="2"/>
        <v>0.35114860223142835</v>
      </c>
      <c r="S39" s="3">
        <f t="shared" si="3"/>
        <v>0.15711296196189814</v>
      </c>
      <c r="T39" s="3">
        <f t="shared" si="4"/>
        <v>0.3570749135497685</v>
      </c>
      <c r="V39" s="3"/>
      <c r="W39" s="3"/>
    </row>
    <row r="40" spans="1:23" x14ac:dyDescent="0.25">
      <c r="B40" s="4">
        <v>16</v>
      </c>
      <c r="C40" s="5">
        <v>571</v>
      </c>
      <c r="D40" s="5">
        <v>4</v>
      </c>
      <c r="E40" s="4">
        <v>37</v>
      </c>
      <c r="F40" s="3">
        <v>4.2587999999999999</v>
      </c>
      <c r="G40" s="4">
        <v>33</v>
      </c>
      <c r="H40" s="4">
        <v>59</v>
      </c>
      <c r="I40" s="2">
        <v>0.1168</v>
      </c>
      <c r="J40" s="3">
        <v>408.12935964540247</v>
      </c>
      <c r="K40" s="3">
        <v>0.6</v>
      </c>
      <c r="L40" s="6">
        <f t="shared" si="0"/>
        <v>2.0406467982270124E-3</v>
      </c>
      <c r="P40" s="3">
        <f t="shared" si="1"/>
        <v>0.20388577764764926</v>
      </c>
      <c r="Q40" s="3">
        <f t="shared" si="2"/>
        <v>0.33980962941274878</v>
      </c>
      <c r="S40" s="3">
        <f t="shared" si="3"/>
        <v>0.20842747213451471</v>
      </c>
      <c r="T40" s="3">
        <f t="shared" si="4"/>
        <v>0.34737912022419121</v>
      </c>
      <c r="V40" s="3"/>
      <c r="W40" s="3"/>
    </row>
    <row r="41" spans="1:23" x14ac:dyDescent="0.25">
      <c r="A41" s="1" t="s">
        <v>10</v>
      </c>
      <c r="B41" s="4">
        <v>12</v>
      </c>
      <c r="C41" s="5">
        <v>500</v>
      </c>
      <c r="D41" s="5">
        <v>4</v>
      </c>
      <c r="E41" s="4">
        <v>79.3</v>
      </c>
      <c r="F41" s="3">
        <v>2.6933292113182881</v>
      </c>
      <c r="G41" s="4">
        <v>20</v>
      </c>
      <c r="H41" s="4">
        <v>38</v>
      </c>
      <c r="I41" s="2">
        <v>1.3593984962406014E-2</v>
      </c>
      <c r="J41" s="3">
        <v>220.98184588636727</v>
      </c>
      <c r="K41" s="3">
        <v>0.36</v>
      </c>
      <c r="L41" s="6">
        <f t="shared" si="0"/>
        <v>1.1049092294318364E-3</v>
      </c>
      <c r="P41" s="3">
        <f t="shared" si="1"/>
        <v>0.25437139631185168</v>
      </c>
      <c r="Q41" s="3">
        <f t="shared" si="2"/>
        <v>0.70658721197736585</v>
      </c>
      <c r="S41" s="3">
        <f t="shared" si="3"/>
        <v>0.25438251462911832</v>
      </c>
      <c r="T41" s="3">
        <f t="shared" si="4"/>
        <v>0.70661809619199534</v>
      </c>
      <c r="V41" s="3"/>
      <c r="W41" s="3"/>
    </row>
    <row r="42" spans="1:23" x14ac:dyDescent="0.25">
      <c r="B42" s="4">
        <v>12</v>
      </c>
      <c r="C42" s="5">
        <v>500</v>
      </c>
      <c r="D42" s="5">
        <v>4</v>
      </c>
      <c r="E42" s="4">
        <v>79.3</v>
      </c>
      <c r="F42" s="3">
        <v>2.6933292113182881</v>
      </c>
      <c r="G42" s="4">
        <v>20</v>
      </c>
      <c r="H42" s="4">
        <v>38</v>
      </c>
      <c r="I42" s="2">
        <v>1.3593984962406014E-2</v>
      </c>
      <c r="J42" s="3">
        <v>345.87419398672716</v>
      </c>
      <c r="K42" s="3">
        <v>0.43</v>
      </c>
      <c r="L42" s="6">
        <f t="shared" si="0"/>
        <v>1.7293709699336358E-3</v>
      </c>
      <c r="P42" s="3">
        <f t="shared" si="1"/>
        <v>0.37026346739676019</v>
      </c>
      <c r="Q42" s="3">
        <f t="shared" si="2"/>
        <v>0.86107783115525627</v>
      </c>
      <c r="S42" s="3">
        <f t="shared" si="3"/>
        <v>0.37294331858343499</v>
      </c>
      <c r="T42" s="3">
        <f t="shared" si="4"/>
        <v>0.86731004321729066</v>
      </c>
      <c r="V42" s="3"/>
      <c r="W42" s="3"/>
    </row>
    <row r="43" spans="1:23" x14ac:dyDescent="0.25">
      <c r="B43" s="4">
        <v>12</v>
      </c>
      <c r="C43" s="5">
        <v>500</v>
      </c>
      <c r="D43" s="5">
        <v>4</v>
      </c>
      <c r="E43" s="4">
        <v>79.3</v>
      </c>
      <c r="F43" s="3">
        <v>2.6933292113182881</v>
      </c>
      <c r="G43" s="4">
        <v>20</v>
      </c>
      <c r="H43" s="4">
        <v>38</v>
      </c>
      <c r="I43" s="2">
        <v>1.3593984962406014E-2</v>
      </c>
      <c r="J43" s="3">
        <v>500</v>
      </c>
      <c r="K43" s="3">
        <v>0.56000000000000005</v>
      </c>
      <c r="L43" s="6">
        <f t="shared" si="0"/>
        <v>2.5000000000000001E-3</v>
      </c>
      <c r="P43" s="3">
        <f t="shared" si="1"/>
        <v>0.50423653450265526</v>
      </c>
      <c r="Q43" s="3">
        <f t="shared" si="2"/>
        <v>0.90042238304045574</v>
      </c>
      <c r="S43" s="3">
        <f t="shared" si="3"/>
        <v>0.510889651772369</v>
      </c>
      <c r="T43" s="3">
        <f t="shared" si="4"/>
        <v>0.91230294959351599</v>
      </c>
      <c r="V43" s="3"/>
      <c r="W43" s="3"/>
    </row>
    <row r="44" spans="1:23" x14ac:dyDescent="0.25">
      <c r="B44" s="4">
        <v>12</v>
      </c>
      <c r="C44" s="5">
        <v>500</v>
      </c>
      <c r="D44" s="5">
        <v>4</v>
      </c>
      <c r="E44" s="4">
        <v>79.3</v>
      </c>
      <c r="F44" s="3">
        <v>2.6933292113182881</v>
      </c>
      <c r="G44" s="4">
        <v>20</v>
      </c>
      <c r="H44" s="4">
        <v>38</v>
      </c>
      <c r="I44" s="2">
        <v>1.3593984962406014E-2</v>
      </c>
      <c r="J44" s="3">
        <v>500</v>
      </c>
      <c r="K44" s="3">
        <v>0.71</v>
      </c>
      <c r="L44" s="6">
        <f t="shared" si="0"/>
        <v>2.5000000000000001E-3</v>
      </c>
      <c r="P44" s="3">
        <f t="shared" si="1"/>
        <v>0.50423653450265526</v>
      </c>
      <c r="Q44" s="3">
        <f t="shared" si="2"/>
        <v>0.71019230211641593</v>
      </c>
      <c r="S44" s="3">
        <f t="shared" si="3"/>
        <v>0.510889651772369</v>
      </c>
      <c r="T44" s="3">
        <f t="shared" si="4"/>
        <v>0.71956288982023808</v>
      </c>
      <c r="V44" s="3"/>
      <c r="W44" s="3"/>
    </row>
    <row r="45" spans="1:23" x14ac:dyDescent="0.25">
      <c r="B45" s="4">
        <v>12</v>
      </c>
      <c r="C45" s="5">
        <v>500</v>
      </c>
      <c r="D45" s="5">
        <v>4</v>
      </c>
      <c r="E45" s="4">
        <v>79.3</v>
      </c>
      <c r="F45" s="3">
        <v>2.6933292113182881</v>
      </c>
      <c r="G45" s="4">
        <v>20</v>
      </c>
      <c r="H45" s="4">
        <v>38</v>
      </c>
      <c r="I45" s="2">
        <v>1.3593984962406014E-2</v>
      </c>
      <c r="J45" s="3">
        <v>500</v>
      </c>
      <c r="K45" s="3">
        <v>0.79</v>
      </c>
      <c r="L45" s="6">
        <f t="shared" si="0"/>
        <v>2.5000000000000001E-3</v>
      </c>
      <c r="P45" s="3">
        <f t="shared" si="1"/>
        <v>0.50423653450265526</v>
      </c>
      <c r="Q45" s="3">
        <f t="shared" si="2"/>
        <v>0.63827409430715853</v>
      </c>
      <c r="S45" s="3">
        <f t="shared" si="3"/>
        <v>0.510889651772369</v>
      </c>
      <c r="T45" s="3">
        <f t="shared" si="4"/>
        <v>0.64669576173717591</v>
      </c>
      <c r="V45" s="3"/>
      <c r="W45" s="3"/>
    </row>
    <row r="46" spans="1:23" x14ac:dyDescent="0.25">
      <c r="A46" s="1" t="s">
        <v>11</v>
      </c>
      <c r="B46" s="4">
        <v>25</v>
      </c>
      <c r="C46" s="5">
        <v>500</v>
      </c>
      <c r="D46" s="5">
        <v>4</v>
      </c>
      <c r="E46" s="4">
        <v>62</v>
      </c>
      <c r="F46" s="3">
        <v>2.6933292113182881</v>
      </c>
      <c r="G46" s="4">
        <v>20</v>
      </c>
      <c r="H46" s="4">
        <v>44.5</v>
      </c>
      <c r="I46" s="2">
        <v>5.4467051199458924E-2</v>
      </c>
      <c r="J46" s="3">
        <v>66.0344882356234</v>
      </c>
      <c r="K46" s="3">
        <v>0.2</v>
      </c>
      <c r="L46" s="6">
        <f t="shared" si="0"/>
        <v>3.3017244117811698E-4</v>
      </c>
      <c r="P46" s="3">
        <f t="shared" si="1"/>
        <v>0.10435424414249277</v>
      </c>
      <c r="Q46" s="3">
        <f t="shared" si="2"/>
        <v>0.52177122071246385</v>
      </c>
      <c r="S46" s="3">
        <f t="shared" si="3"/>
        <v>0.10139663949607097</v>
      </c>
      <c r="T46" s="3">
        <f t="shared" si="4"/>
        <v>0.50698319748035481</v>
      </c>
      <c r="V46" s="3"/>
      <c r="W46" s="3"/>
    </row>
    <row r="47" spans="1:23" x14ac:dyDescent="0.25">
      <c r="B47" s="4">
        <v>25</v>
      </c>
      <c r="C47" s="5">
        <v>500</v>
      </c>
      <c r="D47" s="5">
        <v>4</v>
      </c>
      <c r="E47" s="4">
        <v>62</v>
      </c>
      <c r="F47" s="3">
        <v>2.6933292113182881</v>
      </c>
      <c r="G47" s="4">
        <v>20</v>
      </c>
      <c r="H47" s="4">
        <v>44.5</v>
      </c>
      <c r="I47" s="2">
        <v>5.4467051199458924E-2</v>
      </c>
      <c r="J47" s="3">
        <v>151.48589269424554</v>
      </c>
      <c r="K47" s="3">
        <v>0.25</v>
      </c>
      <c r="L47" s="6">
        <f t="shared" si="0"/>
        <v>7.5742946347122765E-4</v>
      </c>
      <c r="P47" s="3">
        <f t="shared" si="1"/>
        <v>0.209263781149537</v>
      </c>
      <c r="Q47" s="3">
        <f t="shared" si="2"/>
        <v>0.83705512459814801</v>
      </c>
      <c r="S47" s="3">
        <f t="shared" si="3"/>
        <v>0.2060521428054071</v>
      </c>
      <c r="T47" s="3">
        <f t="shared" si="4"/>
        <v>0.82420857122162838</v>
      </c>
      <c r="V47" s="3"/>
      <c r="W47" s="3"/>
    </row>
    <row r="48" spans="1:23" x14ac:dyDescent="0.25">
      <c r="B48" s="4">
        <v>25</v>
      </c>
      <c r="C48" s="5">
        <v>500</v>
      </c>
      <c r="D48" s="5">
        <v>4</v>
      </c>
      <c r="E48" s="4">
        <v>62</v>
      </c>
      <c r="F48" s="3">
        <v>2.6933292113182881</v>
      </c>
      <c r="G48" s="4">
        <v>20</v>
      </c>
      <c r="H48" s="4">
        <v>44.5</v>
      </c>
      <c r="I48" s="2">
        <v>5.4467051199458924E-2</v>
      </c>
      <c r="J48" s="3">
        <v>248.79678351418517</v>
      </c>
      <c r="K48" s="3">
        <v>0.36</v>
      </c>
      <c r="L48" s="6">
        <f t="shared" si="0"/>
        <v>1.2439839175709259E-3</v>
      </c>
      <c r="P48" s="3">
        <f t="shared" si="1"/>
        <v>0.31714661664421917</v>
      </c>
      <c r="Q48" s="3">
        <f t="shared" si="2"/>
        <v>0.88096282401171999</v>
      </c>
      <c r="S48" s="3">
        <f t="shared" si="3"/>
        <v>0.31476809871262995</v>
      </c>
      <c r="T48" s="3">
        <f t="shared" si="4"/>
        <v>0.87435582975730541</v>
      </c>
      <c r="V48" s="3"/>
      <c r="W48" s="3"/>
    </row>
    <row r="49" spans="1:23" x14ac:dyDescent="0.25">
      <c r="B49" s="4">
        <v>25</v>
      </c>
      <c r="C49" s="5">
        <v>500</v>
      </c>
      <c r="D49" s="5">
        <v>4</v>
      </c>
      <c r="E49" s="4">
        <v>62</v>
      </c>
      <c r="F49" s="3">
        <v>2.6933292113182881</v>
      </c>
      <c r="G49" s="4">
        <v>20</v>
      </c>
      <c r="H49" s="4">
        <v>44.5</v>
      </c>
      <c r="I49" s="2">
        <v>5.4467051199458924E-2</v>
      </c>
      <c r="J49" s="3">
        <v>346.10767433412479</v>
      </c>
      <c r="K49" s="3">
        <v>0.47</v>
      </c>
      <c r="L49" s="6">
        <f t="shared" si="0"/>
        <v>1.730538371670624E-3</v>
      </c>
      <c r="P49" s="3">
        <f t="shared" si="1"/>
        <v>0.41821651871980953</v>
      </c>
      <c r="Q49" s="3">
        <f t="shared" si="2"/>
        <v>0.88982238025491389</v>
      </c>
      <c r="S49" s="3">
        <f t="shared" si="3"/>
        <v>0.41727817876915313</v>
      </c>
      <c r="T49" s="3">
        <f t="shared" si="4"/>
        <v>0.8878259122747939</v>
      </c>
      <c r="V49" s="3"/>
      <c r="W49" s="3"/>
    </row>
    <row r="50" spans="1:23" x14ac:dyDescent="0.25">
      <c r="B50" s="4">
        <v>25</v>
      </c>
      <c r="C50" s="5">
        <v>500</v>
      </c>
      <c r="D50" s="5">
        <v>4</v>
      </c>
      <c r="E50" s="4">
        <v>62</v>
      </c>
      <c r="F50" s="3">
        <v>2.6933292113182881</v>
      </c>
      <c r="G50" s="4">
        <v>20</v>
      </c>
      <c r="H50" s="4">
        <v>44.5</v>
      </c>
      <c r="I50" s="2">
        <v>5.4467051199458924E-2</v>
      </c>
      <c r="J50" s="3">
        <v>419.09084244907962</v>
      </c>
      <c r="K50" s="3">
        <v>0.56999999999999995</v>
      </c>
      <c r="L50" s="6">
        <f t="shared" si="0"/>
        <v>2.095454212245398E-3</v>
      </c>
      <c r="P50" s="3">
        <f t="shared" si="1"/>
        <v>0.49094904551390761</v>
      </c>
      <c r="Q50" s="3">
        <f t="shared" si="2"/>
        <v>0.86131411493668009</v>
      </c>
      <c r="S50" s="3">
        <f t="shared" si="3"/>
        <v>0.49134943696220779</v>
      </c>
      <c r="T50" s="3">
        <f t="shared" si="4"/>
        <v>0.86201655607404881</v>
      </c>
      <c r="V50" s="3"/>
      <c r="W50" s="3"/>
    </row>
    <row r="51" spans="1:23" x14ac:dyDescent="0.25">
      <c r="B51" s="4">
        <v>25</v>
      </c>
      <c r="C51" s="5">
        <v>500</v>
      </c>
      <c r="D51" s="5">
        <v>4</v>
      </c>
      <c r="E51" s="4">
        <v>62</v>
      </c>
      <c r="F51" s="3">
        <v>2.6933292113182881</v>
      </c>
      <c r="G51" s="4">
        <v>20</v>
      </c>
      <c r="H51" s="4">
        <v>44.5</v>
      </c>
      <c r="I51" s="2">
        <v>5.4467051199458924E-2</v>
      </c>
      <c r="J51" s="3">
        <v>500</v>
      </c>
      <c r="K51" s="3">
        <v>0.78</v>
      </c>
      <c r="L51" s="6">
        <f t="shared" si="0"/>
        <v>2.5000000000000001E-3</v>
      </c>
      <c r="P51" s="3">
        <f t="shared" si="1"/>
        <v>0.56921853892595764</v>
      </c>
      <c r="Q51" s="3">
        <f t="shared" si="2"/>
        <v>0.72976735759738154</v>
      </c>
      <c r="S51" s="3">
        <f t="shared" si="3"/>
        <v>0.57129400701617861</v>
      </c>
      <c r="T51" s="3">
        <f t="shared" si="4"/>
        <v>0.73242821412330583</v>
      </c>
      <c r="V51" s="3"/>
      <c r="W51" s="3"/>
    </row>
    <row r="52" spans="1:23" x14ac:dyDescent="0.25">
      <c r="A52" s="1" t="s">
        <v>12</v>
      </c>
      <c r="B52" s="4">
        <v>12</v>
      </c>
      <c r="C52" s="5">
        <v>500</v>
      </c>
      <c r="D52" s="5">
        <v>4</v>
      </c>
      <c r="E52" s="4">
        <v>79.3</v>
      </c>
      <c r="F52" s="3">
        <v>2.6933292113182881</v>
      </c>
      <c r="G52" s="4">
        <v>20</v>
      </c>
      <c r="H52" s="4">
        <v>34</v>
      </c>
      <c r="I52" s="2">
        <v>1.5193277310924369E-2</v>
      </c>
      <c r="J52" s="3">
        <v>104.52715623525849</v>
      </c>
      <c r="K52" s="3">
        <v>0.21</v>
      </c>
      <c r="L52" s="6">
        <f t="shared" si="0"/>
        <v>5.2263578117629241E-4</v>
      </c>
      <c r="P52" s="3">
        <f t="shared" si="1"/>
        <v>0.12859465654196381</v>
      </c>
      <c r="Q52" s="3">
        <f t="shared" si="2"/>
        <v>0.61235550734268485</v>
      </c>
      <c r="S52" s="3">
        <f t="shared" si="3"/>
        <v>0.12589793630724291</v>
      </c>
      <c r="T52" s="3">
        <f t="shared" si="4"/>
        <v>0.59951398241544251</v>
      </c>
      <c r="V52" s="3"/>
      <c r="W52" s="3"/>
    </row>
    <row r="53" spans="1:23" x14ac:dyDescent="0.25">
      <c r="B53" s="4">
        <v>12</v>
      </c>
      <c r="C53" s="5">
        <v>500</v>
      </c>
      <c r="D53" s="5">
        <v>4</v>
      </c>
      <c r="E53" s="4">
        <v>79.3</v>
      </c>
      <c r="F53" s="3">
        <v>2.6933292113182881</v>
      </c>
      <c r="G53" s="4">
        <v>20</v>
      </c>
      <c r="H53" s="4">
        <v>34</v>
      </c>
      <c r="I53" s="2">
        <v>1.5193277310924369E-2</v>
      </c>
      <c r="J53" s="3">
        <v>164.48977691351251</v>
      </c>
      <c r="K53" s="3">
        <v>0.31</v>
      </c>
      <c r="L53" s="6">
        <f t="shared" si="0"/>
        <v>8.2244888456756257E-4</v>
      </c>
      <c r="P53" s="3">
        <f t="shared" si="1"/>
        <v>0.18803267112125577</v>
      </c>
      <c r="Q53" s="3">
        <f t="shared" si="2"/>
        <v>0.60655700361695408</v>
      </c>
      <c r="S53" s="3">
        <f t="shared" si="3"/>
        <v>0.18542981302270906</v>
      </c>
      <c r="T53" s="3">
        <f t="shared" si="4"/>
        <v>0.59816068717002924</v>
      </c>
      <c r="V53" s="3"/>
      <c r="W53" s="3"/>
    </row>
    <row r="54" spans="1:23" x14ac:dyDescent="0.25">
      <c r="B54" s="4">
        <v>12</v>
      </c>
      <c r="C54" s="5">
        <v>500</v>
      </c>
      <c r="D54" s="5">
        <v>4</v>
      </c>
      <c r="E54" s="4">
        <v>79.3</v>
      </c>
      <c r="F54" s="3">
        <v>2.6933292113182881</v>
      </c>
      <c r="G54" s="4">
        <v>20</v>
      </c>
      <c r="H54" s="4">
        <v>34</v>
      </c>
      <c r="I54" s="2">
        <v>1.5193277310924369E-2</v>
      </c>
      <c r="J54" s="3">
        <v>224.4523975917665</v>
      </c>
      <c r="K54" s="3">
        <v>0.38</v>
      </c>
      <c r="L54" s="6">
        <f t="shared" si="0"/>
        <v>1.1222619879588324E-3</v>
      </c>
      <c r="P54" s="3">
        <f t="shared" si="1"/>
        <v>0.24397820296000317</v>
      </c>
      <c r="Q54" s="3">
        <f t="shared" si="2"/>
        <v>0.64204790252632415</v>
      </c>
      <c r="S54" s="3">
        <f t="shared" si="3"/>
        <v>0.24180041306738764</v>
      </c>
      <c r="T54" s="3">
        <f t="shared" si="4"/>
        <v>0.63631687649312541</v>
      </c>
      <c r="V54" s="3"/>
      <c r="W54" s="3"/>
    </row>
    <row r="55" spans="1:23" x14ac:dyDescent="0.25">
      <c r="B55" s="4">
        <v>12</v>
      </c>
      <c r="C55" s="5">
        <v>500</v>
      </c>
      <c r="D55" s="5">
        <v>4</v>
      </c>
      <c r="E55" s="4">
        <v>79.3</v>
      </c>
      <c r="F55" s="3">
        <v>2.6933292113182881</v>
      </c>
      <c r="G55" s="4">
        <v>20</v>
      </c>
      <c r="H55" s="4">
        <v>34</v>
      </c>
      <c r="I55" s="2">
        <v>1.5193277310924369E-2</v>
      </c>
      <c r="J55" s="3">
        <v>344.37763894827469</v>
      </c>
      <c r="K55" s="3">
        <v>0.52</v>
      </c>
      <c r="L55" s="6">
        <f t="shared" si="0"/>
        <v>1.7218881947413734E-3</v>
      </c>
      <c r="P55" s="3">
        <f t="shared" si="1"/>
        <v>0.34925625337043192</v>
      </c>
      <c r="Q55" s="3">
        <f t="shared" si="2"/>
        <v>0.67164664109698446</v>
      </c>
      <c r="S55" s="3">
        <f t="shared" si="3"/>
        <v>0.34851764617152081</v>
      </c>
      <c r="T55" s="3">
        <f t="shared" si="4"/>
        <v>0.67022624263754005</v>
      </c>
      <c r="V55" s="3"/>
      <c r="W55" s="3"/>
    </row>
    <row r="56" spans="1:23" x14ac:dyDescent="0.25">
      <c r="B56" s="4">
        <v>12</v>
      </c>
      <c r="C56" s="5">
        <v>500</v>
      </c>
      <c r="D56" s="5">
        <v>4</v>
      </c>
      <c r="E56" s="4">
        <v>79.3</v>
      </c>
      <c r="F56" s="3">
        <v>2.6933292113182881</v>
      </c>
      <c r="G56" s="4">
        <v>20</v>
      </c>
      <c r="H56" s="4">
        <v>34</v>
      </c>
      <c r="I56" s="2">
        <v>1.5193277310924369E-2</v>
      </c>
      <c r="J56" s="3">
        <v>500</v>
      </c>
      <c r="K56" s="3">
        <v>0.74</v>
      </c>
      <c r="L56" s="6">
        <f t="shared" si="0"/>
        <v>2.5000000000000001E-3</v>
      </c>
      <c r="P56" s="3">
        <f t="shared" si="1"/>
        <v>0.47735972124261083</v>
      </c>
      <c r="Q56" s="3">
        <f t="shared" si="2"/>
        <v>0.64508070438190657</v>
      </c>
      <c r="S56" s="3">
        <f t="shared" si="3"/>
        <v>0.47920055634399156</v>
      </c>
      <c r="T56" s="3">
        <f t="shared" si="4"/>
        <v>0.64756831938377235</v>
      </c>
      <c r="V56" s="3"/>
      <c r="W56" s="3"/>
    </row>
    <row r="57" spans="1:23" x14ac:dyDescent="0.25">
      <c r="A57" s="1" t="s">
        <v>13</v>
      </c>
      <c r="B57" s="4">
        <v>12</v>
      </c>
      <c r="C57" s="5">
        <v>500</v>
      </c>
      <c r="D57" s="5">
        <v>4</v>
      </c>
      <c r="E57" s="4">
        <v>79.3</v>
      </c>
      <c r="F57" s="3">
        <v>2.6933292113182881</v>
      </c>
      <c r="G57" s="4">
        <v>20</v>
      </c>
      <c r="H57" s="4">
        <v>34</v>
      </c>
      <c r="I57" s="2">
        <v>1.5193277310924369E-2</v>
      </c>
      <c r="J57" s="3">
        <v>104.52715623525849</v>
      </c>
      <c r="K57" s="3">
        <v>0.17</v>
      </c>
      <c r="L57" s="6">
        <f t="shared" si="0"/>
        <v>5.2263578117629241E-4</v>
      </c>
      <c r="P57" s="3">
        <f t="shared" si="1"/>
        <v>0.12859465654196381</v>
      </c>
      <c r="Q57" s="3">
        <f t="shared" si="2"/>
        <v>0.75643915612919888</v>
      </c>
      <c r="S57" s="3">
        <f t="shared" si="3"/>
        <v>0.12589793630724291</v>
      </c>
      <c r="T57" s="3">
        <f t="shared" si="4"/>
        <v>0.74057609592495821</v>
      </c>
      <c r="V57" s="3"/>
      <c r="W57" s="3"/>
    </row>
    <row r="58" spans="1:23" x14ac:dyDescent="0.25">
      <c r="B58" s="4">
        <v>12</v>
      </c>
      <c r="C58" s="5">
        <v>500</v>
      </c>
      <c r="D58" s="5">
        <v>4</v>
      </c>
      <c r="E58" s="4">
        <v>79.3</v>
      </c>
      <c r="F58" s="3">
        <v>2.6933292113182881</v>
      </c>
      <c r="G58" s="4">
        <v>20</v>
      </c>
      <c r="H58" s="4">
        <v>34</v>
      </c>
      <c r="I58" s="2">
        <v>1.5193277310924369E-2</v>
      </c>
      <c r="J58" s="3">
        <v>224.4523975917665</v>
      </c>
      <c r="K58" s="3">
        <v>0.36</v>
      </c>
      <c r="L58" s="6">
        <f t="shared" si="0"/>
        <v>1.1222619879588324E-3</v>
      </c>
      <c r="P58" s="3">
        <f t="shared" si="1"/>
        <v>0.24397820296000317</v>
      </c>
      <c r="Q58" s="3">
        <f t="shared" si="2"/>
        <v>0.67771723044445331</v>
      </c>
      <c r="S58" s="3">
        <f t="shared" si="3"/>
        <v>0.24180041306738764</v>
      </c>
      <c r="T58" s="3">
        <f t="shared" si="4"/>
        <v>0.67166781407607679</v>
      </c>
      <c r="V58" s="3"/>
      <c r="W58" s="3"/>
    </row>
    <row r="59" spans="1:23" x14ac:dyDescent="0.25">
      <c r="B59" s="4">
        <v>12</v>
      </c>
      <c r="C59" s="5">
        <v>500</v>
      </c>
      <c r="D59" s="5">
        <v>4</v>
      </c>
      <c r="E59" s="4">
        <v>79.3</v>
      </c>
      <c r="F59" s="3">
        <v>2.6933292113182881</v>
      </c>
      <c r="G59" s="4">
        <v>20</v>
      </c>
      <c r="H59" s="4">
        <v>34</v>
      </c>
      <c r="I59" s="2">
        <v>1.5193277310924369E-2</v>
      </c>
      <c r="J59" s="3">
        <v>344.37763894827469</v>
      </c>
      <c r="K59" s="3">
        <v>0.56000000000000005</v>
      </c>
      <c r="L59" s="6">
        <f t="shared" si="0"/>
        <v>1.7218881947413734E-3</v>
      </c>
      <c r="P59" s="3">
        <f t="shared" si="1"/>
        <v>0.34925625337043192</v>
      </c>
      <c r="Q59" s="3">
        <f t="shared" si="2"/>
        <v>0.62367188101862836</v>
      </c>
      <c r="S59" s="3">
        <f t="shared" si="3"/>
        <v>0.34851764617152081</v>
      </c>
      <c r="T59" s="3">
        <f t="shared" si="4"/>
        <v>0.62235293959200144</v>
      </c>
      <c r="V59" s="3"/>
      <c r="W59" s="3"/>
    </row>
    <row r="60" spans="1:23" x14ac:dyDescent="0.25">
      <c r="B60" s="4">
        <v>12</v>
      </c>
      <c r="C60" s="5">
        <v>500</v>
      </c>
      <c r="D60" s="5">
        <v>4</v>
      </c>
      <c r="E60" s="4">
        <v>79.3</v>
      </c>
      <c r="F60" s="3">
        <v>2.6933292113182881</v>
      </c>
      <c r="G60" s="4">
        <v>20</v>
      </c>
      <c r="H60" s="4">
        <v>34</v>
      </c>
      <c r="I60" s="2">
        <v>1.5193277310924369E-2</v>
      </c>
      <c r="J60" s="3">
        <v>500</v>
      </c>
      <c r="K60" s="3">
        <v>0.78</v>
      </c>
      <c r="L60" s="6">
        <f t="shared" si="0"/>
        <v>2.5000000000000001E-3</v>
      </c>
      <c r="P60" s="3">
        <f t="shared" si="1"/>
        <v>0.47735972124261083</v>
      </c>
      <c r="Q60" s="3">
        <f t="shared" si="2"/>
        <v>0.61199964261873185</v>
      </c>
      <c r="S60" s="3">
        <f t="shared" si="3"/>
        <v>0.47920055634399156</v>
      </c>
      <c r="T60" s="3">
        <f t="shared" si="4"/>
        <v>0.61435968762050197</v>
      </c>
      <c r="V60" s="3"/>
      <c r="W60" s="3"/>
    </row>
    <row r="61" spans="1:23" x14ac:dyDescent="0.25">
      <c r="A61" s="1" t="s">
        <v>14</v>
      </c>
      <c r="B61" s="4">
        <v>12</v>
      </c>
      <c r="C61" s="5">
        <v>500</v>
      </c>
      <c r="D61" s="5">
        <v>4</v>
      </c>
      <c r="E61" s="4">
        <v>46</v>
      </c>
      <c r="F61" s="3">
        <v>2.6933292113182881</v>
      </c>
      <c r="G61" s="4">
        <v>70</v>
      </c>
      <c r="H61" s="4">
        <v>88</v>
      </c>
      <c r="I61" s="2">
        <v>1.0220067765707051E-2</v>
      </c>
      <c r="J61" s="3">
        <v>108.96343267873223</v>
      </c>
      <c r="K61" s="3">
        <v>0.31</v>
      </c>
      <c r="L61" s="6">
        <f t="shared" si="0"/>
        <v>5.4481716339366119E-4</v>
      </c>
      <c r="P61" s="3">
        <f t="shared" si="1"/>
        <v>0.16362488628139787</v>
      </c>
      <c r="Q61" s="3">
        <f t="shared" si="2"/>
        <v>0.52782221381096084</v>
      </c>
      <c r="S61" s="3">
        <f t="shared" si="3"/>
        <v>0.16445613850312432</v>
      </c>
      <c r="T61" s="3">
        <f t="shared" si="4"/>
        <v>0.53050367259072362</v>
      </c>
      <c r="V61" s="3"/>
      <c r="W61" s="3"/>
    </row>
    <row r="62" spans="1:23" x14ac:dyDescent="0.25">
      <c r="B62" s="4">
        <v>12</v>
      </c>
      <c r="C62" s="5">
        <v>500</v>
      </c>
      <c r="D62" s="5">
        <v>4</v>
      </c>
      <c r="E62" s="4">
        <v>46</v>
      </c>
      <c r="F62" s="3">
        <v>2.6933292113182881</v>
      </c>
      <c r="G62" s="4">
        <v>70</v>
      </c>
      <c r="H62" s="4">
        <v>88</v>
      </c>
      <c r="I62" s="2">
        <v>1.0220067765707051E-2</v>
      </c>
      <c r="J62" s="3">
        <v>187.06576571434294</v>
      </c>
      <c r="K62" s="3">
        <v>0.44</v>
      </c>
      <c r="L62" s="6">
        <f t="shared" si="0"/>
        <v>9.3532882857171474E-4</v>
      </c>
      <c r="P62" s="3">
        <f t="shared" si="1"/>
        <v>0.2573589665295114</v>
      </c>
      <c r="Q62" s="3">
        <f t="shared" si="2"/>
        <v>0.58490674211252591</v>
      </c>
      <c r="S62" s="3">
        <f t="shared" si="3"/>
        <v>0.26091283963688988</v>
      </c>
      <c r="T62" s="3">
        <f t="shared" si="4"/>
        <v>0.59298372644747699</v>
      </c>
      <c r="V62" s="3"/>
      <c r="W62" s="3"/>
    </row>
    <row r="63" spans="1:23" x14ac:dyDescent="0.25">
      <c r="A63" s="1" t="s">
        <v>15</v>
      </c>
      <c r="B63" s="4">
        <v>12</v>
      </c>
      <c r="C63" s="5">
        <v>500</v>
      </c>
      <c r="D63" s="5">
        <v>4</v>
      </c>
      <c r="E63" s="4">
        <v>46</v>
      </c>
      <c r="F63" s="3">
        <v>2.6933292113182881</v>
      </c>
      <c r="G63" s="4">
        <v>70</v>
      </c>
      <c r="H63" s="4">
        <v>84</v>
      </c>
      <c r="I63" s="2">
        <v>1.0231758789687727E-2</v>
      </c>
      <c r="J63" s="3">
        <v>27.519506117119334</v>
      </c>
      <c r="K63" s="3">
        <v>0.14000000000000001</v>
      </c>
      <c r="L63" s="6">
        <f t="shared" si="0"/>
        <v>1.3759753058559666E-4</v>
      </c>
      <c r="P63" s="3">
        <f t="shared" si="1"/>
        <v>5.1616056746755304E-2</v>
      </c>
      <c r="Q63" s="3">
        <f t="shared" si="2"/>
        <v>0.36868611961968073</v>
      </c>
      <c r="S63" s="3">
        <f t="shared" si="3"/>
        <v>5.0742241627263644E-2</v>
      </c>
      <c r="T63" s="3">
        <f t="shared" si="4"/>
        <v>0.36244458305188315</v>
      </c>
      <c r="V63" s="3"/>
      <c r="W63" s="3"/>
    </row>
    <row r="64" spans="1:23" x14ac:dyDescent="0.25">
      <c r="B64" s="4">
        <v>12</v>
      </c>
      <c r="C64" s="5">
        <v>500</v>
      </c>
      <c r="D64" s="5">
        <v>4</v>
      </c>
      <c r="E64" s="4">
        <v>46</v>
      </c>
      <c r="F64" s="3">
        <v>2.6933292113182881</v>
      </c>
      <c r="G64" s="4">
        <v>70</v>
      </c>
      <c r="H64" s="4">
        <v>84</v>
      </c>
      <c r="I64" s="2">
        <v>1.0231758789687727E-2</v>
      </c>
      <c r="J64" s="3">
        <v>104.71116106204354</v>
      </c>
      <c r="K64" s="3">
        <v>0.31</v>
      </c>
      <c r="L64" s="6">
        <f t="shared" si="0"/>
        <v>5.2355580531021769E-4</v>
      </c>
      <c r="P64" s="3">
        <f t="shared" si="1"/>
        <v>0.15816853198871814</v>
      </c>
      <c r="Q64" s="3">
        <f t="shared" si="2"/>
        <v>0.51022107093134883</v>
      </c>
      <c r="S64" s="3">
        <f t="shared" si="3"/>
        <v>0.15885121725311238</v>
      </c>
      <c r="T64" s="3">
        <f t="shared" si="4"/>
        <v>0.51242328146165284</v>
      </c>
      <c r="V64" s="3"/>
      <c r="W64" s="3"/>
    </row>
    <row r="65" spans="1:23" x14ac:dyDescent="0.25">
      <c r="B65" s="4">
        <v>12</v>
      </c>
      <c r="C65" s="5">
        <v>500</v>
      </c>
      <c r="D65" s="5">
        <v>4</v>
      </c>
      <c r="E65" s="4">
        <v>46</v>
      </c>
      <c r="F65" s="3">
        <v>2.6933292113182881</v>
      </c>
      <c r="G65" s="4">
        <v>70</v>
      </c>
      <c r="H65" s="4">
        <v>84</v>
      </c>
      <c r="I65" s="2">
        <v>1.0231758789687727E-2</v>
      </c>
      <c r="J65" s="3">
        <v>181.90281600696778</v>
      </c>
      <c r="K65" s="3">
        <v>0.4</v>
      </c>
      <c r="L65" s="6">
        <f t="shared" si="0"/>
        <v>9.0951408003483894E-4</v>
      </c>
      <c r="P65" s="3">
        <f t="shared" si="1"/>
        <v>0.2512530870989485</v>
      </c>
      <c r="Q65" s="3">
        <f t="shared" si="2"/>
        <v>0.62813271774737123</v>
      </c>
      <c r="S65" s="3">
        <f t="shared" si="3"/>
        <v>0.25457714575822721</v>
      </c>
      <c r="T65" s="3">
        <f t="shared" si="4"/>
        <v>0.63644286439556796</v>
      </c>
      <c r="V65" s="3"/>
      <c r="W65" s="3"/>
    </row>
    <row r="66" spans="1:23" x14ac:dyDescent="0.25">
      <c r="A66" s="1" t="s">
        <v>16</v>
      </c>
      <c r="B66" s="4">
        <v>12</v>
      </c>
      <c r="C66" s="5">
        <v>500</v>
      </c>
      <c r="D66" s="5">
        <v>4</v>
      </c>
      <c r="E66" s="4">
        <v>46</v>
      </c>
      <c r="F66" s="3">
        <v>2.6933292113182881</v>
      </c>
      <c r="G66" s="4">
        <v>70</v>
      </c>
      <c r="H66" s="4">
        <v>84</v>
      </c>
      <c r="I66" s="2">
        <v>1.0231758789687727E-2</v>
      </c>
      <c r="J66" s="3">
        <v>27.519506117119334</v>
      </c>
      <c r="K66" s="3">
        <v>0.25</v>
      </c>
      <c r="L66" s="6">
        <f t="shared" si="0"/>
        <v>1.3759753058559666E-4</v>
      </c>
      <c r="P66" s="3">
        <f t="shared" si="1"/>
        <v>5.1616056746755304E-2</v>
      </c>
      <c r="Q66" s="3">
        <f t="shared" si="2"/>
        <v>0.20646422698702122</v>
      </c>
      <c r="S66" s="3">
        <f t="shared" si="3"/>
        <v>5.0742241627263644E-2</v>
      </c>
      <c r="T66" s="3">
        <f t="shared" si="4"/>
        <v>0.20296896650905458</v>
      </c>
      <c r="V66" s="3"/>
      <c r="W66" s="3"/>
    </row>
    <row r="67" spans="1:23" x14ac:dyDescent="0.25">
      <c r="B67" s="4">
        <v>12</v>
      </c>
      <c r="C67" s="5">
        <v>500</v>
      </c>
      <c r="D67" s="5">
        <v>4</v>
      </c>
      <c r="E67" s="4">
        <v>46</v>
      </c>
      <c r="F67" s="3">
        <v>2.6933292113182881</v>
      </c>
      <c r="G67" s="4">
        <v>70</v>
      </c>
      <c r="H67" s="4">
        <v>84</v>
      </c>
      <c r="I67" s="2">
        <v>1.0231758789687727E-2</v>
      </c>
      <c r="J67" s="3">
        <v>104.71116106204354</v>
      </c>
      <c r="K67" s="3">
        <v>0.44</v>
      </c>
      <c r="L67" s="6">
        <f t="shared" si="0"/>
        <v>5.2355580531021769E-4</v>
      </c>
      <c r="P67" s="3">
        <f t="shared" si="1"/>
        <v>0.15816853198871814</v>
      </c>
      <c r="Q67" s="3">
        <f t="shared" si="2"/>
        <v>0.35947393633799574</v>
      </c>
      <c r="S67" s="3">
        <f t="shared" si="3"/>
        <v>0.15885121725311238</v>
      </c>
      <c r="T67" s="3">
        <f t="shared" si="4"/>
        <v>0.3610254937570736</v>
      </c>
      <c r="V67" s="3"/>
      <c r="W67" s="3"/>
    </row>
    <row r="68" spans="1:23" x14ac:dyDescent="0.25">
      <c r="B68" s="4">
        <v>12</v>
      </c>
      <c r="C68" s="5">
        <v>500</v>
      </c>
      <c r="D68" s="5">
        <v>4</v>
      </c>
      <c r="E68" s="4">
        <v>46</v>
      </c>
      <c r="F68" s="3">
        <v>2.6933292113182881</v>
      </c>
      <c r="G68" s="4">
        <v>70</v>
      </c>
      <c r="H68" s="4">
        <v>84</v>
      </c>
      <c r="I68" s="2">
        <v>1.0231758789687727E-2</v>
      </c>
      <c r="J68" s="3">
        <v>181.90281600696778</v>
      </c>
      <c r="K68" s="3">
        <v>0.56000000000000005</v>
      </c>
      <c r="L68" s="6">
        <f t="shared" si="0"/>
        <v>9.0951408003483894E-4</v>
      </c>
      <c r="P68" s="3">
        <f t="shared" si="1"/>
        <v>0.2512530870989485</v>
      </c>
      <c r="Q68" s="3">
        <f t="shared" si="2"/>
        <v>0.44866622696240799</v>
      </c>
      <c r="S68" s="3">
        <f t="shared" si="3"/>
        <v>0.25457714575822721</v>
      </c>
      <c r="T68" s="3">
        <f t="shared" si="4"/>
        <v>0.45460204599683424</v>
      </c>
      <c r="V68" s="3"/>
      <c r="W68" s="3"/>
    </row>
    <row r="69" spans="1:23" x14ac:dyDescent="0.25">
      <c r="A69" s="1" t="s">
        <v>17</v>
      </c>
      <c r="B69" s="4">
        <v>25</v>
      </c>
      <c r="C69" s="5">
        <v>500</v>
      </c>
      <c r="D69" s="5">
        <v>4</v>
      </c>
      <c r="E69" s="4">
        <v>62</v>
      </c>
      <c r="F69" s="3">
        <v>2.6933292113182881</v>
      </c>
      <c r="G69" s="4">
        <v>20</v>
      </c>
      <c r="H69" s="4">
        <v>40.5</v>
      </c>
      <c r="I69" s="2">
        <v>5.5421516754850089E-2</v>
      </c>
      <c r="J69" s="3">
        <v>173.78881902899866</v>
      </c>
      <c r="K69" s="3">
        <v>0.23</v>
      </c>
      <c r="L69" s="6">
        <f t="shared" si="0"/>
        <v>8.689440951449933E-4</v>
      </c>
      <c r="P69" s="3">
        <f t="shared" si="1"/>
        <v>0.23278899651165824</v>
      </c>
      <c r="Q69" s="3">
        <f t="shared" si="2"/>
        <v>1.0121260717898184</v>
      </c>
      <c r="S69" s="3">
        <f t="shared" si="3"/>
        <v>0.22983824399723454</v>
      </c>
      <c r="T69" s="3">
        <f t="shared" si="4"/>
        <v>0.99929671303145451</v>
      </c>
      <c r="V69" s="3"/>
      <c r="W69" s="3"/>
    </row>
    <row r="70" spans="1:23" x14ac:dyDescent="0.25">
      <c r="B70" s="4">
        <v>25</v>
      </c>
      <c r="C70" s="5">
        <v>500</v>
      </c>
      <c r="D70" s="5">
        <v>4</v>
      </c>
      <c r="E70" s="4">
        <v>62</v>
      </c>
      <c r="F70" s="3">
        <v>2.6933292113182881</v>
      </c>
      <c r="G70" s="4">
        <v>20</v>
      </c>
      <c r="H70" s="4">
        <v>40.5</v>
      </c>
      <c r="I70" s="2">
        <v>5.5421516754850089E-2</v>
      </c>
      <c r="J70" s="3">
        <v>293.9892326254855</v>
      </c>
      <c r="K70" s="3">
        <v>0.35</v>
      </c>
      <c r="L70" s="6">
        <f t="shared" si="0"/>
        <v>1.4699461631274276E-3</v>
      </c>
      <c r="P70" s="3">
        <f t="shared" si="1"/>
        <v>0.36164784939021333</v>
      </c>
      <c r="Q70" s="3">
        <f t="shared" si="2"/>
        <v>1.033279569686324</v>
      </c>
      <c r="S70" s="3">
        <f t="shared" si="3"/>
        <v>0.36007974056289921</v>
      </c>
      <c r="T70" s="3">
        <f t="shared" si="4"/>
        <v>1.0287992587511408</v>
      </c>
      <c r="V70" s="3"/>
      <c r="W70" s="3"/>
    </row>
    <row r="71" spans="1:23" x14ac:dyDescent="0.25">
      <c r="B71" s="4">
        <v>25</v>
      </c>
      <c r="C71" s="5">
        <v>500</v>
      </c>
      <c r="D71" s="5">
        <v>4</v>
      </c>
      <c r="E71" s="4">
        <v>62</v>
      </c>
      <c r="F71" s="3">
        <v>2.6933292113182881</v>
      </c>
      <c r="G71" s="4">
        <v>20</v>
      </c>
      <c r="H71" s="4">
        <v>40.5</v>
      </c>
      <c r="I71" s="2">
        <v>5.5421516754850089E-2</v>
      </c>
      <c r="J71" s="3">
        <v>414.1896462219724</v>
      </c>
      <c r="K71" s="3">
        <v>0.49</v>
      </c>
      <c r="L71" s="6">
        <f t="shared" si="0"/>
        <v>2.0709482311098621E-3</v>
      </c>
      <c r="P71" s="3">
        <f t="shared" si="1"/>
        <v>0.481988986531181</v>
      </c>
      <c r="Q71" s="3">
        <f t="shared" si="2"/>
        <v>0.98365099292077751</v>
      </c>
      <c r="S71" s="3">
        <f t="shared" si="3"/>
        <v>0.48253831119942275</v>
      </c>
      <c r="T71" s="3">
        <f t="shared" si="4"/>
        <v>0.98477206367229131</v>
      </c>
      <c r="V71" s="3"/>
      <c r="W71" s="3"/>
    </row>
    <row r="72" spans="1:23" x14ac:dyDescent="0.25">
      <c r="B72" s="4">
        <v>25</v>
      </c>
      <c r="C72" s="5">
        <v>500</v>
      </c>
      <c r="D72" s="5">
        <v>4</v>
      </c>
      <c r="E72" s="4">
        <v>62</v>
      </c>
      <c r="F72" s="3">
        <v>2.6933292113182881</v>
      </c>
      <c r="G72" s="4">
        <v>20</v>
      </c>
      <c r="H72" s="4">
        <v>40.5</v>
      </c>
      <c r="I72" s="2">
        <v>5.5421516754850089E-2</v>
      </c>
      <c r="J72" s="3">
        <v>500</v>
      </c>
      <c r="K72" s="3">
        <v>0.67</v>
      </c>
      <c r="L72" s="6">
        <f t="shared" si="0"/>
        <v>2.5000000000000001E-3</v>
      </c>
      <c r="P72" s="3">
        <f t="shared" si="1"/>
        <v>0.56436622693531402</v>
      </c>
      <c r="Q72" s="3">
        <f t="shared" si="2"/>
        <v>0.84233765214225964</v>
      </c>
      <c r="S72" s="3">
        <f t="shared" si="3"/>
        <v>0.56671412080287131</v>
      </c>
      <c r="T72" s="3">
        <f t="shared" si="4"/>
        <v>0.84584197134756911</v>
      </c>
      <c r="V72" s="3"/>
      <c r="W72" s="3"/>
    </row>
    <row r="73" spans="1:23" x14ac:dyDescent="0.25">
      <c r="A73" s="1" t="s">
        <v>18</v>
      </c>
      <c r="B73" s="4">
        <v>25</v>
      </c>
      <c r="C73" s="5">
        <v>500</v>
      </c>
      <c r="D73" s="5">
        <v>4</v>
      </c>
      <c r="E73" s="4">
        <v>62</v>
      </c>
      <c r="F73" s="3">
        <v>2.6933292113182881</v>
      </c>
      <c r="G73" s="4">
        <v>20</v>
      </c>
      <c r="H73" s="4">
        <v>40.5</v>
      </c>
      <c r="I73" s="2">
        <v>5.5421516754850089E-2</v>
      </c>
      <c r="J73" s="3">
        <v>173.78881902899866</v>
      </c>
      <c r="K73" s="3">
        <v>0.27</v>
      </c>
      <c r="L73" s="6">
        <f t="shared" si="0"/>
        <v>8.689440951449933E-4</v>
      </c>
      <c r="P73" s="3">
        <f t="shared" si="1"/>
        <v>0.23278899651165824</v>
      </c>
      <c r="Q73" s="3">
        <f t="shared" si="2"/>
        <v>0.86218146856169708</v>
      </c>
      <c r="S73" s="3">
        <f t="shared" si="3"/>
        <v>0.22983824399723454</v>
      </c>
      <c r="T73" s="3">
        <f t="shared" si="4"/>
        <v>0.8512527555453131</v>
      </c>
      <c r="V73" s="3"/>
      <c r="W73" s="3"/>
    </row>
    <row r="74" spans="1:23" x14ac:dyDescent="0.25">
      <c r="B74" s="4">
        <v>25</v>
      </c>
      <c r="C74" s="5">
        <v>500</v>
      </c>
      <c r="D74" s="5">
        <v>4</v>
      </c>
      <c r="E74" s="4">
        <v>62</v>
      </c>
      <c r="F74" s="3">
        <v>2.6933292113182881</v>
      </c>
      <c r="G74" s="4">
        <v>20</v>
      </c>
      <c r="H74" s="4">
        <v>40.5</v>
      </c>
      <c r="I74" s="2">
        <v>5.5421516754850089E-2</v>
      </c>
      <c r="J74" s="3">
        <v>293.9892326254855</v>
      </c>
      <c r="K74" s="3">
        <v>0.4</v>
      </c>
      <c r="L74" s="6">
        <f t="shared" si="0"/>
        <v>1.4699461631274276E-3</v>
      </c>
      <c r="P74" s="3">
        <f t="shared" si="1"/>
        <v>0.36164784939021333</v>
      </c>
      <c r="Q74" s="3">
        <f t="shared" si="2"/>
        <v>0.90411962347553332</v>
      </c>
      <c r="S74" s="3">
        <f t="shared" si="3"/>
        <v>0.36007974056289921</v>
      </c>
      <c r="T74" s="3">
        <f t="shared" si="4"/>
        <v>0.90019935140724794</v>
      </c>
      <c r="V74" s="3"/>
      <c r="W74" s="3"/>
    </row>
    <row r="75" spans="1:23" x14ac:dyDescent="0.25">
      <c r="B75" s="4">
        <v>25</v>
      </c>
      <c r="C75" s="5">
        <v>500</v>
      </c>
      <c r="D75" s="5">
        <v>4</v>
      </c>
      <c r="E75" s="4">
        <v>62</v>
      </c>
      <c r="F75" s="3">
        <v>2.6933292113182881</v>
      </c>
      <c r="G75" s="4">
        <v>20</v>
      </c>
      <c r="H75" s="4">
        <v>40.5</v>
      </c>
      <c r="I75" s="2">
        <v>5.5421516754850089E-2</v>
      </c>
      <c r="J75" s="3">
        <v>414.1896462219724</v>
      </c>
      <c r="K75" s="3">
        <v>0.53</v>
      </c>
      <c r="L75" s="6">
        <f t="shared" si="0"/>
        <v>2.0709482311098621E-3</v>
      </c>
      <c r="P75" s="3">
        <f t="shared" si="1"/>
        <v>0.481988986531181</v>
      </c>
      <c r="Q75" s="3">
        <f t="shared" si="2"/>
        <v>0.90941318213430367</v>
      </c>
      <c r="S75" s="3">
        <f t="shared" si="3"/>
        <v>0.48253831119942275</v>
      </c>
      <c r="T75" s="3">
        <f t="shared" si="4"/>
        <v>0.91044964377249571</v>
      </c>
      <c r="V75" s="3"/>
      <c r="W75" s="3"/>
    </row>
    <row r="76" spans="1:23" x14ac:dyDescent="0.25">
      <c r="B76" s="4">
        <v>25</v>
      </c>
      <c r="C76" s="5">
        <v>500</v>
      </c>
      <c r="D76" s="5">
        <v>4</v>
      </c>
      <c r="E76" s="4">
        <v>62</v>
      </c>
      <c r="F76" s="3">
        <v>2.6933292113182881</v>
      </c>
      <c r="G76" s="4">
        <v>20</v>
      </c>
      <c r="H76" s="4">
        <v>40.5</v>
      </c>
      <c r="I76" s="2">
        <v>5.5421516754850089E-2</v>
      </c>
      <c r="J76" s="3">
        <v>500</v>
      </c>
      <c r="K76" s="3">
        <v>0.72</v>
      </c>
      <c r="L76" s="6">
        <f t="shared" ref="L76:L139" si="5">J76/200000</f>
        <v>2.5000000000000001E-3</v>
      </c>
      <c r="P76" s="3">
        <f t="shared" ref="P76:P139" si="6">$Q$2*($Q$3*$G76+$Q$4*$B76^$Q$5*$I76^$Q$6)*$L76^$Q$7</f>
        <v>0.56436622693531402</v>
      </c>
      <c r="Q76" s="3">
        <f t="shared" ref="Q76:Q139" si="7">P76/$K76</f>
        <v>0.78384198185460285</v>
      </c>
      <c r="S76" s="3">
        <f t="shared" ref="S76:S139" si="8">$T$2*$B76^$T$3*$L76^$T$4*($T$5*$I76^$T$6+$T$7)</f>
        <v>0.56671412080287131</v>
      </c>
      <c r="T76" s="3">
        <f t="shared" ref="T76:T139" si="9">S76/$K76</f>
        <v>0.78710294555954352</v>
      </c>
      <c r="V76" s="3"/>
      <c r="W76" s="3"/>
    </row>
    <row r="77" spans="1:23" x14ac:dyDescent="0.25">
      <c r="A77" s="1" t="s">
        <v>19</v>
      </c>
      <c r="B77" s="4">
        <v>25</v>
      </c>
      <c r="C77" s="5">
        <v>500</v>
      </c>
      <c r="D77" s="5">
        <v>4</v>
      </c>
      <c r="E77" s="4">
        <v>28.7</v>
      </c>
      <c r="F77" s="3">
        <v>2.6933292113182881</v>
      </c>
      <c r="G77" s="4">
        <v>70</v>
      </c>
      <c r="H77" s="4">
        <v>94.5</v>
      </c>
      <c r="I77" s="2">
        <v>5.2620596145749564E-2</v>
      </c>
      <c r="J77" s="3">
        <v>80.821505172038826</v>
      </c>
      <c r="K77" s="3">
        <v>0.3</v>
      </c>
      <c r="L77" s="6">
        <f t="shared" si="5"/>
        <v>4.0410752586019411E-4</v>
      </c>
      <c r="P77" s="3">
        <f t="shared" si="6"/>
        <v>0.12708977184583406</v>
      </c>
      <c r="Q77" s="3">
        <f t="shared" si="7"/>
        <v>0.42363257281944688</v>
      </c>
      <c r="S77" s="3">
        <f t="shared" si="8"/>
        <v>0.12244669289719495</v>
      </c>
      <c r="T77" s="3">
        <f t="shared" si="9"/>
        <v>0.40815564299064988</v>
      </c>
      <c r="V77" s="3"/>
      <c r="W77" s="3"/>
    </row>
    <row r="78" spans="1:23" x14ac:dyDescent="0.25">
      <c r="B78" s="4">
        <v>25</v>
      </c>
      <c r="C78" s="5">
        <v>500</v>
      </c>
      <c r="D78" s="5">
        <v>4</v>
      </c>
      <c r="E78" s="4">
        <v>28.7</v>
      </c>
      <c r="F78" s="3">
        <v>2.6933292113182881</v>
      </c>
      <c r="G78" s="4">
        <v>70</v>
      </c>
      <c r="H78" s="4">
        <v>94.5</v>
      </c>
      <c r="I78" s="2">
        <v>5.2620596145749564E-2</v>
      </c>
      <c r="J78" s="3">
        <v>211.1239092178794</v>
      </c>
      <c r="K78" s="3">
        <v>0.56999999999999995</v>
      </c>
      <c r="L78" s="6">
        <f t="shared" si="5"/>
        <v>1.0556195460893971E-3</v>
      </c>
      <c r="P78" s="3">
        <f t="shared" si="6"/>
        <v>0.28416159781379141</v>
      </c>
      <c r="Q78" s="3">
        <f t="shared" si="7"/>
        <v>0.49852911897156393</v>
      </c>
      <c r="S78" s="3">
        <f t="shared" si="8"/>
        <v>0.27801870352876989</v>
      </c>
      <c r="T78" s="3">
        <f t="shared" si="9"/>
        <v>0.48775211145398234</v>
      </c>
      <c r="V78" s="3"/>
      <c r="W78" s="3"/>
    </row>
    <row r="79" spans="1:23" x14ac:dyDescent="0.25">
      <c r="A79" s="1" t="s">
        <v>20</v>
      </c>
      <c r="B79" s="4">
        <v>25</v>
      </c>
      <c r="C79" s="5">
        <v>500</v>
      </c>
      <c r="D79" s="5">
        <v>4</v>
      </c>
      <c r="E79" s="4">
        <v>28.7</v>
      </c>
      <c r="F79" s="3">
        <v>2.6933292113182881</v>
      </c>
      <c r="G79" s="4">
        <v>70</v>
      </c>
      <c r="H79" s="4">
        <v>90.5</v>
      </c>
      <c r="I79" s="2">
        <v>5.2767941707515108E-2</v>
      </c>
      <c r="J79" s="3">
        <v>79.47320655089996</v>
      </c>
      <c r="K79" s="3">
        <v>0.26</v>
      </c>
      <c r="L79" s="6">
        <f t="shared" si="5"/>
        <v>3.9736603275449981E-4</v>
      </c>
      <c r="P79" s="3">
        <f t="shared" si="6"/>
        <v>0.12513992992285181</v>
      </c>
      <c r="Q79" s="3">
        <f t="shared" si="7"/>
        <v>0.48130742278019922</v>
      </c>
      <c r="S79" s="3">
        <f t="shared" si="8"/>
        <v>0.12054236061637519</v>
      </c>
      <c r="T79" s="3">
        <f t="shared" si="9"/>
        <v>0.46362446390913531</v>
      </c>
      <c r="V79" s="3"/>
      <c r="W79" s="3"/>
    </row>
    <row r="80" spans="1:23" x14ac:dyDescent="0.25">
      <c r="B80" s="4">
        <v>25</v>
      </c>
      <c r="C80" s="5">
        <v>500</v>
      </c>
      <c r="D80" s="5">
        <v>4</v>
      </c>
      <c r="E80" s="4">
        <v>28.7</v>
      </c>
      <c r="F80" s="3">
        <v>2.6933292113182881</v>
      </c>
      <c r="G80" s="4">
        <v>70</v>
      </c>
      <c r="H80" s="4">
        <v>90.5</v>
      </c>
      <c r="I80" s="2">
        <v>5.2767941707515108E-2</v>
      </c>
      <c r="J80" s="3">
        <v>207.90819962893212</v>
      </c>
      <c r="K80" s="3">
        <v>0.6</v>
      </c>
      <c r="L80" s="6">
        <f t="shared" si="5"/>
        <v>1.0395409981446607E-3</v>
      </c>
      <c r="P80" s="3">
        <f t="shared" si="6"/>
        <v>0.28014788379504457</v>
      </c>
      <c r="Q80" s="3">
        <f t="shared" si="7"/>
        <v>0.46691313965840764</v>
      </c>
      <c r="S80" s="3">
        <f t="shared" si="8"/>
        <v>0.27403973886292105</v>
      </c>
      <c r="T80" s="3">
        <f t="shared" si="9"/>
        <v>0.45673289810486845</v>
      </c>
      <c r="V80" s="3"/>
      <c r="W80" s="3"/>
    </row>
    <row r="81" spans="1:23" x14ac:dyDescent="0.25">
      <c r="A81" s="1" t="s">
        <v>21</v>
      </c>
      <c r="B81" s="4">
        <v>25</v>
      </c>
      <c r="C81" s="5">
        <v>500</v>
      </c>
      <c r="D81" s="5">
        <v>4</v>
      </c>
      <c r="E81" s="4">
        <v>28.7</v>
      </c>
      <c r="F81" s="3">
        <v>2.6933292113182881</v>
      </c>
      <c r="G81" s="4">
        <v>70</v>
      </c>
      <c r="H81" s="4">
        <v>90.5</v>
      </c>
      <c r="I81" s="2">
        <v>5.2767941707515108E-2</v>
      </c>
      <c r="J81" s="3">
        <v>79.47320655089996</v>
      </c>
      <c r="K81" s="3">
        <v>0.27</v>
      </c>
      <c r="L81" s="6">
        <f t="shared" si="5"/>
        <v>3.9736603275449981E-4</v>
      </c>
      <c r="P81" s="3">
        <f t="shared" si="6"/>
        <v>0.12513992992285181</v>
      </c>
      <c r="Q81" s="3">
        <f t="shared" si="7"/>
        <v>0.46348122193648816</v>
      </c>
      <c r="S81" s="3">
        <f t="shared" si="8"/>
        <v>0.12054236061637519</v>
      </c>
      <c r="T81" s="3">
        <f t="shared" si="9"/>
        <v>0.44645318746805623</v>
      </c>
      <c r="V81" s="3"/>
      <c r="W81" s="3"/>
    </row>
    <row r="82" spans="1:23" x14ac:dyDescent="0.25">
      <c r="B82" s="4">
        <v>25</v>
      </c>
      <c r="C82" s="5">
        <v>500</v>
      </c>
      <c r="D82" s="5">
        <v>4</v>
      </c>
      <c r="E82" s="4">
        <v>28.7</v>
      </c>
      <c r="F82" s="3">
        <v>2.6933292113182881</v>
      </c>
      <c r="G82" s="4">
        <v>70</v>
      </c>
      <c r="H82" s="4">
        <v>90.5</v>
      </c>
      <c r="I82" s="2">
        <v>5.2767941707515108E-2</v>
      </c>
      <c r="J82" s="3">
        <v>207.90819962893212</v>
      </c>
      <c r="K82" s="3">
        <v>0.59</v>
      </c>
      <c r="L82" s="6">
        <f t="shared" si="5"/>
        <v>1.0395409981446607E-3</v>
      </c>
      <c r="P82" s="3">
        <f t="shared" si="6"/>
        <v>0.28014788379504457</v>
      </c>
      <c r="Q82" s="3">
        <f t="shared" si="7"/>
        <v>0.47482692168651625</v>
      </c>
      <c r="S82" s="3">
        <f t="shared" si="8"/>
        <v>0.27403973886292105</v>
      </c>
      <c r="T82" s="3">
        <f t="shared" si="9"/>
        <v>0.4644741336659679</v>
      </c>
      <c r="V82" s="3"/>
      <c r="W82" s="3"/>
    </row>
    <row r="83" spans="1:23" x14ac:dyDescent="0.25">
      <c r="A83" s="1" t="s">
        <v>22</v>
      </c>
      <c r="B83" s="4">
        <v>9.52</v>
      </c>
      <c r="C83" s="5">
        <v>434</v>
      </c>
      <c r="D83" s="5">
        <v>3</v>
      </c>
      <c r="E83" s="4">
        <v>22.2</v>
      </c>
      <c r="F83" s="3">
        <v>3.5641600019995088</v>
      </c>
      <c r="G83" s="4">
        <v>20.64</v>
      </c>
      <c r="H83" s="4">
        <v>25.4</v>
      </c>
      <c r="I83" s="2">
        <v>3.2448510099947522E-2</v>
      </c>
      <c r="J83" s="3">
        <v>246.11294750254217</v>
      </c>
      <c r="K83" s="3">
        <v>0.15</v>
      </c>
      <c r="L83" s="6">
        <f t="shared" si="5"/>
        <v>1.2305647375127108E-3</v>
      </c>
      <c r="P83" s="3">
        <f t="shared" si="6"/>
        <v>0.14095936594946551</v>
      </c>
      <c r="Q83" s="3">
        <f t="shared" si="7"/>
        <v>0.93972910632977014</v>
      </c>
      <c r="S83" s="3">
        <f t="shared" si="8"/>
        <v>0.13266622999610361</v>
      </c>
      <c r="T83" s="3">
        <f t="shared" si="9"/>
        <v>0.88444153330735742</v>
      </c>
      <c r="V83" s="3"/>
      <c r="W83" s="3"/>
    </row>
    <row r="84" spans="1:23" x14ac:dyDescent="0.25">
      <c r="B84" s="4">
        <v>9.52</v>
      </c>
      <c r="C84" s="5">
        <v>434</v>
      </c>
      <c r="D84" s="5">
        <v>3</v>
      </c>
      <c r="E84" s="4">
        <v>22.2</v>
      </c>
      <c r="F84" s="3">
        <v>3.5641600019995088</v>
      </c>
      <c r="G84" s="4">
        <v>20.64</v>
      </c>
      <c r="H84" s="4">
        <v>25.4</v>
      </c>
      <c r="I84" s="2">
        <v>3.2448510099947522E-2</v>
      </c>
      <c r="J84" s="3">
        <v>307.81003856067383</v>
      </c>
      <c r="K84" s="3">
        <v>0.17</v>
      </c>
      <c r="L84" s="6">
        <f t="shared" si="5"/>
        <v>1.5390501928033691E-3</v>
      </c>
      <c r="P84" s="3">
        <f t="shared" si="6"/>
        <v>0.17002165047867376</v>
      </c>
      <c r="Q84" s="3">
        <f t="shared" si="7"/>
        <v>1.0001273557569044</v>
      </c>
      <c r="S84" s="3">
        <f t="shared" si="8"/>
        <v>0.16059242315244682</v>
      </c>
      <c r="T84" s="3">
        <f t="shared" si="9"/>
        <v>0.94466131266145181</v>
      </c>
      <c r="V84" s="3"/>
      <c r="W84" s="3"/>
    </row>
    <row r="85" spans="1:23" x14ac:dyDescent="0.25">
      <c r="A85" s="1" t="s">
        <v>23</v>
      </c>
      <c r="B85" s="4">
        <v>12.7</v>
      </c>
      <c r="C85" s="5">
        <v>434</v>
      </c>
      <c r="D85" s="5">
        <v>3</v>
      </c>
      <c r="E85" s="4">
        <v>19.05</v>
      </c>
      <c r="F85" s="3">
        <v>3.9766081638229425</v>
      </c>
      <c r="G85" s="4">
        <v>19.05</v>
      </c>
      <c r="H85" s="4">
        <v>25.4</v>
      </c>
      <c r="I85" s="2">
        <v>6.4212474555939286E-2</v>
      </c>
      <c r="J85" s="3">
        <v>272.94331877332746</v>
      </c>
      <c r="K85" s="3">
        <v>0.15</v>
      </c>
      <c r="L85" s="6">
        <f t="shared" si="5"/>
        <v>1.3647165938666373E-3</v>
      </c>
      <c r="P85" s="3">
        <f t="shared" si="6"/>
        <v>0.15055646315401114</v>
      </c>
      <c r="Q85" s="3">
        <f t="shared" si="7"/>
        <v>1.0037097543600744</v>
      </c>
      <c r="S85" s="3">
        <f t="shared" si="8"/>
        <v>0.1452461591198593</v>
      </c>
      <c r="T85" s="3">
        <f t="shared" si="9"/>
        <v>0.96830772746572868</v>
      </c>
      <c r="V85" s="3"/>
      <c r="W85" s="3"/>
    </row>
    <row r="86" spans="1:23" x14ac:dyDescent="0.25">
      <c r="B86" s="4">
        <v>12.7</v>
      </c>
      <c r="C86" s="5">
        <v>434</v>
      </c>
      <c r="D86" s="5">
        <v>3</v>
      </c>
      <c r="E86" s="4">
        <v>19.05</v>
      </c>
      <c r="F86" s="3">
        <v>3.9766081638229425</v>
      </c>
      <c r="G86" s="4">
        <v>19.05</v>
      </c>
      <c r="H86" s="4">
        <v>25.4</v>
      </c>
      <c r="I86" s="2">
        <v>6.4212474555939286E-2</v>
      </c>
      <c r="J86" s="3">
        <v>325.35859300264394</v>
      </c>
      <c r="K86" s="3">
        <v>0.17</v>
      </c>
      <c r="L86" s="6">
        <f t="shared" si="5"/>
        <v>1.6267929650132197E-3</v>
      </c>
      <c r="P86" s="3">
        <f t="shared" si="6"/>
        <v>0.17443364960621688</v>
      </c>
      <c r="Q86" s="3">
        <f t="shared" si="7"/>
        <v>1.0260802918012757</v>
      </c>
      <c r="S86" s="3">
        <f t="shared" si="8"/>
        <v>0.1687548088614364</v>
      </c>
      <c r="T86" s="3">
        <f t="shared" si="9"/>
        <v>0.99267534624374343</v>
      </c>
      <c r="V86" s="3"/>
      <c r="W86" s="3"/>
    </row>
    <row r="87" spans="1:23" x14ac:dyDescent="0.25">
      <c r="B87" s="4">
        <v>12.7</v>
      </c>
      <c r="C87" s="5">
        <v>434</v>
      </c>
      <c r="D87" s="5">
        <v>3</v>
      </c>
      <c r="E87" s="4">
        <v>19.05</v>
      </c>
      <c r="F87" s="3">
        <v>3.9766081638229425</v>
      </c>
      <c r="G87" s="4">
        <v>19.05</v>
      </c>
      <c r="H87" s="4">
        <v>25.4</v>
      </c>
      <c r="I87" s="2">
        <v>6.4212474555939286E-2</v>
      </c>
      <c r="J87" s="3">
        <v>399.75446610231916</v>
      </c>
      <c r="K87" s="3">
        <v>0.2</v>
      </c>
      <c r="L87" s="6">
        <f t="shared" si="5"/>
        <v>1.9987723305115957E-3</v>
      </c>
      <c r="P87" s="3">
        <f t="shared" si="6"/>
        <v>0.20728767557158795</v>
      </c>
      <c r="Q87" s="3">
        <f t="shared" si="7"/>
        <v>1.0364383778579396</v>
      </c>
      <c r="S87" s="3">
        <f t="shared" si="8"/>
        <v>0.20120106176490793</v>
      </c>
      <c r="T87" s="3">
        <f t="shared" si="9"/>
        <v>1.0060053088245395</v>
      </c>
      <c r="V87" s="3"/>
      <c r="W87" s="3"/>
    </row>
    <row r="88" spans="1:23" x14ac:dyDescent="0.25">
      <c r="A88" s="1" t="s">
        <v>24</v>
      </c>
      <c r="B88" s="4">
        <v>15.9</v>
      </c>
      <c r="C88" s="5">
        <v>540</v>
      </c>
      <c r="D88" s="5">
        <v>3</v>
      </c>
      <c r="E88" s="4">
        <v>15.9</v>
      </c>
      <c r="F88" s="3">
        <v>3.9766081638229425</v>
      </c>
      <c r="G88" s="4">
        <v>17.46</v>
      </c>
      <c r="H88" s="4">
        <v>25.4</v>
      </c>
      <c r="I88" s="2">
        <v>0.10835067563565463</v>
      </c>
      <c r="J88" s="3">
        <v>266.8780737602973</v>
      </c>
      <c r="K88" s="3">
        <v>0.16</v>
      </c>
      <c r="L88" s="6">
        <f t="shared" si="5"/>
        <v>1.3343903688014865E-3</v>
      </c>
      <c r="P88" s="3">
        <f t="shared" si="6"/>
        <v>0.14598075680584238</v>
      </c>
      <c r="Q88" s="3">
        <f t="shared" si="7"/>
        <v>0.91237973003651485</v>
      </c>
      <c r="S88" s="3">
        <f t="shared" si="8"/>
        <v>0.14818587249707449</v>
      </c>
      <c r="T88" s="3">
        <f t="shared" si="9"/>
        <v>0.92616170310671553</v>
      </c>
      <c r="V88" s="3"/>
      <c r="W88" s="3"/>
    </row>
    <row r="89" spans="1:23" x14ac:dyDescent="0.25">
      <c r="B89" s="4">
        <v>15.9</v>
      </c>
      <c r="C89" s="5">
        <v>540</v>
      </c>
      <c r="D89" s="5">
        <v>3</v>
      </c>
      <c r="E89" s="4">
        <v>15.9</v>
      </c>
      <c r="F89" s="3">
        <v>3.9766081638229425</v>
      </c>
      <c r="G89" s="4">
        <v>17.46</v>
      </c>
      <c r="H89" s="4">
        <v>25.4</v>
      </c>
      <c r="I89" s="2">
        <v>0.10835067563565463</v>
      </c>
      <c r="J89" s="3">
        <v>368.25371250744291</v>
      </c>
      <c r="K89" s="3">
        <v>0.21</v>
      </c>
      <c r="L89" s="6">
        <f t="shared" si="5"/>
        <v>1.8412685625372146E-3</v>
      </c>
      <c r="P89" s="3">
        <f t="shared" si="6"/>
        <v>0.1911950760614318</v>
      </c>
      <c r="Q89" s="3">
        <f t="shared" si="7"/>
        <v>0.91045274314967528</v>
      </c>
      <c r="S89" s="3">
        <f t="shared" si="8"/>
        <v>0.19508561274832875</v>
      </c>
      <c r="T89" s="3">
        <f t="shared" si="9"/>
        <v>0.928979108325375</v>
      </c>
      <c r="V89" s="3"/>
      <c r="W89" s="3"/>
    </row>
    <row r="90" spans="1:23" x14ac:dyDescent="0.25">
      <c r="A90" s="1" t="s">
        <v>25</v>
      </c>
      <c r="B90" s="4">
        <v>16</v>
      </c>
      <c r="C90" s="5">
        <v>500</v>
      </c>
      <c r="D90" s="5">
        <v>2</v>
      </c>
      <c r="E90" s="4">
        <v>138</v>
      </c>
      <c r="F90" s="3">
        <v>3.2689999999999997</v>
      </c>
      <c r="G90" s="4">
        <v>40</v>
      </c>
      <c r="H90" s="4">
        <v>48</v>
      </c>
      <c r="I90" s="2">
        <v>1.7479097888417915E-2</v>
      </c>
      <c r="J90" s="3">
        <v>58.493281029359594</v>
      </c>
      <c r="K90" s="3">
        <v>0.15</v>
      </c>
      <c r="L90" s="6">
        <f t="shared" si="5"/>
        <v>2.9246640514679796E-4</v>
      </c>
      <c r="P90" s="3">
        <f t="shared" si="6"/>
        <v>0.10157243909996448</v>
      </c>
      <c r="Q90" s="3">
        <f t="shared" si="7"/>
        <v>0.67714959399976327</v>
      </c>
      <c r="S90" s="3">
        <f t="shared" si="8"/>
        <v>9.8535618139367592E-2</v>
      </c>
      <c r="T90" s="3">
        <f t="shared" si="9"/>
        <v>0.65690412092911732</v>
      </c>
      <c r="V90" s="3"/>
      <c r="W90" s="3"/>
    </row>
    <row r="91" spans="1:23" x14ac:dyDescent="0.25">
      <c r="B91" s="4">
        <v>16</v>
      </c>
      <c r="C91" s="5">
        <v>500</v>
      </c>
      <c r="D91" s="5">
        <v>2</v>
      </c>
      <c r="E91" s="4">
        <v>138</v>
      </c>
      <c r="F91" s="3">
        <v>3.2689999999999997</v>
      </c>
      <c r="G91" s="4">
        <v>40</v>
      </c>
      <c r="H91" s="4">
        <v>48</v>
      </c>
      <c r="I91" s="2">
        <v>1.7479097888417915E-2</v>
      </c>
      <c r="J91" s="3">
        <v>94.658333977830907</v>
      </c>
      <c r="K91" s="3">
        <v>0.2</v>
      </c>
      <c r="L91" s="6">
        <f t="shared" si="5"/>
        <v>4.7329166988915454E-4</v>
      </c>
      <c r="P91" s="3">
        <f t="shared" si="6"/>
        <v>0.15204151544276975</v>
      </c>
      <c r="Q91" s="3">
        <f t="shared" si="7"/>
        <v>0.76020757721384868</v>
      </c>
      <c r="S91" s="3">
        <f t="shared" si="8"/>
        <v>0.14863613355841715</v>
      </c>
      <c r="T91" s="3">
        <f t="shared" si="9"/>
        <v>0.74318066779208569</v>
      </c>
      <c r="V91" s="3"/>
      <c r="W91" s="3"/>
    </row>
    <row r="92" spans="1:23" x14ac:dyDescent="0.25">
      <c r="B92" s="4">
        <v>16</v>
      </c>
      <c r="C92" s="5">
        <v>500</v>
      </c>
      <c r="D92" s="5">
        <v>2</v>
      </c>
      <c r="E92" s="4">
        <v>138</v>
      </c>
      <c r="F92" s="3">
        <v>3.2689999999999997</v>
      </c>
      <c r="G92" s="4">
        <v>40</v>
      </c>
      <c r="H92" s="4">
        <v>48</v>
      </c>
      <c r="I92" s="2">
        <v>1.7479097888417915E-2</v>
      </c>
      <c r="J92" s="3">
        <v>132.93604011724216</v>
      </c>
      <c r="K92" s="3">
        <v>0.25</v>
      </c>
      <c r="L92" s="6">
        <f t="shared" si="5"/>
        <v>6.6468020058621079E-4</v>
      </c>
      <c r="P92" s="3">
        <f t="shared" si="6"/>
        <v>0.20209412214753933</v>
      </c>
      <c r="Q92" s="3">
        <f t="shared" si="7"/>
        <v>0.80837648859015732</v>
      </c>
      <c r="S92" s="3">
        <f t="shared" si="8"/>
        <v>0.19864408349161311</v>
      </c>
      <c r="T92" s="3">
        <f t="shared" si="9"/>
        <v>0.79457633396645244</v>
      </c>
      <c r="V92" s="3"/>
      <c r="W92" s="3"/>
    </row>
    <row r="93" spans="1:23" x14ac:dyDescent="0.25">
      <c r="B93" s="4">
        <v>16</v>
      </c>
      <c r="C93" s="5">
        <v>500</v>
      </c>
      <c r="D93" s="5">
        <v>2</v>
      </c>
      <c r="E93" s="4">
        <v>138</v>
      </c>
      <c r="F93" s="3">
        <v>3.2689999999999997</v>
      </c>
      <c r="G93" s="4">
        <v>40</v>
      </c>
      <c r="H93" s="4">
        <v>48</v>
      </c>
      <c r="I93" s="2">
        <v>1.7479097888417915E-2</v>
      </c>
      <c r="J93" s="3">
        <v>171.14820223929127</v>
      </c>
      <c r="K93" s="3">
        <v>0.28000000000000003</v>
      </c>
      <c r="L93" s="6">
        <f t="shared" si="5"/>
        <v>8.5574101119645634E-4</v>
      </c>
      <c r="P93" s="3">
        <f t="shared" si="6"/>
        <v>0.24975091629848734</v>
      </c>
      <c r="Q93" s="3">
        <f t="shared" si="7"/>
        <v>0.89196755820888329</v>
      </c>
      <c r="S93" s="3">
        <f t="shared" si="8"/>
        <v>0.24648171999840687</v>
      </c>
      <c r="T93" s="3">
        <f t="shared" si="9"/>
        <v>0.88029185713716729</v>
      </c>
      <c r="V93" s="3"/>
      <c r="W93" s="3"/>
    </row>
    <row r="94" spans="1:23" x14ac:dyDescent="0.25">
      <c r="B94" s="4">
        <v>16</v>
      </c>
      <c r="C94" s="5">
        <v>500</v>
      </c>
      <c r="D94" s="5">
        <v>2</v>
      </c>
      <c r="E94" s="4">
        <v>138</v>
      </c>
      <c r="F94" s="3">
        <v>3.2689999999999997</v>
      </c>
      <c r="G94" s="4">
        <v>40</v>
      </c>
      <c r="H94" s="4">
        <v>48</v>
      </c>
      <c r="I94" s="2">
        <v>1.7479097888417915E-2</v>
      </c>
      <c r="J94" s="3">
        <v>209.36036436134049</v>
      </c>
      <c r="K94" s="3">
        <v>0.28000000000000003</v>
      </c>
      <c r="L94" s="6">
        <f t="shared" si="5"/>
        <v>1.0468018218067025E-3</v>
      </c>
      <c r="P94" s="3">
        <f t="shared" si="6"/>
        <v>0.29569952714312503</v>
      </c>
      <c r="Q94" s="3">
        <f t="shared" si="7"/>
        <v>1.056069739796875</v>
      </c>
      <c r="S94" s="3">
        <f t="shared" si="8"/>
        <v>0.29277137316911839</v>
      </c>
      <c r="T94" s="3">
        <f t="shared" si="9"/>
        <v>1.0456120470325656</v>
      </c>
      <c r="V94" s="3"/>
      <c r="W94" s="3"/>
    </row>
    <row r="95" spans="1:23" x14ac:dyDescent="0.25">
      <c r="B95" s="4">
        <v>16</v>
      </c>
      <c r="C95" s="5">
        <v>500</v>
      </c>
      <c r="D95" s="5">
        <v>2</v>
      </c>
      <c r="E95" s="4">
        <v>138</v>
      </c>
      <c r="F95" s="3">
        <v>3.2689999999999997</v>
      </c>
      <c r="G95" s="4">
        <v>40</v>
      </c>
      <c r="H95" s="4">
        <v>48</v>
      </c>
      <c r="I95" s="2">
        <v>1.7479097888417915E-2</v>
      </c>
      <c r="J95" s="3">
        <v>247.63807050075155</v>
      </c>
      <c r="K95" s="3">
        <v>0.3</v>
      </c>
      <c r="L95" s="6">
        <f t="shared" si="5"/>
        <v>1.2381903525037579E-3</v>
      </c>
      <c r="P95" s="3">
        <f t="shared" si="6"/>
        <v>0.34037688449491404</v>
      </c>
      <c r="Q95" s="3">
        <f t="shared" si="7"/>
        <v>1.1345896149830468</v>
      </c>
      <c r="S95" s="3">
        <f t="shared" si="8"/>
        <v>0.33791292652023591</v>
      </c>
      <c r="T95" s="3">
        <f t="shared" si="9"/>
        <v>1.1263764217341197</v>
      </c>
      <c r="V95" s="3"/>
      <c r="W95" s="3"/>
    </row>
    <row r="96" spans="1:23" x14ac:dyDescent="0.25">
      <c r="B96" s="4">
        <v>16</v>
      </c>
      <c r="C96" s="5">
        <v>500</v>
      </c>
      <c r="D96" s="5">
        <v>2</v>
      </c>
      <c r="E96" s="4">
        <v>138</v>
      </c>
      <c r="F96" s="3">
        <v>3.2689999999999997</v>
      </c>
      <c r="G96" s="4">
        <v>40</v>
      </c>
      <c r="H96" s="4">
        <v>48</v>
      </c>
      <c r="I96" s="2">
        <v>1.7479097888417915E-2</v>
      </c>
      <c r="J96" s="3">
        <v>285.91577664016279</v>
      </c>
      <c r="K96" s="3">
        <v>0.33</v>
      </c>
      <c r="L96" s="6">
        <f t="shared" si="5"/>
        <v>1.4295788832008138E-3</v>
      </c>
      <c r="P96" s="3">
        <f t="shared" si="6"/>
        <v>0.38394464314807913</v>
      </c>
      <c r="Q96" s="3">
        <f t="shared" si="7"/>
        <v>1.1634686156002398</v>
      </c>
      <c r="S96" s="3">
        <f t="shared" si="8"/>
        <v>0.38204286278761801</v>
      </c>
      <c r="T96" s="3">
        <f t="shared" si="9"/>
        <v>1.1577056448109637</v>
      </c>
      <c r="V96" s="3"/>
      <c r="W96" s="3"/>
    </row>
    <row r="97" spans="1:23" x14ac:dyDescent="0.25">
      <c r="B97" s="4">
        <v>16</v>
      </c>
      <c r="C97" s="5">
        <v>500</v>
      </c>
      <c r="D97" s="5">
        <v>2</v>
      </c>
      <c r="E97" s="4">
        <v>138</v>
      </c>
      <c r="F97" s="3">
        <v>3.2689999999999997</v>
      </c>
      <c r="G97" s="4">
        <v>40</v>
      </c>
      <c r="H97" s="4">
        <v>48</v>
      </c>
      <c r="I97" s="2">
        <v>1.7479097888417915E-2</v>
      </c>
      <c r="J97" s="3">
        <v>324.06239474485005</v>
      </c>
      <c r="K97" s="3">
        <v>0.33</v>
      </c>
      <c r="L97" s="6">
        <f t="shared" si="5"/>
        <v>1.6203119737242502E-3</v>
      </c>
      <c r="P97" s="3">
        <f t="shared" si="6"/>
        <v>0.42643011333933817</v>
      </c>
      <c r="Q97" s="3">
        <f t="shared" si="7"/>
        <v>1.2922124646646611</v>
      </c>
      <c r="S97" s="3">
        <f t="shared" si="8"/>
        <v>0.42516900052016471</v>
      </c>
      <c r="T97" s="3">
        <f t="shared" si="9"/>
        <v>1.2883909106671658</v>
      </c>
      <c r="V97" s="3"/>
      <c r="W97" s="3"/>
    </row>
    <row r="98" spans="1:23" x14ac:dyDescent="0.25">
      <c r="A98" s="1" t="s">
        <v>26</v>
      </c>
      <c r="B98" s="4">
        <v>16</v>
      </c>
      <c r="C98" s="5">
        <v>500</v>
      </c>
      <c r="D98" s="5">
        <v>2</v>
      </c>
      <c r="E98" s="4">
        <v>138</v>
      </c>
      <c r="F98" s="3">
        <v>3.2689999999999997</v>
      </c>
      <c r="G98" s="4">
        <v>40</v>
      </c>
      <c r="H98" s="4">
        <v>48</v>
      </c>
      <c r="I98" s="2">
        <v>1.7479097888417915E-2</v>
      </c>
      <c r="J98" s="3">
        <v>94.658333977830907</v>
      </c>
      <c r="K98" s="3">
        <v>0.15</v>
      </c>
      <c r="L98" s="6">
        <f t="shared" si="5"/>
        <v>4.7329166988915454E-4</v>
      </c>
      <c r="P98" s="3">
        <f t="shared" si="6"/>
        <v>0.15204151544276975</v>
      </c>
      <c r="Q98" s="3">
        <f t="shared" si="7"/>
        <v>1.0136101029517983</v>
      </c>
      <c r="S98" s="3">
        <f t="shared" si="8"/>
        <v>0.14863613355841715</v>
      </c>
      <c r="T98" s="3">
        <f t="shared" si="9"/>
        <v>0.99090755705611433</v>
      </c>
      <c r="V98" s="3"/>
      <c r="W98" s="3"/>
    </row>
    <row r="99" spans="1:23" x14ac:dyDescent="0.25">
      <c r="B99" s="4">
        <v>16</v>
      </c>
      <c r="C99" s="5">
        <v>500</v>
      </c>
      <c r="D99" s="5">
        <v>2</v>
      </c>
      <c r="E99" s="4">
        <v>138</v>
      </c>
      <c r="F99" s="3">
        <v>3.2689999999999997</v>
      </c>
      <c r="G99" s="4">
        <v>40</v>
      </c>
      <c r="H99" s="4">
        <v>48</v>
      </c>
      <c r="I99" s="2">
        <v>1.7479097888417915E-2</v>
      </c>
      <c r="J99" s="3">
        <v>132.93604011724216</v>
      </c>
      <c r="K99" s="3">
        <v>0.18</v>
      </c>
      <c r="L99" s="6">
        <f t="shared" si="5"/>
        <v>6.6468020058621079E-4</v>
      </c>
      <c r="P99" s="3">
        <f t="shared" si="6"/>
        <v>0.20209412214753933</v>
      </c>
      <c r="Q99" s="3">
        <f t="shared" si="7"/>
        <v>1.1227451230418852</v>
      </c>
      <c r="S99" s="3">
        <f t="shared" si="8"/>
        <v>0.19864408349161311</v>
      </c>
      <c r="T99" s="3">
        <f t="shared" si="9"/>
        <v>1.1035782416200728</v>
      </c>
      <c r="V99" s="3"/>
      <c r="W99" s="3"/>
    </row>
    <row r="100" spans="1:23" x14ac:dyDescent="0.25">
      <c r="B100" s="4">
        <v>16</v>
      </c>
      <c r="C100" s="5">
        <v>500</v>
      </c>
      <c r="D100" s="5">
        <v>2</v>
      </c>
      <c r="E100" s="4">
        <v>138</v>
      </c>
      <c r="F100" s="3">
        <v>3.2689999999999997</v>
      </c>
      <c r="G100" s="4">
        <v>40</v>
      </c>
      <c r="H100" s="4">
        <v>48</v>
      </c>
      <c r="I100" s="2">
        <v>1.7479097888417915E-2</v>
      </c>
      <c r="J100" s="3">
        <v>171.14820223929127</v>
      </c>
      <c r="K100" s="3">
        <v>0.2</v>
      </c>
      <c r="L100" s="6">
        <f t="shared" si="5"/>
        <v>8.5574101119645634E-4</v>
      </c>
      <c r="P100" s="3">
        <f t="shared" si="6"/>
        <v>0.24975091629848734</v>
      </c>
      <c r="Q100" s="3">
        <f t="shared" si="7"/>
        <v>1.2487545814924366</v>
      </c>
      <c r="S100" s="3">
        <f t="shared" si="8"/>
        <v>0.24648171999840687</v>
      </c>
      <c r="T100" s="3">
        <f t="shared" si="9"/>
        <v>1.2324085999920342</v>
      </c>
      <c r="V100" s="3"/>
      <c r="W100" s="3"/>
    </row>
    <row r="101" spans="1:23" x14ac:dyDescent="0.25">
      <c r="B101" s="4">
        <v>16</v>
      </c>
      <c r="C101" s="5">
        <v>500</v>
      </c>
      <c r="D101" s="5">
        <v>2</v>
      </c>
      <c r="E101" s="4">
        <v>138</v>
      </c>
      <c r="F101" s="3">
        <v>3.2689999999999997</v>
      </c>
      <c r="G101" s="4">
        <v>40</v>
      </c>
      <c r="H101" s="4">
        <v>48</v>
      </c>
      <c r="I101" s="2">
        <v>1.7479097888417915E-2</v>
      </c>
      <c r="J101" s="3">
        <v>209.36036436134049</v>
      </c>
      <c r="K101" s="3">
        <v>0.25</v>
      </c>
      <c r="L101" s="6">
        <f t="shared" si="5"/>
        <v>1.0468018218067025E-3</v>
      </c>
      <c r="P101" s="3">
        <f t="shared" si="6"/>
        <v>0.29569952714312503</v>
      </c>
      <c r="Q101" s="3">
        <f t="shared" si="7"/>
        <v>1.1827981085725001</v>
      </c>
      <c r="S101" s="3">
        <f t="shared" si="8"/>
        <v>0.29277137316911839</v>
      </c>
      <c r="T101" s="3">
        <f t="shared" si="9"/>
        <v>1.1710854926764735</v>
      </c>
      <c r="V101" s="3"/>
      <c r="W101" s="3"/>
    </row>
    <row r="102" spans="1:23" x14ac:dyDescent="0.25">
      <c r="B102" s="4">
        <v>16</v>
      </c>
      <c r="C102" s="5">
        <v>500</v>
      </c>
      <c r="D102" s="5">
        <v>2</v>
      </c>
      <c r="E102" s="4">
        <v>138</v>
      </c>
      <c r="F102" s="3">
        <v>3.2689999999999997</v>
      </c>
      <c r="G102" s="4">
        <v>40</v>
      </c>
      <c r="H102" s="4">
        <v>48</v>
      </c>
      <c r="I102" s="2">
        <v>1.7479097888417915E-2</v>
      </c>
      <c r="J102" s="3">
        <v>247.63807050075155</v>
      </c>
      <c r="K102" s="3">
        <v>0.3</v>
      </c>
      <c r="L102" s="6">
        <f t="shared" si="5"/>
        <v>1.2381903525037579E-3</v>
      </c>
      <c r="P102" s="3">
        <f t="shared" si="6"/>
        <v>0.34037688449491404</v>
      </c>
      <c r="Q102" s="3">
        <f t="shared" si="7"/>
        <v>1.1345896149830468</v>
      </c>
      <c r="S102" s="3">
        <f t="shared" si="8"/>
        <v>0.33791292652023591</v>
      </c>
      <c r="T102" s="3">
        <f t="shared" si="9"/>
        <v>1.1263764217341197</v>
      </c>
      <c r="V102" s="3"/>
      <c r="W102" s="3"/>
    </row>
    <row r="103" spans="1:23" x14ac:dyDescent="0.25">
      <c r="B103" s="4">
        <v>16</v>
      </c>
      <c r="C103" s="5">
        <v>500</v>
      </c>
      <c r="D103" s="5">
        <v>2</v>
      </c>
      <c r="E103" s="4">
        <v>138</v>
      </c>
      <c r="F103" s="3">
        <v>3.2689999999999997</v>
      </c>
      <c r="G103" s="4">
        <v>40</v>
      </c>
      <c r="H103" s="4">
        <v>48</v>
      </c>
      <c r="I103" s="2">
        <v>1.7479097888417915E-2</v>
      </c>
      <c r="J103" s="3">
        <v>285.91577664016279</v>
      </c>
      <c r="K103" s="3">
        <v>0.33</v>
      </c>
      <c r="L103" s="6">
        <f t="shared" si="5"/>
        <v>1.4295788832008138E-3</v>
      </c>
      <c r="P103" s="3">
        <f t="shared" si="6"/>
        <v>0.38394464314807913</v>
      </c>
      <c r="Q103" s="3">
        <f t="shared" si="7"/>
        <v>1.1634686156002398</v>
      </c>
      <c r="S103" s="3">
        <f t="shared" si="8"/>
        <v>0.38204286278761801</v>
      </c>
      <c r="T103" s="3">
        <f t="shared" si="9"/>
        <v>1.1577056448109637</v>
      </c>
      <c r="V103" s="3"/>
      <c r="W103" s="3"/>
    </row>
    <row r="104" spans="1:23" x14ac:dyDescent="0.25">
      <c r="B104" s="4">
        <v>16</v>
      </c>
      <c r="C104" s="5">
        <v>500</v>
      </c>
      <c r="D104" s="5">
        <v>2</v>
      </c>
      <c r="E104" s="4">
        <v>138</v>
      </c>
      <c r="F104" s="3">
        <v>3.2689999999999997</v>
      </c>
      <c r="G104" s="4">
        <v>40</v>
      </c>
      <c r="H104" s="4">
        <v>48</v>
      </c>
      <c r="I104" s="2">
        <v>1.7479097888417915E-2</v>
      </c>
      <c r="J104" s="3">
        <v>324.06239474485005</v>
      </c>
      <c r="K104" s="3">
        <v>0.38</v>
      </c>
      <c r="L104" s="6">
        <f t="shared" si="5"/>
        <v>1.6203119737242502E-3</v>
      </c>
      <c r="P104" s="3">
        <f t="shared" si="6"/>
        <v>0.42643011333933817</v>
      </c>
      <c r="Q104" s="3">
        <f t="shared" si="7"/>
        <v>1.122184508787732</v>
      </c>
      <c r="S104" s="3">
        <f t="shared" si="8"/>
        <v>0.42516900052016471</v>
      </c>
      <c r="T104" s="3">
        <f t="shared" si="9"/>
        <v>1.1188657908425388</v>
      </c>
      <c r="V104" s="3"/>
      <c r="W104" s="3"/>
    </row>
    <row r="105" spans="1:23" x14ac:dyDescent="0.25">
      <c r="A105" s="1" t="s">
        <v>27</v>
      </c>
      <c r="B105" s="4">
        <v>16</v>
      </c>
      <c r="C105" s="5">
        <v>500</v>
      </c>
      <c r="D105" s="5">
        <v>2</v>
      </c>
      <c r="E105" s="4">
        <v>168</v>
      </c>
      <c r="F105" s="3">
        <v>3.2689999999999997</v>
      </c>
      <c r="G105" s="4">
        <v>25</v>
      </c>
      <c r="H105" s="4">
        <v>33</v>
      </c>
      <c r="I105" s="2">
        <v>1.9393939393939394E-2</v>
      </c>
      <c r="J105" s="3">
        <v>104.8924918984913</v>
      </c>
      <c r="K105" s="3">
        <v>0.15</v>
      </c>
      <c r="L105" s="6">
        <f t="shared" si="5"/>
        <v>5.2446245949245652E-4</v>
      </c>
      <c r="P105" s="3">
        <f t="shared" si="6"/>
        <v>0.1569496445763516</v>
      </c>
      <c r="Q105" s="3">
        <f t="shared" si="7"/>
        <v>1.0463309638423441</v>
      </c>
      <c r="S105" s="3">
        <f t="shared" si="8"/>
        <v>0.15309468516342184</v>
      </c>
      <c r="T105" s="3">
        <f t="shared" si="9"/>
        <v>1.0206312344228123</v>
      </c>
      <c r="V105" s="3"/>
      <c r="W105" s="3"/>
    </row>
    <row r="106" spans="1:23" x14ac:dyDescent="0.25">
      <c r="B106" s="4">
        <v>16</v>
      </c>
      <c r="C106" s="5">
        <v>500</v>
      </c>
      <c r="D106" s="5">
        <v>2</v>
      </c>
      <c r="E106" s="4">
        <v>168</v>
      </c>
      <c r="F106" s="3">
        <v>3.2689999999999997</v>
      </c>
      <c r="G106" s="4">
        <v>25</v>
      </c>
      <c r="H106" s="4">
        <v>33</v>
      </c>
      <c r="I106" s="2">
        <v>1.9393939393939394E-2</v>
      </c>
      <c r="J106" s="3">
        <v>142.14038991546758</v>
      </c>
      <c r="K106" s="3">
        <v>0.18</v>
      </c>
      <c r="L106" s="6">
        <f t="shared" si="5"/>
        <v>7.1070194957733787E-4</v>
      </c>
      <c r="P106" s="3">
        <f t="shared" si="6"/>
        <v>0.20246678838149726</v>
      </c>
      <c r="Q106" s="3">
        <f t="shared" si="7"/>
        <v>1.1248154910083181</v>
      </c>
      <c r="S106" s="3">
        <f t="shared" si="8"/>
        <v>0.19845641461837424</v>
      </c>
      <c r="T106" s="3">
        <f t="shared" si="9"/>
        <v>1.1025356367687458</v>
      </c>
      <c r="V106" s="3"/>
      <c r="W106" s="3"/>
    </row>
    <row r="107" spans="1:23" x14ac:dyDescent="0.25">
      <c r="B107" s="4">
        <v>16</v>
      </c>
      <c r="C107" s="5">
        <v>500</v>
      </c>
      <c r="D107" s="5">
        <v>2</v>
      </c>
      <c r="E107" s="4">
        <v>168</v>
      </c>
      <c r="F107" s="3">
        <v>3.2689999999999997</v>
      </c>
      <c r="G107" s="4">
        <v>25</v>
      </c>
      <c r="H107" s="4">
        <v>33</v>
      </c>
      <c r="I107" s="2">
        <v>1.9393939393939394E-2</v>
      </c>
      <c r="J107" s="3">
        <v>179.32450728515454</v>
      </c>
      <c r="K107" s="3">
        <v>0.2</v>
      </c>
      <c r="L107" s="6">
        <f t="shared" si="5"/>
        <v>8.9662253642577275E-4</v>
      </c>
      <c r="P107" s="3">
        <f t="shared" si="6"/>
        <v>0.24599515324195492</v>
      </c>
      <c r="Q107" s="3">
        <f t="shared" si="7"/>
        <v>1.2299757662097746</v>
      </c>
      <c r="S107" s="3">
        <f t="shared" si="8"/>
        <v>0.24202077748671186</v>
      </c>
      <c r="T107" s="3">
        <f t="shared" si="9"/>
        <v>1.2101038874335592</v>
      </c>
      <c r="V107" s="3"/>
      <c r="W107" s="3"/>
    </row>
    <row r="108" spans="1:23" x14ac:dyDescent="0.25">
      <c r="B108" s="4">
        <v>16</v>
      </c>
      <c r="C108" s="5">
        <v>500</v>
      </c>
      <c r="D108" s="5">
        <v>2</v>
      </c>
      <c r="E108" s="4">
        <v>168</v>
      </c>
      <c r="F108" s="3">
        <v>3.2689999999999997</v>
      </c>
      <c r="G108" s="4">
        <v>25</v>
      </c>
      <c r="H108" s="4">
        <v>33</v>
      </c>
      <c r="I108" s="2">
        <v>1.9393939393939394E-2</v>
      </c>
      <c r="J108" s="3">
        <v>216.50862465484153</v>
      </c>
      <c r="K108" s="3">
        <v>0.23</v>
      </c>
      <c r="L108" s="6">
        <f t="shared" si="5"/>
        <v>1.0825431232742077E-3</v>
      </c>
      <c r="P108" s="3">
        <f t="shared" si="6"/>
        <v>0.28807445273424354</v>
      </c>
      <c r="Q108" s="3">
        <f t="shared" si="7"/>
        <v>1.2524976205836675</v>
      </c>
      <c r="S108" s="3">
        <f t="shared" si="8"/>
        <v>0.28427601295954269</v>
      </c>
      <c r="T108" s="3">
        <f t="shared" si="9"/>
        <v>1.2359826650414898</v>
      </c>
      <c r="V108" s="3"/>
      <c r="W108" s="3"/>
    </row>
    <row r="109" spans="1:23" x14ac:dyDescent="0.25">
      <c r="B109" s="4">
        <v>16</v>
      </c>
      <c r="C109" s="5">
        <v>500</v>
      </c>
      <c r="D109" s="5">
        <v>2</v>
      </c>
      <c r="E109" s="4">
        <v>168</v>
      </c>
      <c r="F109" s="3">
        <v>3.2689999999999997</v>
      </c>
      <c r="G109" s="4">
        <v>25</v>
      </c>
      <c r="H109" s="4">
        <v>33</v>
      </c>
      <c r="I109" s="2">
        <v>1.9393939393939394E-2</v>
      </c>
      <c r="J109" s="3">
        <v>253.75652267181783</v>
      </c>
      <c r="K109" s="3">
        <v>0.25</v>
      </c>
      <c r="L109" s="6">
        <f t="shared" si="5"/>
        <v>1.2687826133590892E-3</v>
      </c>
      <c r="P109" s="3">
        <f t="shared" si="6"/>
        <v>0.32906231789622203</v>
      </c>
      <c r="Q109" s="3">
        <f t="shared" si="7"/>
        <v>1.3162492715848881</v>
      </c>
      <c r="S109" s="3">
        <f t="shared" si="8"/>
        <v>0.32554924684736375</v>
      </c>
      <c r="T109" s="3">
        <f t="shared" si="9"/>
        <v>1.302196987389455</v>
      </c>
      <c r="V109" s="3"/>
      <c r="W109" s="3"/>
    </row>
    <row r="110" spans="1:23" x14ac:dyDescent="0.25">
      <c r="B110" s="4">
        <v>16</v>
      </c>
      <c r="C110" s="5">
        <v>500</v>
      </c>
      <c r="D110" s="5">
        <v>2</v>
      </c>
      <c r="E110" s="4">
        <v>168</v>
      </c>
      <c r="F110" s="3">
        <v>3.2689999999999997</v>
      </c>
      <c r="G110" s="4">
        <v>25</v>
      </c>
      <c r="H110" s="4">
        <v>33</v>
      </c>
      <c r="I110" s="2">
        <v>1.9393939393939394E-2</v>
      </c>
      <c r="J110" s="3">
        <v>291.00442068879414</v>
      </c>
      <c r="K110" s="3">
        <v>0.3</v>
      </c>
      <c r="L110" s="6">
        <f t="shared" si="5"/>
        <v>1.4550221034439707E-3</v>
      </c>
      <c r="P110" s="3">
        <f t="shared" si="6"/>
        <v>0.36908328753320008</v>
      </c>
      <c r="Q110" s="3">
        <f t="shared" si="7"/>
        <v>1.2302776251106671</v>
      </c>
      <c r="S110" s="3">
        <f t="shared" si="8"/>
        <v>0.36594400829307389</v>
      </c>
      <c r="T110" s="3">
        <f t="shared" si="9"/>
        <v>1.2198133609769131</v>
      </c>
      <c r="V110" s="3"/>
      <c r="W110" s="3"/>
    </row>
    <row r="111" spans="1:23" x14ac:dyDescent="0.25">
      <c r="B111" s="4">
        <v>16</v>
      </c>
      <c r="C111" s="5">
        <v>500</v>
      </c>
      <c r="D111" s="5">
        <v>2</v>
      </c>
      <c r="E111" s="4">
        <v>168</v>
      </c>
      <c r="F111" s="3">
        <v>3.2689999999999997</v>
      </c>
      <c r="G111" s="4">
        <v>25</v>
      </c>
      <c r="H111" s="4">
        <v>33</v>
      </c>
      <c r="I111" s="2">
        <v>1.9393939393939394E-2</v>
      </c>
      <c r="J111" s="3">
        <v>328.12475741119187</v>
      </c>
      <c r="K111" s="3">
        <v>0.3</v>
      </c>
      <c r="L111" s="6">
        <f t="shared" si="5"/>
        <v>1.6406237870559594E-3</v>
      </c>
      <c r="P111" s="3">
        <f t="shared" si="6"/>
        <v>0.40814756383327627</v>
      </c>
      <c r="Q111" s="3">
        <f t="shared" si="7"/>
        <v>1.3604918794442542</v>
      </c>
      <c r="S111" s="3">
        <f t="shared" si="8"/>
        <v>0.40545410297407058</v>
      </c>
      <c r="T111" s="3">
        <f t="shared" si="9"/>
        <v>1.3515136765802354</v>
      </c>
      <c r="V111" s="3"/>
      <c r="W111" s="3"/>
    </row>
    <row r="112" spans="1:23" x14ac:dyDescent="0.25">
      <c r="A112" s="1" t="s">
        <v>28</v>
      </c>
      <c r="B112" s="4">
        <v>16</v>
      </c>
      <c r="C112" s="5">
        <v>500</v>
      </c>
      <c r="D112" s="5">
        <v>2</v>
      </c>
      <c r="E112" s="4">
        <v>168</v>
      </c>
      <c r="F112" s="3">
        <v>3.2689999999999997</v>
      </c>
      <c r="G112" s="4">
        <v>25</v>
      </c>
      <c r="H112" s="4">
        <v>33</v>
      </c>
      <c r="I112" s="2">
        <v>1.9393939393939394E-2</v>
      </c>
      <c r="J112" s="3">
        <v>69.572622681268641</v>
      </c>
      <c r="K112" s="3">
        <v>0.15</v>
      </c>
      <c r="L112" s="6">
        <f t="shared" si="5"/>
        <v>3.4786311340634319E-4</v>
      </c>
      <c r="P112" s="3">
        <f t="shared" si="6"/>
        <v>0.11126021257443759</v>
      </c>
      <c r="Q112" s="3">
        <f t="shared" si="7"/>
        <v>0.74173475049625059</v>
      </c>
      <c r="S112" s="3">
        <f t="shared" si="8"/>
        <v>0.1078168815616742</v>
      </c>
      <c r="T112" s="3">
        <f t="shared" si="9"/>
        <v>0.71877921041116133</v>
      </c>
      <c r="V112" s="3"/>
      <c r="W112" s="3"/>
    </row>
    <row r="113" spans="1:23" x14ac:dyDescent="0.25">
      <c r="B113" s="4">
        <v>16</v>
      </c>
      <c r="C113" s="5">
        <v>500</v>
      </c>
      <c r="D113" s="5">
        <v>2</v>
      </c>
      <c r="E113" s="4">
        <v>168</v>
      </c>
      <c r="F113" s="3">
        <v>3.2689999999999997</v>
      </c>
      <c r="G113" s="4">
        <v>25</v>
      </c>
      <c r="H113" s="4">
        <v>33</v>
      </c>
      <c r="I113" s="2">
        <v>1.9393939393939394E-2</v>
      </c>
      <c r="J113" s="3">
        <v>104.8924918984913</v>
      </c>
      <c r="K113" s="3">
        <v>0.18</v>
      </c>
      <c r="L113" s="6">
        <f t="shared" si="5"/>
        <v>5.2446245949245652E-4</v>
      </c>
      <c r="P113" s="3">
        <f t="shared" si="6"/>
        <v>0.1569496445763516</v>
      </c>
      <c r="Q113" s="3">
        <f t="shared" si="7"/>
        <v>0.87194246986862001</v>
      </c>
      <c r="S113" s="3">
        <f t="shared" si="8"/>
        <v>0.15309468516342184</v>
      </c>
      <c r="T113" s="3">
        <f t="shared" si="9"/>
        <v>0.85052602868567695</v>
      </c>
      <c r="V113" s="3"/>
      <c r="W113" s="3"/>
    </row>
    <row r="114" spans="1:23" x14ac:dyDescent="0.25">
      <c r="B114" s="4">
        <v>16</v>
      </c>
      <c r="C114" s="5">
        <v>500</v>
      </c>
      <c r="D114" s="5">
        <v>2</v>
      </c>
      <c r="E114" s="4">
        <v>168</v>
      </c>
      <c r="F114" s="3">
        <v>3.2689999999999997</v>
      </c>
      <c r="G114" s="4">
        <v>25</v>
      </c>
      <c r="H114" s="4">
        <v>33</v>
      </c>
      <c r="I114" s="2">
        <v>1.9393939393939394E-2</v>
      </c>
      <c r="J114" s="3">
        <v>142.14038991546758</v>
      </c>
      <c r="K114" s="3">
        <v>0.18</v>
      </c>
      <c r="L114" s="6">
        <f t="shared" si="5"/>
        <v>7.1070194957733787E-4</v>
      </c>
      <c r="P114" s="3">
        <f t="shared" si="6"/>
        <v>0.20246678838149726</v>
      </c>
      <c r="Q114" s="3">
        <f t="shared" si="7"/>
        <v>1.1248154910083181</v>
      </c>
      <c r="S114" s="3">
        <f t="shared" si="8"/>
        <v>0.19845641461837424</v>
      </c>
      <c r="T114" s="3">
        <f t="shared" si="9"/>
        <v>1.1025356367687458</v>
      </c>
      <c r="V114" s="3"/>
      <c r="W114" s="3"/>
    </row>
    <row r="115" spans="1:23" x14ac:dyDescent="0.25">
      <c r="B115" s="4">
        <v>16</v>
      </c>
      <c r="C115" s="5">
        <v>500</v>
      </c>
      <c r="D115" s="5">
        <v>2</v>
      </c>
      <c r="E115" s="4">
        <v>168</v>
      </c>
      <c r="F115" s="3">
        <v>3.2689999999999997</v>
      </c>
      <c r="G115" s="4">
        <v>25</v>
      </c>
      <c r="H115" s="4">
        <v>33</v>
      </c>
      <c r="I115" s="2">
        <v>1.9393939393939394E-2</v>
      </c>
      <c r="J115" s="3">
        <v>179.32450728515454</v>
      </c>
      <c r="K115" s="3">
        <v>0.25</v>
      </c>
      <c r="L115" s="6">
        <f t="shared" si="5"/>
        <v>8.9662253642577275E-4</v>
      </c>
      <c r="P115" s="3">
        <f t="shared" si="6"/>
        <v>0.24599515324195492</v>
      </c>
      <c r="Q115" s="3">
        <f t="shared" si="7"/>
        <v>0.98398061296781969</v>
      </c>
      <c r="S115" s="3">
        <f t="shared" si="8"/>
        <v>0.24202077748671186</v>
      </c>
      <c r="T115" s="3">
        <f t="shared" si="9"/>
        <v>0.96808310994684743</v>
      </c>
      <c r="V115" s="3"/>
      <c r="W115" s="3"/>
    </row>
    <row r="116" spans="1:23" x14ac:dyDescent="0.25">
      <c r="B116" s="4">
        <v>16</v>
      </c>
      <c r="C116" s="5">
        <v>500</v>
      </c>
      <c r="D116" s="5">
        <v>2</v>
      </c>
      <c r="E116" s="4">
        <v>168</v>
      </c>
      <c r="F116" s="3">
        <v>3.2689999999999997</v>
      </c>
      <c r="G116" s="4">
        <v>25</v>
      </c>
      <c r="H116" s="4">
        <v>33</v>
      </c>
      <c r="I116" s="2">
        <v>1.9393939393939394E-2</v>
      </c>
      <c r="J116" s="3">
        <v>216.50862465484153</v>
      </c>
      <c r="K116" s="3">
        <v>0.28000000000000003</v>
      </c>
      <c r="L116" s="6">
        <f t="shared" si="5"/>
        <v>1.0825431232742077E-3</v>
      </c>
      <c r="P116" s="3">
        <f t="shared" si="6"/>
        <v>0.28807445273424354</v>
      </c>
      <c r="Q116" s="3">
        <f t="shared" si="7"/>
        <v>1.0288373311937269</v>
      </c>
      <c r="S116" s="3">
        <f t="shared" si="8"/>
        <v>0.28427601295954269</v>
      </c>
      <c r="T116" s="3">
        <f t="shared" si="9"/>
        <v>1.0152714748555096</v>
      </c>
      <c r="V116" s="3"/>
      <c r="W116" s="3"/>
    </row>
    <row r="117" spans="1:23" x14ac:dyDescent="0.25">
      <c r="B117" s="4">
        <v>16</v>
      </c>
      <c r="C117" s="5">
        <v>500</v>
      </c>
      <c r="D117" s="5">
        <v>2</v>
      </c>
      <c r="E117" s="4">
        <v>168</v>
      </c>
      <c r="F117" s="3">
        <v>3.2689999999999997</v>
      </c>
      <c r="G117" s="4">
        <v>25</v>
      </c>
      <c r="H117" s="4">
        <v>33</v>
      </c>
      <c r="I117" s="2">
        <v>1.9393939393939394E-2</v>
      </c>
      <c r="J117" s="3">
        <v>253.75652267181783</v>
      </c>
      <c r="K117" s="3">
        <v>0.33</v>
      </c>
      <c r="L117" s="6">
        <f t="shared" si="5"/>
        <v>1.2687826133590892E-3</v>
      </c>
      <c r="P117" s="3">
        <f t="shared" si="6"/>
        <v>0.32906231789622203</v>
      </c>
      <c r="Q117" s="3">
        <f t="shared" si="7"/>
        <v>0.99715853907946062</v>
      </c>
      <c r="S117" s="3">
        <f t="shared" si="8"/>
        <v>0.32554924684736375</v>
      </c>
      <c r="T117" s="3">
        <f t="shared" si="9"/>
        <v>0.9865128692344356</v>
      </c>
      <c r="V117" s="3"/>
      <c r="W117" s="3"/>
    </row>
    <row r="118" spans="1:23" x14ac:dyDescent="0.25">
      <c r="B118" s="4">
        <v>16</v>
      </c>
      <c r="C118" s="5">
        <v>500</v>
      </c>
      <c r="D118" s="5">
        <v>2</v>
      </c>
      <c r="E118" s="4">
        <v>168</v>
      </c>
      <c r="F118" s="3">
        <v>3.2689999999999997</v>
      </c>
      <c r="G118" s="4">
        <v>25</v>
      </c>
      <c r="H118" s="4">
        <v>33</v>
      </c>
      <c r="I118" s="2">
        <v>1.9393939393939394E-2</v>
      </c>
      <c r="J118" s="3">
        <v>291.00442068879414</v>
      </c>
      <c r="K118" s="3">
        <v>0.38</v>
      </c>
      <c r="L118" s="6">
        <f t="shared" si="5"/>
        <v>1.4550221034439707E-3</v>
      </c>
      <c r="P118" s="3">
        <f t="shared" si="6"/>
        <v>0.36908328753320008</v>
      </c>
      <c r="Q118" s="3">
        <f t="shared" si="7"/>
        <v>0.97127180929789492</v>
      </c>
      <c r="S118" s="3">
        <f t="shared" si="8"/>
        <v>0.36594400829307389</v>
      </c>
      <c r="T118" s="3">
        <f t="shared" si="9"/>
        <v>0.96301054813966813</v>
      </c>
      <c r="V118" s="3"/>
      <c r="W118" s="3"/>
    </row>
    <row r="119" spans="1:23" x14ac:dyDescent="0.25">
      <c r="B119" s="4">
        <v>16</v>
      </c>
      <c r="C119" s="5">
        <v>500</v>
      </c>
      <c r="D119" s="5">
        <v>2</v>
      </c>
      <c r="E119" s="4">
        <v>168</v>
      </c>
      <c r="F119" s="3">
        <v>3.2689999999999997</v>
      </c>
      <c r="G119" s="4">
        <v>25</v>
      </c>
      <c r="H119" s="4">
        <v>33</v>
      </c>
      <c r="I119" s="2">
        <v>1.9393939393939394E-2</v>
      </c>
      <c r="J119" s="3">
        <v>328.12475741119187</v>
      </c>
      <c r="K119" s="3">
        <v>0.43</v>
      </c>
      <c r="L119" s="6">
        <f t="shared" si="5"/>
        <v>1.6406237870559594E-3</v>
      </c>
      <c r="P119" s="3">
        <f t="shared" si="6"/>
        <v>0.40814756383327627</v>
      </c>
      <c r="Q119" s="3">
        <f t="shared" si="7"/>
        <v>0.94918038100761926</v>
      </c>
      <c r="S119" s="3">
        <f t="shared" si="8"/>
        <v>0.40545410297407058</v>
      </c>
      <c r="T119" s="3">
        <f t="shared" si="9"/>
        <v>0.94291651854435021</v>
      </c>
      <c r="V119" s="3"/>
      <c r="W119" s="3"/>
    </row>
    <row r="120" spans="1:23" x14ac:dyDescent="0.25">
      <c r="A120" s="1" t="s">
        <v>29</v>
      </c>
      <c r="B120" s="4">
        <v>16</v>
      </c>
      <c r="C120" s="5">
        <v>500</v>
      </c>
      <c r="D120" s="5">
        <v>3</v>
      </c>
      <c r="E120" s="4">
        <v>76</v>
      </c>
      <c r="F120" s="3">
        <v>3.2689999999999997</v>
      </c>
      <c r="G120" s="4">
        <v>25</v>
      </c>
      <c r="H120" s="4">
        <v>33</v>
      </c>
      <c r="I120" s="2">
        <v>2.9281922513849066E-2</v>
      </c>
      <c r="J120" s="3">
        <v>164.13760009693152</v>
      </c>
      <c r="K120" s="3">
        <v>0.15</v>
      </c>
      <c r="L120" s="6">
        <f t="shared" si="5"/>
        <v>8.2068800048465764E-4</v>
      </c>
      <c r="P120" s="3">
        <f t="shared" si="6"/>
        <v>0.18649999595344458</v>
      </c>
      <c r="Q120" s="3">
        <f t="shared" si="7"/>
        <v>1.2433333063562972</v>
      </c>
      <c r="S120" s="3">
        <f t="shared" si="8"/>
        <v>0.1796767258687933</v>
      </c>
      <c r="T120" s="3">
        <f t="shared" si="9"/>
        <v>1.1978448391252887</v>
      </c>
      <c r="V120" s="3"/>
      <c r="W120" s="3"/>
    </row>
    <row r="121" spans="1:23" x14ac:dyDescent="0.25">
      <c r="B121" s="4">
        <v>16</v>
      </c>
      <c r="C121" s="5">
        <v>500</v>
      </c>
      <c r="D121" s="5">
        <v>3</v>
      </c>
      <c r="E121" s="4">
        <v>76</v>
      </c>
      <c r="F121" s="3">
        <v>3.2689999999999997</v>
      </c>
      <c r="G121" s="4">
        <v>25</v>
      </c>
      <c r="H121" s="4">
        <v>33</v>
      </c>
      <c r="I121" s="2">
        <v>2.9281922513849066E-2</v>
      </c>
      <c r="J121" s="3">
        <v>187.15784074170205</v>
      </c>
      <c r="K121" s="3">
        <v>0.18</v>
      </c>
      <c r="L121" s="6">
        <f t="shared" si="5"/>
        <v>9.3578920370851026E-4</v>
      </c>
      <c r="P121" s="3">
        <f t="shared" si="6"/>
        <v>0.20818276971134519</v>
      </c>
      <c r="Q121" s="3">
        <f t="shared" si="7"/>
        <v>1.1565709428408066</v>
      </c>
      <c r="S121" s="3">
        <f t="shared" si="8"/>
        <v>0.20098783854503946</v>
      </c>
      <c r="T121" s="3">
        <f t="shared" si="9"/>
        <v>1.1165991030279971</v>
      </c>
      <c r="V121" s="3"/>
      <c r="W121" s="3"/>
    </row>
    <row r="122" spans="1:23" x14ac:dyDescent="0.25">
      <c r="B122" s="4">
        <v>16</v>
      </c>
      <c r="C122" s="5">
        <v>500</v>
      </c>
      <c r="D122" s="5">
        <v>3</v>
      </c>
      <c r="E122" s="4">
        <v>76</v>
      </c>
      <c r="F122" s="3">
        <v>3.2689999999999997</v>
      </c>
      <c r="G122" s="4">
        <v>25</v>
      </c>
      <c r="H122" s="4">
        <v>33</v>
      </c>
      <c r="I122" s="2">
        <v>2.9281922513849066E-2</v>
      </c>
      <c r="J122" s="3">
        <v>210.2571887426401</v>
      </c>
      <c r="K122" s="3">
        <v>0.18</v>
      </c>
      <c r="L122" s="6">
        <f t="shared" si="5"/>
        <v>1.0512859437132006E-3</v>
      </c>
      <c r="P122" s="3">
        <f t="shared" si="6"/>
        <v>0.22950897398711478</v>
      </c>
      <c r="Q122" s="3">
        <f t="shared" si="7"/>
        <v>1.2750498554839711</v>
      </c>
      <c r="S122" s="3">
        <f t="shared" si="8"/>
        <v>0.22198997089873906</v>
      </c>
      <c r="T122" s="3">
        <f t="shared" si="9"/>
        <v>1.2332776161041059</v>
      </c>
      <c r="V122" s="3"/>
      <c r="W122" s="3"/>
    </row>
    <row r="123" spans="1:23" x14ac:dyDescent="0.25">
      <c r="B123" s="4">
        <v>16</v>
      </c>
      <c r="C123" s="5">
        <v>500</v>
      </c>
      <c r="D123" s="5">
        <v>3</v>
      </c>
      <c r="E123" s="4">
        <v>76</v>
      </c>
      <c r="F123" s="3">
        <v>3.2689999999999997</v>
      </c>
      <c r="G123" s="4">
        <v>25</v>
      </c>
      <c r="H123" s="4">
        <v>33</v>
      </c>
      <c r="I123" s="2">
        <v>2.9281922513849066E-2</v>
      </c>
      <c r="J123" s="3">
        <v>233.35653674357815</v>
      </c>
      <c r="K123" s="3">
        <v>0.2</v>
      </c>
      <c r="L123" s="6">
        <f t="shared" si="5"/>
        <v>1.1667826837178908E-3</v>
      </c>
      <c r="P123" s="3">
        <f t="shared" si="6"/>
        <v>0.25045816356013384</v>
      </c>
      <c r="Q123" s="3">
        <f t="shared" si="7"/>
        <v>1.2522908178006691</v>
      </c>
      <c r="S123" s="3">
        <f t="shared" si="8"/>
        <v>0.24265719918101636</v>
      </c>
      <c r="T123" s="3">
        <f t="shared" si="9"/>
        <v>1.2132859959050817</v>
      </c>
      <c r="V123" s="3"/>
      <c r="W123" s="3"/>
    </row>
    <row r="124" spans="1:23" x14ac:dyDescent="0.25">
      <c r="B124" s="4">
        <v>16</v>
      </c>
      <c r="C124" s="5">
        <v>500</v>
      </c>
      <c r="D124" s="5">
        <v>3</v>
      </c>
      <c r="E124" s="4">
        <v>76</v>
      </c>
      <c r="F124" s="3">
        <v>3.2689999999999997</v>
      </c>
      <c r="G124" s="4">
        <v>25</v>
      </c>
      <c r="H124" s="4">
        <v>33</v>
      </c>
      <c r="I124" s="2">
        <v>2.9281922513849066E-2</v>
      </c>
      <c r="J124" s="3">
        <v>256.45588474451637</v>
      </c>
      <c r="K124" s="3">
        <v>0.2</v>
      </c>
      <c r="L124" s="6">
        <f t="shared" si="5"/>
        <v>1.2822794237225819E-3</v>
      </c>
      <c r="P124" s="3">
        <f t="shared" si="6"/>
        <v>0.27107350607933445</v>
      </c>
      <c r="Q124" s="3">
        <f t="shared" si="7"/>
        <v>1.3553675303966721</v>
      </c>
      <c r="S124" s="3">
        <f t="shared" si="8"/>
        <v>0.26302737142530791</v>
      </c>
      <c r="T124" s="3">
        <f t="shared" si="9"/>
        <v>1.3151368571265394</v>
      </c>
      <c r="V124" s="3"/>
      <c r="W124" s="3"/>
    </row>
    <row r="125" spans="1:23" x14ac:dyDescent="0.25">
      <c r="A125" s="1" t="s">
        <v>30</v>
      </c>
      <c r="B125" s="4">
        <v>16</v>
      </c>
      <c r="C125" s="5">
        <v>500</v>
      </c>
      <c r="D125" s="5">
        <v>3</v>
      </c>
      <c r="E125" s="4">
        <v>76</v>
      </c>
      <c r="F125" s="3">
        <v>3.2689999999999997</v>
      </c>
      <c r="G125" s="4">
        <v>25</v>
      </c>
      <c r="H125" s="4">
        <v>33</v>
      </c>
      <c r="I125" s="2">
        <v>2.9281922513849066E-2</v>
      </c>
      <c r="J125" s="3">
        <v>187.15784074170205</v>
      </c>
      <c r="K125" s="3">
        <v>0.15</v>
      </c>
      <c r="L125" s="6">
        <f t="shared" si="5"/>
        <v>9.3578920370851026E-4</v>
      </c>
      <c r="P125" s="3">
        <f t="shared" si="6"/>
        <v>0.20818276971134519</v>
      </c>
      <c r="Q125" s="3">
        <f t="shared" si="7"/>
        <v>1.387885131408968</v>
      </c>
      <c r="S125" s="3">
        <f t="shared" si="8"/>
        <v>0.20098783854503946</v>
      </c>
      <c r="T125" s="3">
        <f t="shared" si="9"/>
        <v>1.3399189236335964</v>
      </c>
      <c r="V125" s="3"/>
      <c r="W125" s="3"/>
    </row>
    <row r="126" spans="1:23" x14ac:dyDescent="0.25">
      <c r="B126" s="4">
        <v>16</v>
      </c>
      <c r="C126" s="5">
        <v>500</v>
      </c>
      <c r="D126" s="5">
        <v>3</v>
      </c>
      <c r="E126" s="4">
        <v>76</v>
      </c>
      <c r="F126" s="3">
        <v>3.2689999999999997</v>
      </c>
      <c r="G126" s="4">
        <v>25</v>
      </c>
      <c r="H126" s="4">
        <v>33</v>
      </c>
      <c r="I126" s="2">
        <v>2.9281922513849066E-2</v>
      </c>
      <c r="J126" s="3">
        <v>210.2571887426401</v>
      </c>
      <c r="K126" s="3">
        <v>0.18</v>
      </c>
      <c r="L126" s="6">
        <f t="shared" si="5"/>
        <v>1.0512859437132006E-3</v>
      </c>
      <c r="P126" s="3">
        <f t="shared" si="6"/>
        <v>0.22950897398711478</v>
      </c>
      <c r="Q126" s="3">
        <f t="shared" si="7"/>
        <v>1.2750498554839711</v>
      </c>
      <c r="S126" s="3">
        <f t="shared" si="8"/>
        <v>0.22198997089873906</v>
      </c>
      <c r="T126" s="3">
        <f t="shared" si="9"/>
        <v>1.2332776161041059</v>
      </c>
      <c r="V126" s="3"/>
      <c r="W126" s="3"/>
    </row>
    <row r="127" spans="1:23" x14ac:dyDescent="0.25">
      <c r="B127" s="4">
        <v>16</v>
      </c>
      <c r="C127" s="5">
        <v>500</v>
      </c>
      <c r="D127" s="5">
        <v>3</v>
      </c>
      <c r="E127" s="4">
        <v>76</v>
      </c>
      <c r="F127" s="3">
        <v>3.2689999999999997</v>
      </c>
      <c r="G127" s="4">
        <v>25</v>
      </c>
      <c r="H127" s="4">
        <v>33</v>
      </c>
      <c r="I127" s="2">
        <v>2.9281922513849066E-2</v>
      </c>
      <c r="J127" s="3">
        <v>233.35653674357815</v>
      </c>
      <c r="K127" s="3">
        <v>0.2</v>
      </c>
      <c r="L127" s="6">
        <f t="shared" si="5"/>
        <v>1.1667826837178908E-3</v>
      </c>
      <c r="P127" s="3">
        <f t="shared" si="6"/>
        <v>0.25045816356013384</v>
      </c>
      <c r="Q127" s="3">
        <f t="shared" si="7"/>
        <v>1.2522908178006691</v>
      </c>
      <c r="S127" s="3">
        <f t="shared" si="8"/>
        <v>0.24265719918101636</v>
      </c>
      <c r="T127" s="3">
        <f t="shared" si="9"/>
        <v>1.2132859959050817</v>
      </c>
      <c r="V127" s="3"/>
      <c r="W127" s="3"/>
    </row>
    <row r="128" spans="1:23" x14ac:dyDescent="0.25">
      <c r="B128" s="4">
        <v>16</v>
      </c>
      <c r="C128" s="5">
        <v>500</v>
      </c>
      <c r="D128" s="5">
        <v>3</v>
      </c>
      <c r="E128" s="4">
        <v>76</v>
      </c>
      <c r="F128" s="3">
        <v>3.2689999999999997</v>
      </c>
      <c r="G128" s="4">
        <v>25</v>
      </c>
      <c r="H128" s="4">
        <v>33</v>
      </c>
      <c r="I128" s="2">
        <v>2.9281922513849066E-2</v>
      </c>
      <c r="J128" s="3">
        <v>256.45588474451637</v>
      </c>
      <c r="K128" s="3">
        <v>0.2</v>
      </c>
      <c r="L128" s="6">
        <f t="shared" si="5"/>
        <v>1.2822794237225819E-3</v>
      </c>
      <c r="P128" s="3">
        <f t="shared" si="6"/>
        <v>0.27107350607933445</v>
      </c>
      <c r="Q128" s="3">
        <f t="shared" si="7"/>
        <v>1.3553675303966721</v>
      </c>
      <c r="S128" s="3">
        <f t="shared" si="8"/>
        <v>0.26302737142530791</v>
      </c>
      <c r="T128" s="3">
        <f t="shared" si="9"/>
        <v>1.3151368571265394</v>
      </c>
      <c r="V128" s="3"/>
      <c r="W128" s="3"/>
    </row>
    <row r="129" spans="1:23" x14ac:dyDescent="0.25">
      <c r="A129" s="1" t="s">
        <v>31</v>
      </c>
      <c r="B129" s="4">
        <v>12</v>
      </c>
      <c r="C129" s="5">
        <v>500</v>
      </c>
      <c r="D129" s="5">
        <v>2</v>
      </c>
      <c r="E129" s="4">
        <v>296</v>
      </c>
      <c r="F129" s="3">
        <v>3.2689999999999997</v>
      </c>
      <c r="G129" s="4">
        <v>25</v>
      </c>
      <c r="H129" s="4">
        <v>31</v>
      </c>
      <c r="I129" s="2">
        <v>1.2477206469672451E-2</v>
      </c>
      <c r="J129" s="3">
        <v>4.5208702575442885</v>
      </c>
      <c r="K129" s="3">
        <v>0.2</v>
      </c>
      <c r="L129" s="6">
        <f t="shared" si="5"/>
        <v>2.2604351287721442E-5</v>
      </c>
      <c r="P129" s="3">
        <f t="shared" si="6"/>
        <v>1.0205395340499846E-2</v>
      </c>
      <c r="Q129" s="3">
        <f t="shared" si="7"/>
        <v>5.1026976702499227E-2</v>
      </c>
      <c r="S129" s="3">
        <f t="shared" si="8"/>
        <v>9.6522290282874419E-3</v>
      </c>
      <c r="T129" s="3">
        <f t="shared" si="9"/>
        <v>4.8261145141437208E-2</v>
      </c>
      <c r="V129" s="3"/>
      <c r="W129" s="3"/>
    </row>
    <row r="130" spans="1:23" x14ac:dyDescent="0.25">
      <c r="B130" s="4">
        <v>12</v>
      </c>
      <c r="C130" s="5">
        <v>500</v>
      </c>
      <c r="D130" s="5">
        <v>2</v>
      </c>
      <c r="E130" s="4">
        <v>296</v>
      </c>
      <c r="F130" s="3">
        <v>3.2689999999999997</v>
      </c>
      <c r="G130" s="4">
        <v>25</v>
      </c>
      <c r="H130" s="4">
        <v>31</v>
      </c>
      <c r="I130" s="2">
        <v>1.2477206469672451E-2</v>
      </c>
      <c r="J130" s="3">
        <v>102.11108807035959</v>
      </c>
      <c r="K130" s="3">
        <v>0.25</v>
      </c>
      <c r="L130" s="6">
        <f t="shared" si="5"/>
        <v>5.1055544035179788E-4</v>
      </c>
      <c r="P130" s="3">
        <f t="shared" si="6"/>
        <v>0.13910952068889321</v>
      </c>
      <c r="Q130" s="3">
        <f t="shared" si="7"/>
        <v>0.55643808275557283</v>
      </c>
      <c r="S130" s="3">
        <f t="shared" si="8"/>
        <v>0.1382981125578775</v>
      </c>
      <c r="T130" s="3">
        <f t="shared" si="9"/>
        <v>0.55319245023150998</v>
      </c>
      <c r="V130" s="3"/>
      <c r="W130" s="3"/>
    </row>
    <row r="131" spans="1:23" x14ac:dyDescent="0.25">
      <c r="B131" s="4">
        <v>12</v>
      </c>
      <c r="C131" s="5">
        <v>500</v>
      </c>
      <c r="D131" s="5">
        <v>2</v>
      </c>
      <c r="E131" s="4">
        <v>296</v>
      </c>
      <c r="F131" s="3">
        <v>3.2689999999999997</v>
      </c>
      <c r="G131" s="4">
        <v>25</v>
      </c>
      <c r="H131" s="4">
        <v>31</v>
      </c>
      <c r="I131" s="2">
        <v>1.2477206469672451E-2</v>
      </c>
      <c r="J131" s="3">
        <v>207.9797077961241</v>
      </c>
      <c r="K131" s="3">
        <v>0.33</v>
      </c>
      <c r="L131" s="6">
        <f t="shared" si="5"/>
        <v>1.0398985389806206E-3</v>
      </c>
      <c r="P131" s="3">
        <f t="shared" si="6"/>
        <v>0.2524964801222131</v>
      </c>
      <c r="Q131" s="3">
        <f t="shared" si="7"/>
        <v>0.76514084885519118</v>
      </c>
      <c r="S131" s="3">
        <f t="shared" si="8"/>
        <v>0.25389719100967184</v>
      </c>
      <c r="T131" s="3">
        <f t="shared" si="9"/>
        <v>0.76938542730203585</v>
      </c>
      <c r="V131" s="3"/>
      <c r="W131" s="3"/>
    </row>
    <row r="132" spans="1:23" x14ac:dyDescent="0.25">
      <c r="A132" s="1" t="s">
        <v>32</v>
      </c>
      <c r="B132" s="4">
        <v>12</v>
      </c>
      <c r="C132" s="5">
        <v>500</v>
      </c>
      <c r="D132" s="5">
        <v>2</v>
      </c>
      <c r="E132" s="4">
        <v>296</v>
      </c>
      <c r="F132" s="3">
        <v>3.2689999999999997</v>
      </c>
      <c r="G132" s="4">
        <v>25</v>
      </c>
      <c r="H132" s="4">
        <v>31</v>
      </c>
      <c r="I132" s="2">
        <v>1.2477206469672451E-2</v>
      </c>
      <c r="J132" s="3">
        <v>102.11108807035959</v>
      </c>
      <c r="K132" s="3">
        <v>0.23</v>
      </c>
      <c r="L132" s="6">
        <f t="shared" si="5"/>
        <v>5.1055544035179788E-4</v>
      </c>
      <c r="P132" s="3">
        <f t="shared" si="6"/>
        <v>0.13910952068889321</v>
      </c>
      <c r="Q132" s="3">
        <f t="shared" si="7"/>
        <v>0.60482400299518779</v>
      </c>
      <c r="S132" s="3">
        <f t="shared" si="8"/>
        <v>0.1382981125578775</v>
      </c>
      <c r="T132" s="3">
        <f t="shared" si="9"/>
        <v>0.60129614155598909</v>
      </c>
      <c r="V132" s="3"/>
      <c r="W132" s="3"/>
    </row>
    <row r="133" spans="1:23" x14ac:dyDescent="0.25">
      <c r="B133" s="4">
        <v>12</v>
      </c>
      <c r="C133" s="5">
        <v>500</v>
      </c>
      <c r="D133" s="5">
        <v>2</v>
      </c>
      <c r="E133" s="4">
        <v>296</v>
      </c>
      <c r="F133" s="3">
        <v>3.2689999999999997</v>
      </c>
      <c r="G133" s="4">
        <v>25</v>
      </c>
      <c r="H133" s="4">
        <v>31</v>
      </c>
      <c r="I133" s="2">
        <v>1.2477206469672451E-2</v>
      </c>
      <c r="J133" s="3">
        <v>207.9797077961241</v>
      </c>
      <c r="K133" s="3">
        <v>0.28000000000000003</v>
      </c>
      <c r="L133" s="6">
        <f t="shared" si="5"/>
        <v>1.0398985389806206E-3</v>
      </c>
      <c r="P133" s="3">
        <f t="shared" si="6"/>
        <v>0.2524964801222131</v>
      </c>
      <c r="Q133" s="3">
        <f t="shared" si="7"/>
        <v>0.90177314329361813</v>
      </c>
      <c r="S133" s="3">
        <f t="shared" si="8"/>
        <v>0.25389719100967184</v>
      </c>
      <c r="T133" s="3">
        <f t="shared" si="9"/>
        <v>0.90677568217739934</v>
      </c>
      <c r="V133" s="3"/>
      <c r="W133" s="3"/>
    </row>
    <row r="134" spans="1:23" x14ac:dyDescent="0.25">
      <c r="A134" s="1" t="s">
        <v>33</v>
      </c>
      <c r="B134" s="4">
        <v>12</v>
      </c>
      <c r="C134" s="5">
        <v>500</v>
      </c>
      <c r="D134" s="5">
        <v>3</v>
      </c>
      <c r="E134" s="4">
        <v>142</v>
      </c>
      <c r="F134" s="3">
        <v>3.2689999999999997</v>
      </c>
      <c r="G134" s="4">
        <v>25</v>
      </c>
      <c r="H134" s="4">
        <v>31</v>
      </c>
      <c r="I134" s="2">
        <v>1.9527117912145887E-2</v>
      </c>
      <c r="J134" s="3">
        <v>101.33617586056053</v>
      </c>
      <c r="K134" s="3">
        <v>0.18</v>
      </c>
      <c r="L134" s="6">
        <f t="shared" si="5"/>
        <v>5.0668087930280268E-4</v>
      </c>
      <c r="P134" s="3">
        <f t="shared" si="6"/>
        <v>0.11090166141889522</v>
      </c>
      <c r="Q134" s="3">
        <f t="shared" si="7"/>
        <v>0.61612034121608461</v>
      </c>
      <c r="S134" s="3">
        <f t="shared" si="8"/>
        <v>0.10643581239363446</v>
      </c>
      <c r="T134" s="3">
        <f t="shared" si="9"/>
        <v>0.59131006885352477</v>
      </c>
      <c r="V134" s="3"/>
      <c r="W134" s="3"/>
    </row>
    <row r="135" spans="1:23" x14ac:dyDescent="0.25">
      <c r="B135" s="4">
        <v>12</v>
      </c>
      <c r="C135" s="5">
        <v>500</v>
      </c>
      <c r="D135" s="5">
        <v>3</v>
      </c>
      <c r="E135" s="4">
        <v>142</v>
      </c>
      <c r="F135" s="3">
        <v>3.2689999999999997</v>
      </c>
      <c r="G135" s="4">
        <v>25</v>
      </c>
      <c r="H135" s="4">
        <v>31</v>
      </c>
      <c r="I135" s="2">
        <v>1.9527117912145887E-2</v>
      </c>
      <c r="J135" s="3">
        <v>164.10101835243688</v>
      </c>
      <c r="K135" s="3">
        <v>0.23</v>
      </c>
      <c r="L135" s="6">
        <f t="shared" si="5"/>
        <v>8.2050509176218446E-4</v>
      </c>
      <c r="P135" s="3">
        <f t="shared" si="6"/>
        <v>0.16610038586939277</v>
      </c>
      <c r="Q135" s="3">
        <f t="shared" si="7"/>
        <v>0.72217559073649029</v>
      </c>
      <c r="S135" s="3">
        <f t="shared" si="8"/>
        <v>0.16064600009884961</v>
      </c>
      <c r="T135" s="3">
        <f t="shared" si="9"/>
        <v>0.69846086999499823</v>
      </c>
      <c r="V135" s="3"/>
      <c r="W135" s="3"/>
    </row>
    <row r="136" spans="1:23" x14ac:dyDescent="0.25">
      <c r="B136" s="4">
        <v>12</v>
      </c>
      <c r="C136" s="5">
        <v>500</v>
      </c>
      <c r="D136" s="5">
        <v>3</v>
      </c>
      <c r="E136" s="4">
        <v>142</v>
      </c>
      <c r="F136" s="3">
        <v>3.2689999999999997</v>
      </c>
      <c r="G136" s="4">
        <v>25</v>
      </c>
      <c r="H136" s="4">
        <v>31</v>
      </c>
      <c r="I136" s="2">
        <v>1.9527117912145887E-2</v>
      </c>
      <c r="J136" s="3">
        <v>226.86586084431309</v>
      </c>
      <c r="K136" s="3">
        <v>0.25</v>
      </c>
      <c r="L136" s="6">
        <f t="shared" si="5"/>
        <v>1.1343293042215654E-3</v>
      </c>
      <c r="P136" s="3">
        <f t="shared" si="6"/>
        <v>0.21789232726324531</v>
      </c>
      <c r="Q136" s="3">
        <f t="shared" si="7"/>
        <v>0.87156930905298124</v>
      </c>
      <c r="S136" s="3">
        <f t="shared" si="8"/>
        <v>0.21183208393271824</v>
      </c>
      <c r="T136" s="3">
        <f t="shared" si="9"/>
        <v>0.84732833573087296</v>
      </c>
      <c r="V136" s="3"/>
      <c r="W136" s="3"/>
    </row>
    <row r="137" spans="1:23" x14ac:dyDescent="0.25">
      <c r="A137" s="1" t="s">
        <v>34</v>
      </c>
      <c r="B137" s="4">
        <v>12</v>
      </c>
      <c r="C137" s="5">
        <v>500</v>
      </c>
      <c r="D137" s="5">
        <v>3</v>
      </c>
      <c r="E137" s="4">
        <v>142</v>
      </c>
      <c r="F137" s="3">
        <v>3.2689999999999997</v>
      </c>
      <c r="G137" s="4">
        <v>25</v>
      </c>
      <c r="H137" s="4">
        <v>31</v>
      </c>
      <c r="I137" s="2">
        <v>1.9527117912145887E-2</v>
      </c>
      <c r="J137" s="3">
        <v>101.33617586056053</v>
      </c>
      <c r="K137" s="3">
        <v>0.18</v>
      </c>
      <c r="L137" s="6">
        <f t="shared" si="5"/>
        <v>5.0668087930280268E-4</v>
      </c>
      <c r="P137" s="3">
        <f t="shared" si="6"/>
        <v>0.11090166141889522</v>
      </c>
      <c r="Q137" s="3">
        <f t="shared" si="7"/>
        <v>0.61612034121608461</v>
      </c>
      <c r="S137" s="3">
        <f t="shared" si="8"/>
        <v>0.10643581239363446</v>
      </c>
      <c r="T137" s="3">
        <f t="shared" si="9"/>
        <v>0.59131006885352477</v>
      </c>
      <c r="V137" s="3"/>
      <c r="W137" s="3"/>
    </row>
    <row r="138" spans="1:23" x14ac:dyDescent="0.25">
      <c r="B138" s="4">
        <v>12</v>
      </c>
      <c r="C138" s="5">
        <v>500</v>
      </c>
      <c r="D138" s="5">
        <v>3</v>
      </c>
      <c r="E138" s="4">
        <v>142</v>
      </c>
      <c r="F138" s="3">
        <v>3.2689999999999997</v>
      </c>
      <c r="G138" s="4">
        <v>25</v>
      </c>
      <c r="H138" s="4">
        <v>31</v>
      </c>
      <c r="I138" s="2">
        <v>1.9527117912145887E-2</v>
      </c>
      <c r="J138" s="3">
        <v>164.10101835243688</v>
      </c>
      <c r="K138" s="3">
        <v>0.23</v>
      </c>
      <c r="L138" s="6">
        <f t="shared" si="5"/>
        <v>8.2050509176218446E-4</v>
      </c>
      <c r="P138" s="3">
        <f t="shared" si="6"/>
        <v>0.16610038586939277</v>
      </c>
      <c r="Q138" s="3">
        <f t="shared" si="7"/>
        <v>0.72217559073649029</v>
      </c>
      <c r="S138" s="3">
        <f t="shared" si="8"/>
        <v>0.16064600009884961</v>
      </c>
      <c r="T138" s="3">
        <f t="shared" si="9"/>
        <v>0.69846086999499823</v>
      </c>
      <c r="V138" s="3"/>
      <c r="W138" s="3"/>
    </row>
    <row r="139" spans="1:23" x14ac:dyDescent="0.25">
      <c r="B139" s="4">
        <v>12</v>
      </c>
      <c r="C139" s="5">
        <v>500</v>
      </c>
      <c r="D139" s="5">
        <v>3</v>
      </c>
      <c r="E139" s="4">
        <v>142</v>
      </c>
      <c r="F139" s="3">
        <v>3.2689999999999997</v>
      </c>
      <c r="G139" s="4">
        <v>25</v>
      </c>
      <c r="H139" s="4">
        <v>31</v>
      </c>
      <c r="I139" s="2">
        <v>1.9527117912145887E-2</v>
      </c>
      <c r="J139" s="3">
        <v>226.86586084431309</v>
      </c>
      <c r="K139" s="3">
        <v>0.25</v>
      </c>
      <c r="L139" s="6">
        <f t="shared" si="5"/>
        <v>1.1343293042215654E-3</v>
      </c>
      <c r="P139" s="3">
        <f t="shared" si="6"/>
        <v>0.21789232726324531</v>
      </c>
      <c r="Q139" s="3">
        <f t="shared" si="7"/>
        <v>0.87156930905298124</v>
      </c>
      <c r="S139" s="3">
        <f t="shared" si="8"/>
        <v>0.21183208393271824</v>
      </c>
      <c r="T139" s="3">
        <f t="shared" si="9"/>
        <v>0.84732833573087296</v>
      </c>
      <c r="V139" s="3"/>
      <c r="W139" s="3"/>
    </row>
    <row r="140" spans="1:23" x14ac:dyDescent="0.25">
      <c r="A140" s="1" t="s">
        <v>35</v>
      </c>
      <c r="B140" s="4">
        <v>12</v>
      </c>
      <c r="C140" s="5">
        <v>500</v>
      </c>
      <c r="D140" s="5">
        <v>4</v>
      </c>
      <c r="E140" s="4">
        <v>90.67</v>
      </c>
      <c r="F140" s="3">
        <v>3.2689999999999997</v>
      </c>
      <c r="G140" s="4">
        <v>25</v>
      </c>
      <c r="H140" s="4">
        <v>31</v>
      </c>
      <c r="I140" s="2">
        <v>2.6968773854657992E-2</v>
      </c>
      <c r="J140" s="3">
        <v>150.31764348514901</v>
      </c>
      <c r="K140" s="3">
        <v>0.15</v>
      </c>
      <c r="L140" s="6">
        <f t="shared" ref="L140:L203" si="10">J140/200000</f>
        <v>7.5158821742574503E-4</v>
      </c>
      <c r="P140" s="3">
        <f t="shared" ref="P140:P203" si="11">$Q$2*($Q$3*$G140+$Q$4*$B140^$Q$5*$I140^$Q$6)*$L140^$Q$7</f>
        <v>0.13170114883701214</v>
      </c>
      <c r="Q140" s="3">
        <f t="shared" ref="Q140:Q203" si="12">P140/$K140</f>
        <v>0.87800765891341437</v>
      </c>
      <c r="S140" s="3">
        <f t="shared" ref="S140:S203" si="13">$T$2*$B140^$T$3*$L140^$T$4*($T$5*$I140^$T$6+$T$7)</f>
        <v>0.12509798761072397</v>
      </c>
      <c r="T140" s="3">
        <f t="shared" ref="T140:T203" si="14">S140/$K140</f>
        <v>0.83398658407149318</v>
      </c>
      <c r="V140" s="3"/>
      <c r="W140" s="3"/>
    </row>
    <row r="141" spans="1:23" x14ac:dyDescent="0.25">
      <c r="B141" s="4">
        <v>12</v>
      </c>
      <c r="C141" s="5">
        <v>500</v>
      </c>
      <c r="D141" s="5">
        <v>4</v>
      </c>
      <c r="E141" s="4">
        <v>90.67</v>
      </c>
      <c r="F141" s="3">
        <v>3.2689999999999997</v>
      </c>
      <c r="G141" s="4">
        <v>25</v>
      </c>
      <c r="H141" s="4">
        <v>31</v>
      </c>
      <c r="I141" s="2">
        <v>2.6968773854657992E-2</v>
      </c>
      <c r="J141" s="3">
        <v>194.67641883399705</v>
      </c>
      <c r="K141" s="3">
        <v>0.15</v>
      </c>
      <c r="L141" s="6">
        <f t="shared" si="10"/>
        <v>9.7338209416998524E-4</v>
      </c>
      <c r="P141" s="3">
        <f t="shared" si="11"/>
        <v>0.16356855010068214</v>
      </c>
      <c r="Q141" s="3">
        <f t="shared" si="12"/>
        <v>1.0904570006712142</v>
      </c>
      <c r="S141" s="3">
        <f t="shared" si="13"/>
        <v>0.15601178950948966</v>
      </c>
      <c r="T141" s="3">
        <f t="shared" si="14"/>
        <v>1.0400785967299311</v>
      </c>
      <c r="V141" s="3"/>
      <c r="W141" s="3"/>
    </row>
    <row r="142" spans="1:23" x14ac:dyDescent="0.25">
      <c r="B142" s="4">
        <v>12</v>
      </c>
      <c r="C142" s="5">
        <v>500</v>
      </c>
      <c r="D142" s="5">
        <v>4</v>
      </c>
      <c r="E142" s="4">
        <v>90.67</v>
      </c>
      <c r="F142" s="3">
        <v>3.2689999999999997</v>
      </c>
      <c r="G142" s="4">
        <v>25</v>
      </c>
      <c r="H142" s="4">
        <v>31</v>
      </c>
      <c r="I142" s="2">
        <v>2.6968773854657992E-2</v>
      </c>
      <c r="J142" s="3">
        <v>239.03519418284523</v>
      </c>
      <c r="K142" s="3">
        <v>0.18</v>
      </c>
      <c r="L142" s="6">
        <f t="shared" si="10"/>
        <v>1.1951759709142261E-3</v>
      </c>
      <c r="P142" s="3">
        <f t="shared" si="11"/>
        <v>0.19427022677467357</v>
      </c>
      <c r="Q142" s="3">
        <f t="shared" si="12"/>
        <v>1.0792790376370753</v>
      </c>
      <c r="S142" s="3">
        <f t="shared" si="13"/>
        <v>0.18590464342930471</v>
      </c>
      <c r="T142" s="3">
        <f t="shared" si="14"/>
        <v>1.0328035746072484</v>
      </c>
      <c r="V142" s="3"/>
      <c r="W142" s="3"/>
    </row>
    <row r="143" spans="1:23" x14ac:dyDescent="0.25">
      <c r="A143" s="1" t="s">
        <v>36</v>
      </c>
      <c r="B143" s="4">
        <v>12</v>
      </c>
      <c r="C143" s="5">
        <v>500</v>
      </c>
      <c r="D143" s="5">
        <v>4</v>
      </c>
      <c r="E143" s="4">
        <v>90.67</v>
      </c>
      <c r="F143" s="3">
        <v>3.2689999999999997</v>
      </c>
      <c r="G143" s="4">
        <v>25</v>
      </c>
      <c r="H143" s="4">
        <v>31</v>
      </c>
      <c r="I143" s="2">
        <v>2.6968773854657992E-2</v>
      </c>
      <c r="J143" s="3">
        <v>150.31764348514901</v>
      </c>
      <c r="K143" s="3">
        <v>0.18</v>
      </c>
      <c r="L143" s="6">
        <f t="shared" si="10"/>
        <v>7.5158821742574503E-4</v>
      </c>
      <c r="P143" s="3">
        <f t="shared" si="11"/>
        <v>0.13170114883701214</v>
      </c>
      <c r="Q143" s="3">
        <f t="shared" si="12"/>
        <v>0.73167304909451192</v>
      </c>
      <c r="S143" s="3">
        <f t="shared" si="13"/>
        <v>0.12509798761072397</v>
      </c>
      <c r="T143" s="3">
        <f t="shared" si="14"/>
        <v>0.69498882005957763</v>
      </c>
      <c r="V143" s="3"/>
      <c r="W143" s="3"/>
    </row>
    <row r="144" spans="1:23" x14ac:dyDescent="0.25">
      <c r="B144" s="4">
        <v>12</v>
      </c>
      <c r="C144" s="5">
        <v>500</v>
      </c>
      <c r="D144" s="5">
        <v>4</v>
      </c>
      <c r="E144" s="4">
        <v>90.67</v>
      </c>
      <c r="F144" s="3">
        <v>3.2689999999999997</v>
      </c>
      <c r="G144" s="4">
        <v>25</v>
      </c>
      <c r="H144" s="4">
        <v>31</v>
      </c>
      <c r="I144" s="2">
        <v>2.6968773854657992E-2</v>
      </c>
      <c r="J144" s="3">
        <v>194.67641883399705</v>
      </c>
      <c r="K144" s="3">
        <v>0.2</v>
      </c>
      <c r="L144" s="6">
        <f t="shared" si="10"/>
        <v>9.7338209416998524E-4</v>
      </c>
      <c r="P144" s="3">
        <f t="shared" si="11"/>
        <v>0.16356855010068214</v>
      </c>
      <c r="Q144" s="3">
        <f t="shared" si="12"/>
        <v>0.8178427505034106</v>
      </c>
      <c r="S144" s="3">
        <f t="shared" si="13"/>
        <v>0.15601178950948966</v>
      </c>
      <c r="T144" s="3">
        <f t="shared" si="14"/>
        <v>0.7800589475474482</v>
      </c>
      <c r="V144" s="3"/>
      <c r="W144" s="3"/>
    </row>
    <row r="145" spans="1:23" x14ac:dyDescent="0.25">
      <c r="B145" s="4">
        <v>12</v>
      </c>
      <c r="C145" s="5">
        <v>500</v>
      </c>
      <c r="D145" s="5">
        <v>4</v>
      </c>
      <c r="E145" s="4">
        <v>90.67</v>
      </c>
      <c r="F145" s="3">
        <v>3.2689999999999997</v>
      </c>
      <c r="G145" s="4">
        <v>25</v>
      </c>
      <c r="H145" s="4">
        <v>31</v>
      </c>
      <c r="I145" s="2">
        <v>2.6968773854657992E-2</v>
      </c>
      <c r="J145" s="3">
        <v>239.03519418284523</v>
      </c>
      <c r="K145" s="3">
        <v>0.23</v>
      </c>
      <c r="L145" s="6">
        <f t="shared" si="10"/>
        <v>1.1951759709142261E-3</v>
      </c>
      <c r="P145" s="3">
        <f t="shared" si="11"/>
        <v>0.19427022677467357</v>
      </c>
      <c r="Q145" s="3">
        <f t="shared" si="12"/>
        <v>0.84465315988988499</v>
      </c>
      <c r="S145" s="3">
        <f t="shared" si="13"/>
        <v>0.18590464342930471</v>
      </c>
      <c r="T145" s="3">
        <f t="shared" si="14"/>
        <v>0.80828105838828135</v>
      </c>
      <c r="V145" s="3"/>
      <c r="W145" s="3"/>
    </row>
    <row r="146" spans="1:23" x14ac:dyDescent="0.25">
      <c r="A146" s="1" t="s">
        <v>37</v>
      </c>
      <c r="B146" s="4">
        <v>10</v>
      </c>
      <c r="C146" s="5">
        <v>528</v>
      </c>
      <c r="D146" s="5">
        <v>1</v>
      </c>
      <c r="E146" s="4">
        <v>45</v>
      </c>
      <c r="F146" s="3">
        <v>2.8</v>
      </c>
      <c r="G146" s="4">
        <v>40</v>
      </c>
      <c r="H146" s="4">
        <v>45</v>
      </c>
      <c r="I146" s="2">
        <v>1.140137516348016E-2</v>
      </c>
      <c r="J146" s="3">
        <v>144.99393119402299</v>
      </c>
      <c r="K146" s="3">
        <v>0.16</v>
      </c>
      <c r="L146" s="6">
        <f t="shared" si="10"/>
        <v>7.2496965597011493E-4</v>
      </c>
      <c r="P146" s="3">
        <f t="shared" si="11"/>
        <v>0.16044907470919675</v>
      </c>
      <c r="Q146" s="3">
        <f t="shared" si="12"/>
        <v>1.0028067169324797</v>
      </c>
      <c r="S146" s="3">
        <f t="shared" si="13"/>
        <v>0.15956940472895886</v>
      </c>
      <c r="T146" s="3">
        <f t="shared" si="14"/>
        <v>0.99730877955599284</v>
      </c>
      <c r="V146" s="3"/>
      <c r="W146" s="3"/>
    </row>
    <row r="147" spans="1:23" x14ac:dyDescent="0.25">
      <c r="B147" s="4">
        <v>10</v>
      </c>
      <c r="C147" s="5">
        <v>528</v>
      </c>
      <c r="D147" s="5">
        <v>1</v>
      </c>
      <c r="E147" s="4">
        <v>45</v>
      </c>
      <c r="F147" s="3">
        <v>2.8</v>
      </c>
      <c r="G147" s="4">
        <v>40</v>
      </c>
      <c r="H147" s="4">
        <v>45</v>
      </c>
      <c r="I147" s="2">
        <v>1.140137516348016E-2</v>
      </c>
      <c r="J147" s="3">
        <v>175.09750810638224</v>
      </c>
      <c r="K147" s="3">
        <v>0.18</v>
      </c>
      <c r="L147" s="6">
        <f t="shared" si="10"/>
        <v>8.7548754053191121E-4</v>
      </c>
      <c r="P147" s="3">
        <f t="shared" si="11"/>
        <v>0.18792937726998654</v>
      </c>
      <c r="Q147" s="3">
        <f t="shared" si="12"/>
        <v>1.0440520959443698</v>
      </c>
      <c r="S147" s="3">
        <f t="shared" si="13"/>
        <v>0.18746403686249494</v>
      </c>
      <c r="T147" s="3">
        <f t="shared" si="14"/>
        <v>1.0414668714583053</v>
      </c>
      <c r="V147" s="3"/>
      <c r="W147" s="3"/>
    </row>
    <row r="148" spans="1:23" x14ac:dyDescent="0.25">
      <c r="B148" s="4">
        <v>10</v>
      </c>
      <c r="C148" s="5">
        <v>528</v>
      </c>
      <c r="D148" s="5">
        <v>1</v>
      </c>
      <c r="E148" s="4">
        <v>45</v>
      </c>
      <c r="F148" s="3">
        <v>2.8</v>
      </c>
      <c r="G148" s="4">
        <v>40</v>
      </c>
      <c r="H148" s="4">
        <v>45</v>
      </c>
      <c r="I148" s="2">
        <v>1.140137516348016E-2</v>
      </c>
      <c r="J148" s="3">
        <v>209.21489527372268</v>
      </c>
      <c r="K148" s="3">
        <v>0.2</v>
      </c>
      <c r="L148" s="6">
        <f t="shared" si="10"/>
        <v>1.0460744763686133E-3</v>
      </c>
      <c r="P148" s="3">
        <f t="shared" si="11"/>
        <v>0.21816378690659285</v>
      </c>
      <c r="Q148" s="3">
        <f t="shared" si="12"/>
        <v>1.0908189345329642</v>
      </c>
      <c r="S148" s="3">
        <f t="shared" si="13"/>
        <v>0.2182443231734702</v>
      </c>
      <c r="T148" s="3">
        <f t="shared" si="14"/>
        <v>1.0912216158673509</v>
      </c>
      <c r="V148" s="3"/>
      <c r="W148" s="3"/>
    </row>
    <row r="149" spans="1:23" x14ac:dyDescent="0.25">
      <c r="B149" s="4">
        <v>10</v>
      </c>
      <c r="C149" s="5">
        <v>528</v>
      </c>
      <c r="D149" s="5">
        <v>1</v>
      </c>
      <c r="E149" s="4">
        <v>45</v>
      </c>
      <c r="F149" s="3">
        <v>2.8</v>
      </c>
      <c r="G149" s="4">
        <v>40</v>
      </c>
      <c r="H149" s="4">
        <v>45</v>
      </c>
      <c r="I149" s="2">
        <v>1.140137516348016E-2</v>
      </c>
      <c r="J149" s="3">
        <v>239.31847218608186</v>
      </c>
      <c r="K149" s="3">
        <v>0.22</v>
      </c>
      <c r="L149" s="6">
        <f t="shared" si="10"/>
        <v>1.1965923609304093E-3</v>
      </c>
      <c r="P149" s="3">
        <f t="shared" si="11"/>
        <v>0.24417890245697327</v>
      </c>
      <c r="Q149" s="3">
        <f t="shared" si="12"/>
        <v>1.1099041020771512</v>
      </c>
      <c r="S149" s="3">
        <f t="shared" si="13"/>
        <v>0.24479501391171465</v>
      </c>
      <c r="T149" s="3">
        <f t="shared" si="14"/>
        <v>1.112704608689612</v>
      </c>
      <c r="V149" s="3"/>
      <c r="W149" s="3"/>
    </row>
    <row r="150" spans="1:23" x14ac:dyDescent="0.25">
      <c r="B150" s="4">
        <v>10</v>
      </c>
      <c r="C150" s="5">
        <v>528</v>
      </c>
      <c r="D150" s="5">
        <v>1</v>
      </c>
      <c r="E150" s="4">
        <v>45</v>
      </c>
      <c r="F150" s="3">
        <v>2.8</v>
      </c>
      <c r="G150" s="4">
        <v>40</v>
      </c>
      <c r="H150" s="4">
        <v>45</v>
      </c>
      <c r="I150" s="2">
        <v>1.140137516348016E-2</v>
      </c>
      <c r="J150" s="3">
        <v>273.4358593534223</v>
      </c>
      <c r="K150" s="3">
        <v>0.24</v>
      </c>
      <c r="L150" s="6">
        <f t="shared" si="10"/>
        <v>1.3671792967671116E-3</v>
      </c>
      <c r="P150" s="3">
        <f t="shared" si="11"/>
        <v>0.27303036302137546</v>
      </c>
      <c r="Q150" s="3">
        <f t="shared" si="12"/>
        <v>1.1376265125890643</v>
      </c>
      <c r="S150" s="3">
        <f t="shared" si="13"/>
        <v>0.27430356048925814</v>
      </c>
      <c r="T150" s="3">
        <f t="shared" si="14"/>
        <v>1.1429315020385755</v>
      </c>
      <c r="V150" s="3"/>
      <c r="W150" s="3"/>
    </row>
    <row r="151" spans="1:23" x14ac:dyDescent="0.25">
      <c r="B151" s="4">
        <v>10</v>
      </c>
      <c r="C151" s="5">
        <v>528</v>
      </c>
      <c r="D151" s="5">
        <v>1</v>
      </c>
      <c r="E151" s="4">
        <v>45</v>
      </c>
      <c r="F151" s="3">
        <v>2.8</v>
      </c>
      <c r="G151" s="4">
        <v>40</v>
      </c>
      <c r="H151" s="4">
        <v>45</v>
      </c>
      <c r="I151" s="2">
        <v>1.140137516348016E-2</v>
      </c>
      <c r="J151" s="3">
        <v>303.53943626578155</v>
      </c>
      <c r="K151" s="3">
        <v>0.26</v>
      </c>
      <c r="L151" s="6">
        <f t="shared" si="10"/>
        <v>1.5176971813289078E-3</v>
      </c>
      <c r="P151" s="3">
        <f t="shared" si="11"/>
        <v>0.29800416698748849</v>
      </c>
      <c r="Q151" s="3">
        <f t="shared" si="12"/>
        <v>1.1461698730288019</v>
      </c>
      <c r="S151" s="3">
        <f t="shared" si="13"/>
        <v>0.2998945612215218</v>
      </c>
      <c r="T151" s="3">
        <f t="shared" si="14"/>
        <v>1.153440620082776</v>
      </c>
      <c r="V151" s="3"/>
      <c r="W151" s="3"/>
    </row>
    <row r="152" spans="1:23" x14ac:dyDescent="0.25">
      <c r="B152" s="4">
        <v>10</v>
      </c>
      <c r="C152" s="5">
        <v>528</v>
      </c>
      <c r="D152" s="5">
        <v>1</v>
      </c>
      <c r="E152" s="4">
        <v>45</v>
      </c>
      <c r="F152" s="3">
        <v>2.8</v>
      </c>
      <c r="G152" s="4">
        <v>40</v>
      </c>
      <c r="H152" s="4">
        <v>45</v>
      </c>
      <c r="I152" s="2">
        <v>1.140137516348016E-2</v>
      </c>
      <c r="J152" s="3">
        <v>339.66372856061264</v>
      </c>
      <c r="K152" s="3">
        <v>0.28000000000000003</v>
      </c>
      <c r="L152" s="6">
        <f t="shared" si="10"/>
        <v>1.6983186428030633E-3</v>
      </c>
      <c r="P152" s="3">
        <f t="shared" si="11"/>
        <v>0.32745020772034344</v>
      </c>
      <c r="Q152" s="3">
        <f t="shared" si="12"/>
        <v>1.169465027572655</v>
      </c>
      <c r="S152" s="3">
        <f t="shared" si="13"/>
        <v>0.33012078399003886</v>
      </c>
      <c r="T152" s="3">
        <f t="shared" si="14"/>
        <v>1.1790027999644244</v>
      </c>
      <c r="V152" s="3"/>
      <c r="W152" s="3"/>
    </row>
    <row r="153" spans="1:23" x14ac:dyDescent="0.25">
      <c r="A153" s="1" t="s">
        <v>38</v>
      </c>
      <c r="B153" s="4">
        <v>10</v>
      </c>
      <c r="C153" s="5">
        <v>528</v>
      </c>
      <c r="D153" s="5">
        <v>1</v>
      </c>
      <c r="E153" s="4">
        <v>45</v>
      </c>
      <c r="F153" s="3">
        <v>2.8</v>
      </c>
      <c r="G153" s="4">
        <v>40</v>
      </c>
      <c r="H153" s="4">
        <v>45</v>
      </c>
      <c r="I153" s="2">
        <v>1.140137516348016E-2</v>
      </c>
      <c r="J153" s="3">
        <v>110.87654402668258</v>
      </c>
      <c r="K153" s="3">
        <v>0.15</v>
      </c>
      <c r="L153" s="6">
        <f t="shared" si="10"/>
        <v>5.5438272013341294E-4</v>
      </c>
      <c r="P153" s="3">
        <f t="shared" si="11"/>
        <v>0.12814501493301264</v>
      </c>
      <c r="Q153" s="3">
        <f t="shared" si="12"/>
        <v>0.85430009955341768</v>
      </c>
      <c r="S153" s="3">
        <f t="shared" si="13"/>
        <v>0.12689659290722391</v>
      </c>
      <c r="T153" s="3">
        <f t="shared" si="14"/>
        <v>0.84597728604815947</v>
      </c>
      <c r="V153" s="3"/>
      <c r="W153" s="3"/>
    </row>
    <row r="154" spans="1:23" x14ac:dyDescent="0.25">
      <c r="B154" s="4">
        <v>10</v>
      </c>
      <c r="C154" s="5">
        <v>528</v>
      </c>
      <c r="D154" s="5">
        <v>1</v>
      </c>
      <c r="E154" s="4">
        <v>45</v>
      </c>
      <c r="F154" s="3">
        <v>2.8</v>
      </c>
      <c r="G154" s="4">
        <v>40</v>
      </c>
      <c r="H154" s="4">
        <v>45</v>
      </c>
      <c r="I154" s="2">
        <v>1.140137516348016E-2</v>
      </c>
      <c r="J154" s="3">
        <v>144.99393119402299</v>
      </c>
      <c r="K154" s="3">
        <v>0.17</v>
      </c>
      <c r="L154" s="6">
        <f t="shared" si="10"/>
        <v>7.2496965597011493E-4</v>
      </c>
      <c r="P154" s="3">
        <f t="shared" si="11"/>
        <v>0.16044907470919675</v>
      </c>
      <c r="Q154" s="3">
        <f t="shared" si="12"/>
        <v>0.94381808652468668</v>
      </c>
      <c r="S154" s="3">
        <f t="shared" si="13"/>
        <v>0.15956940472895886</v>
      </c>
      <c r="T154" s="3">
        <f t="shared" si="14"/>
        <v>0.9386435572291697</v>
      </c>
      <c r="V154" s="3"/>
      <c r="W154" s="3"/>
    </row>
    <row r="155" spans="1:23" x14ac:dyDescent="0.25">
      <c r="B155" s="4">
        <v>10</v>
      </c>
      <c r="C155" s="5">
        <v>528</v>
      </c>
      <c r="D155" s="5">
        <v>1</v>
      </c>
      <c r="E155" s="4">
        <v>45</v>
      </c>
      <c r="F155" s="3">
        <v>2.8</v>
      </c>
      <c r="G155" s="4">
        <v>40</v>
      </c>
      <c r="H155" s="4">
        <v>45</v>
      </c>
      <c r="I155" s="2">
        <v>1.140137516348016E-2</v>
      </c>
      <c r="J155" s="3">
        <v>177.1044132338728</v>
      </c>
      <c r="K155" s="3">
        <v>0.19</v>
      </c>
      <c r="L155" s="6">
        <f t="shared" si="10"/>
        <v>8.8552206616936407E-4</v>
      </c>
      <c r="P155" s="3">
        <f t="shared" si="11"/>
        <v>0.18973274364506373</v>
      </c>
      <c r="Q155" s="3">
        <f t="shared" si="12"/>
        <v>0.99859338760559857</v>
      </c>
      <c r="S155" s="3">
        <f t="shared" si="13"/>
        <v>0.1892974518152285</v>
      </c>
      <c r="T155" s="3">
        <f t="shared" si="14"/>
        <v>0.99630237797488685</v>
      </c>
      <c r="V155" s="3"/>
      <c r="W155" s="3"/>
    </row>
    <row r="156" spans="1:23" x14ac:dyDescent="0.25">
      <c r="B156" s="4">
        <v>10</v>
      </c>
      <c r="C156" s="5">
        <v>528</v>
      </c>
      <c r="D156" s="5">
        <v>1</v>
      </c>
      <c r="E156" s="4">
        <v>45</v>
      </c>
      <c r="F156" s="3">
        <v>2.8</v>
      </c>
      <c r="G156" s="4">
        <v>40</v>
      </c>
      <c r="H156" s="4">
        <v>45</v>
      </c>
      <c r="I156" s="2">
        <v>1.140137516348016E-2</v>
      </c>
      <c r="J156" s="3">
        <v>206.20453758248684</v>
      </c>
      <c r="K156" s="3">
        <v>0.2</v>
      </c>
      <c r="L156" s="6">
        <f t="shared" si="10"/>
        <v>1.0310226879124342E-3</v>
      </c>
      <c r="P156" s="3">
        <f t="shared" si="11"/>
        <v>0.21553011970262823</v>
      </c>
      <c r="Q156" s="3">
        <f t="shared" si="12"/>
        <v>1.077650598513141</v>
      </c>
      <c r="S156" s="3">
        <f t="shared" si="13"/>
        <v>0.21555969101612629</v>
      </c>
      <c r="T156" s="3">
        <f t="shared" si="14"/>
        <v>1.0777984550806314</v>
      </c>
      <c r="V156" s="3"/>
      <c r="W156" s="3"/>
    </row>
    <row r="157" spans="1:23" x14ac:dyDescent="0.25">
      <c r="B157" s="4">
        <v>10</v>
      </c>
      <c r="C157" s="5">
        <v>528</v>
      </c>
      <c r="D157" s="5">
        <v>1</v>
      </c>
      <c r="E157" s="4">
        <v>45</v>
      </c>
      <c r="F157" s="3">
        <v>2.8</v>
      </c>
      <c r="G157" s="4">
        <v>40</v>
      </c>
      <c r="H157" s="4">
        <v>45</v>
      </c>
      <c r="I157" s="2">
        <v>1.140137516348016E-2</v>
      </c>
      <c r="J157" s="3">
        <v>239.31847218608186</v>
      </c>
      <c r="K157" s="3">
        <v>0.22</v>
      </c>
      <c r="L157" s="6">
        <f t="shared" si="10"/>
        <v>1.1965923609304093E-3</v>
      </c>
      <c r="P157" s="3">
        <f t="shared" si="11"/>
        <v>0.24417890245697327</v>
      </c>
      <c r="Q157" s="3">
        <f t="shared" si="12"/>
        <v>1.1099041020771512</v>
      </c>
      <c r="S157" s="3">
        <f t="shared" si="13"/>
        <v>0.24479501391171465</v>
      </c>
      <c r="T157" s="3">
        <f t="shared" si="14"/>
        <v>1.112704608689612</v>
      </c>
      <c r="V157" s="3"/>
      <c r="W157" s="3"/>
    </row>
    <row r="158" spans="1:23" x14ac:dyDescent="0.25">
      <c r="B158" s="4">
        <v>10</v>
      </c>
      <c r="C158" s="5">
        <v>528</v>
      </c>
      <c r="D158" s="5">
        <v>1</v>
      </c>
      <c r="E158" s="4">
        <v>45</v>
      </c>
      <c r="F158" s="3">
        <v>2.8</v>
      </c>
      <c r="G158" s="4">
        <v>40</v>
      </c>
      <c r="H158" s="4">
        <v>45</v>
      </c>
      <c r="I158" s="2">
        <v>1.140137516348016E-2</v>
      </c>
      <c r="J158" s="3">
        <v>272.43240678967703</v>
      </c>
      <c r="K158" s="3">
        <v>0.24</v>
      </c>
      <c r="L158" s="6">
        <f t="shared" si="10"/>
        <v>1.3621620339483852E-3</v>
      </c>
      <c r="P158" s="3">
        <f t="shared" si="11"/>
        <v>0.27219046684689657</v>
      </c>
      <c r="Q158" s="3">
        <f t="shared" si="12"/>
        <v>1.1341269451954024</v>
      </c>
      <c r="S158" s="3">
        <f t="shared" si="13"/>
        <v>0.27344366199884057</v>
      </c>
      <c r="T158" s="3">
        <f t="shared" si="14"/>
        <v>1.1393485916618358</v>
      </c>
      <c r="V158" s="3"/>
      <c r="W158" s="3"/>
    </row>
    <row r="159" spans="1:23" x14ac:dyDescent="0.25">
      <c r="B159" s="4">
        <v>10</v>
      </c>
      <c r="C159" s="5">
        <v>528</v>
      </c>
      <c r="D159" s="5">
        <v>1</v>
      </c>
      <c r="E159" s="4">
        <v>45</v>
      </c>
      <c r="F159" s="3">
        <v>2.8</v>
      </c>
      <c r="G159" s="4">
        <v>40</v>
      </c>
      <c r="H159" s="4">
        <v>45</v>
      </c>
      <c r="I159" s="2">
        <v>1.140137516348016E-2</v>
      </c>
      <c r="J159" s="3">
        <v>300.52907857454568</v>
      </c>
      <c r="K159" s="3">
        <v>0.26</v>
      </c>
      <c r="L159" s="6">
        <f t="shared" si="10"/>
        <v>1.5026453928727284E-3</v>
      </c>
      <c r="P159" s="3">
        <f t="shared" si="11"/>
        <v>0.29552549295419805</v>
      </c>
      <c r="Q159" s="3">
        <f t="shared" si="12"/>
        <v>1.1366365113623003</v>
      </c>
      <c r="S159" s="3">
        <f t="shared" si="13"/>
        <v>0.29735274034918613</v>
      </c>
      <c r="T159" s="3">
        <f t="shared" si="14"/>
        <v>1.1436643859584081</v>
      </c>
      <c r="V159" s="3"/>
      <c r="W159" s="3"/>
    </row>
    <row r="160" spans="1:23" x14ac:dyDescent="0.25">
      <c r="B160" s="4">
        <v>10</v>
      </c>
      <c r="C160" s="5">
        <v>528</v>
      </c>
      <c r="D160" s="5">
        <v>1</v>
      </c>
      <c r="E160" s="4">
        <v>45</v>
      </c>
      <c r="F160" s="3">
        <v>2.8</v>
      </c>
      <c r="G160" s="4">
        <v>40</v>
      </c>
      <c r="H160" s="4">
        <v>45</v>
      </c>
      <c r="I160" s="2">
        <v>1.140137516348016E-2</v>
      </c>
      <c r="J160" s="3">
        <v>327.62229779566889</v>
      </c>
      <c r="K160" s="3">
        <v>0.28999999999999998</v>
      </c>
      <c r="L160" s="6">
        <f t="shared" si="10"/>
        <v>1.6381114889783444E-3</v>
      </c>
      <c r="P160" s="3">
        <f t="shared" si="11"/>
        <v>0.31769400259175168</v>
      </c>
      <c r="Q160" s="3">
        <f t="shared" si="12"/>
        <v>1.0954965606612128</v>
      </c>
      <c r="S160" s="3">
        <f t="shared" si="13"/>
        <v>0.32010009449657029</v>
      </c>
      <c r="T160" s="3">
        <f t="shared" si="14"/>
        <v>1.1037934292985183</v>
      </c>
      <c r="V160" s="3"/>
      <c r="W160" s="3"/>
    </row>
    <row r="161" spans="1:23" x14ac:dyDescent="0.25">
      <c r="A161" s="1" t="s">
        <v>39</v>
      </c>
      <c r="B161" s="4">
        <v>20</v>
      </c>
      <c r="C161" s="5">
        <v>598</v>
      </c>
      <c r="D161" s="5">
        <v>1</v>
      </c>
      <c r="E161" s="4">
        <v>40</v>
      </c>
      <c r="F161" s="3">
        <v>2.8</v>
      </c>
      <c r="G161" s="4">
        <v>40</v>
      </c>
      <c r="H161" s="4">
        <v>50</v>
      </c>
      <c r="I161" s="2">
        <v>5.4123833185813645E-2</v>
      </c>
      <c r="J161" s="3">
        <v>158.12531340890922</v>
      </c>
      <c r="K161" s="3">
        <v>0.17</v>
      </c>
      <c r="L161" s="6">
        <f t="shared" si="10"/>
        <v>7.9062656704454609E-4</v>
      </c>
      <c r="P161" s="3">
        <f t="shared" si="11"/>
        <v>0.17132677907285965</v>
      </c>
      <c r="Q161" s="3">
        <f t="shared" si="12"/>
        <v>1.0078045827815272</v>
      </c>
      <c r="S161" s="3">
        <f t="shared" si="13"/>
        <v>0.16592397026654745</v>
      </c>
      <c r="T161" s="3">
        <f t="shared" si="14"/>
        <v>0.9760233545091026</v>
      </c>
      <c r="V161" s="3"/>
      <c r="W161" s="3"/>
    </row>
    <row r="162" spans="1:23" x14ac:dyDescent="0.25">
      <c r="B162" s="4">
        <v>20</v>
      </c>
      <c r="C162" s="5">
        <v>598</v>
      </c>
      <c r="D162" s="5">
        <v>1</v>
      </c>
      <c r="E162" s="4">
        <v>40</v>
      </c>
      <c r="F162" s="3">
        <v>2.8</v>
      </c>
      <c r="G162" s="4">
        <v>40</v>
      </c>
      <c r="H162" s="4">
        <v>50</v>
      </c>
      <c r="I162" s="2">
        <v>5.4123833185813645E-2</v>
      </c>
      <c r="J162" s="3">
        <v>195.98969345647063</v>
      </c>
      <c r="K162" s="3">
        <v>0.2</v>
      </c>
      <c r="L162" s="6">
        <f t="shared" si="10"/>
        <v>9.7994846728235324E-4</v>
      </c>
      <c r="P162" s="3">
        <f t="shared" si="11"/>
        <v>0.20509427017991008</v>
      </c>
      <c r="Q162" s="3">
        <f t="shared" si="12"/>
        <v>1.0254713508995503</v>
      </c>
      <c r="S162" s="3">
        <f t="shared" si="13"/>
        <v>0.19931001305252416</v>
      </c>
      <c r="T162" s="3">
        <f t="shared" si="14"/>
        <v>0.9965500652626208</v>
      </c>
      <c r="V162" s="3"/>
      <c r="W162" s="3"/>
    </row>
    <row r="163" spans="1:23" x14ac:dyDescent="0.25">
      <c r="B163" s="4">
        <v>20</v>
      </c>
      <c r="C163" s="5">
        <v>598</v>
      </c>
      <c r="D163" s="5">
        <v>1</v>
      </c>
      <c r="E163" s="4">
        <v>40</v>
      </c>
      <c r="F163" s="3">
        <v>2.8</v>
      </c>
      <c r="G163" s="4">
        <v>40</v>
      </c>
      <c r="H163" s="4">
        <v>50</v>
      </c>
      <c r="I163" s="2">
        <v>5.4123833185813645E-2</v>
      </c>
      <c r="J163" s="3">
        <v>233.41898234294672</v>
      </c>
      <c r="K163" s="3">
        <v>0.24</v>
      </c>
      <c r="L163" s="6">
        <f t="shared" si="10"/>
        <v>1.1670949117147337E-3</v>
      </c>
      <c r="P163" s="3">
        <f t="shared" si="11"/>
        <v>0.23744344745711282</v>
      </c>
      <c r="Q163" s="3">
        <f t="shared" si="12"/>
        <v>0.98934769773797016</v>
      </c>
      <c r="S163" s="3">
        <f t="shared" si="13"/>
        <v>0.23139300512542899</v>
      </c>
      <c r="T163" s="3">
        <f t="shared" si="14"/>
        <v>0.9641375213559541</v>
      </c>
      <c r="V163" s="3"/>
      <c r="W163" s="3"/>
    </row>
    <row r="164" spans="1:23" x14ac:dyDescent="0.25">
      <c r="B164" s="4">
        <v>20</v>
      </c>
      <c r="C164" s="5">
        <v>598</v>
      </c>
      <c r="D164" s="5">
        <v>1</v>
      </c>
      <c r="E164" s="4">
        <v>40</v>
      </c>
      <c r="F164" s="3">
        <v>2.8</v>
      </c>
      <c r="G164" s="4">
        <v>40</v>
      </c>
      <c r="H164" s="4">
        <v>50</v>
      </c>
      <c r="I164" s="2">
        <v>5.4123833185813645E-2</v>
      </c>
      <c r="J164" s="3">
        <v>270.64147957811639</v>
      </c>
      <c r="K164" s="3">
        <v>0.27</v>
      </c>
      <c r="L164" s="6">
        <f t="shared" si="10"/>
        <v>1.353207397890582E-3</v>
      </c>
      <c r="P164" s="3">
        <f t="shared" si="11"/>
        <v>0.26878717977910066</v>
      </c>
      <c r="Q164" s="3">
        <f t="shared" si="12"/>
        <v>0.99550807325592827</v>
      </c>
      <c r="S164" s="3">
        <f t="shared" si="13"/>
        <v>0.26255888456152066</v>
      </c>
      <c r="T164" s="3">
        <f t="shared" si="14"/>
        <v>0.97244031319081714</v>
      </c>
      <c r="V164" s="3"/>
      <c r="W164" s="3"/>
    </row>
    <row r="165" spans="1:23" x14ac:dyDescent="0.25">
      <c r="B165" s="4">
        <v>20</v>
      </c>
      <c r="C165" s="5">
        <v>598</v>
      </c>
      <c r="D165" s="5">
        <v>1</v>
      </c>
      <c r="E165" s="4">
        <v>40</v>
      </c>
      <c r="F165" s="3">
        <v>2.8</v>
      </c>
      <c r="G165" s="4">
        <v>40</v>
      </c>
      <c r="H165" s="4">
        <v>50</v>
      </c>
      <c r="I165" s="2">
        <v>5.4123833185813645E-2</v>
      </c>
      <c r="J165" s="3">
        <v>307.45039351067317</v>
      </c>
      <c r="K165" s="3">
        <v>0.32</v>
      </c>
      <c r="L165" s="6">
        <f t="shared" si="10"/>
        <v>1.5372519675533659E-3</v>
      </c>
      <c r="P165" s="3">
        <f t="shared" si="11"/>
        <v>0.29910079836910003</v>
      </c>
      <c r="Q165" s="3">
        <f t="shared" si="12"/>
        <v>0.93468999490343763</v>
      </c>
      <c r="S165" s="3">
        <f t="shared" si="13"/>
        <v>0.29276680384742459</v>
      </c>
      <c r="T165" s="3">
        <f t="shared" si="14"/>
        <v>0.91489626202320185</v>
      </c>
      <c r="V165" s="3"/>
      <c r="W165" s="3"/>
    </row>
    <row r="166" spans="1:23" x14ac:dyDescent="0.25">
      <c r="B166" s="4">
        <v>20</v>
      </c>
      <c r="C166" s="5">
        <v>598</v>
      </c>
      <c r="D166" s="5">
        <v>1</v>
      </c>
      <c r="E166" s="4">
        <v>40</v>
      </c>
      <c r="F166" s="3">
        <v>2.8</v>
      </c>
      <c r="G166" s="4">
        <v>40</v>
      </c>
      <c r="H166" s="4">
        <v>50</v>
      </c>
      <c r="I166" s="2">
        <v>5.4123833185813645E-2</v>
      </c>
      <c r="J166" s="3">
        <v>345.29326569976212</v>
      </c>
      <c r="K166" s="3">
        <v>0.34</v>
      </c>
      <c r="L166" s="6">
        <f t="shared" si="10"/>
        <v>1.7264663284988107E-3</v>
      </c>
      <c r="P166" s="3">
        <f t="shared" si="11"/>
        <v>0.32965807055328772</v>
      </c>
      <c r="Q166" s="3">
        <f t="shared" si="12"/>
        <v>0.96958256045084612</v>
      </c>
      <c r="S166" s="3">
        <f t="shared" si="13"/>
        <v>0.32327683129446638</v>
      </c>
      <c r="T166" s="3">
        <f t="shared" si="14"/>
        <v>0.95081420968960695</v>
      </c>
      <c r="V166" s="3"/>
      <c r="W166" s="3"/>
    </row>
    <row r="167" spans="1:23" x14ac:dyDescent="0.25">
      <c r="A167" s="1" t="s">
        <v>40</v>
      </c>
      <c r="B167" s="4">
        <v>20</v>
      </c>
      <c r="C167" s="5">
        <v>598</v>
      </c>
      <c r="D167" s="5">
        <v>1</v>
      </c>
      <c r="E167" s="4">
        <v>40</v>
      </c>
      <c r="F167" s="3">
        <v>2.8</v>
      </c>
      <c r="G167" s="4">
        <v>40</v>
      </c>
      <c r="H167" s="4">
        <v>50</v>
      </c>
      <c r="I167" s="2">
        <v>5.4123833185813645E-2</v>
      </c>
      <c r="J167" s="3">
        <v>126.53659631420494</v>
      </c>
      <c r="K167" s="3">
        <v>0.16</v>
      </c>
      <c r="L167" s="6">
        <f t="shared" si="10"/>
        <v>6.3268298157102474E-4</v>
      </c>
      <c r="P167" s="3">
        <f t="shared" si="11"/>
        <v>0.14214094874708214</v>
      </c>
      <c r="Q167" s="3">
        <f t="shared" si="12"/>
        <v>0.8883809296692633</v>
      </c>
      <c r="S167" s="3">
        <f t="shared" si="13"/>
        <v>0.13716854334206585</v>
      </c>
      <c r="T167" s="3">
        <f t="shared" si="14"/>
        <v>0.8573033958879116</v>
      </c>
      <c r="V167" s="3"/>
      <c r="W167" s="3"/>
    </row>
    <row r="168" spans="1:23" x14ac:dyDescent="0.25">
      <c r="B168" s="4">
        <v>20</v>
      </c>
      <c r="C168" s="5">
        <v>598</v>
      </c>
      <c r="D168" s="5">
        <v>1</v>
      </c>
      <c r="E168" s="4">
        <v>40</v>
      </c>
      <c r="F168" s="3">
        <v>2.8</v>
      </c>
      <c r="G168" s="4">
        <v>40</v>
      </c>
      <c r="H168" s="4">
        <v>50</v>
      </c>
      <c r="I168" s="2">
        <v>5.4123833185813645E-2</v>
      </c>
      <c r="J168" s="3">
        <v>158.66994646226618</v>
      </c>
      <c r="K168" s="3">
        <v>0.2</v>
      </c>
      <c r="L168" s="6">
        <f t="shared" si="10"/>
        <v>7.9334973231133088E-4</v>
      </c>
      <c r="P168" s="3">
        <f t="shared" si="11"/>
        <v>0.17182114763501705</v>
      </c>
      <c r="Q168" s="3">
        <f t="shared" si="12"/>
        <v>0.85910573817508518</v>
      </c>
      <c r="S168" s="3">
        <f t="shared" si="13"/>
        <v>0.16641190364717739</v>
      </c>
      <c r="T168" s="3">
        <f t="shared" si="14"/>
        <v>0.83205951823588697</v>
      </c>
      <c r="V168" s="3"/>
      <c r="W168" s="3"/>
    </row>
    <row r="169" spans="1:23" x14ac:dyDescent="0.25">
      <c r="B169" s="4">
        <v>20</v>
      </c>
      <c r="C169" s="5">
        <v>598</v>
      </c>
      <c r="D169" s="5">
        <v>1</v>
      </c>
      <c r="E169" s="4">
        <v>40</v>
      </c>
      <c r="F169" s="3">
        <v>2.8</v>
      </c>
      <c r="G169" s="4">
        <v>40</v>
      </c>
      <c r="H169" s="4">
        <v>50</v>
      </c>
      <c r="I169" s="2">
        <v>5.4123833185813645E-2</v>
      </c>
      <c r="J169" s="3">
        <v>195.3693185025511</v>
      </c>
      <c r="K169" s="3">
        <v>0.24</v>
      </c>
      <c r="L169" s="6">
        <f t="shared" si="10"/>
        <v>9.768465925127554E-4</v>
      </c>
      <c r="P169" s="3">
        <f t="shared" si="11"/>
        <v>0.20455010588686617</v>
      </c>
      <c r="Q169" s="3">
        <f t="shared" si="12"/>
        <v>0.85229210786194243</v>
      </c>
      <c r="S169" s="3">
        <f t="shared" si="13"/>
        <v>0.19877111269339806</v>
      </c>
      <c r="T169" s="3">
        <f t="shared" si="14"/>
        <v>0.82821296955582524</v>
      </c>
      <c r="V169" s="3"/>
      <c r="W169" s="3"/>
    </row>
    <row r="170" spans="1:23" x14ac:dyDescent="0.25">
      <c r="B170" s="4">
        <v>20</v>
      </c>
      <c r="C170" s="5">
        <v>598</v>
      </c>
      <c r="D170" s="5">
        <v>1</v>
      </c>
      <c r="E170" s="4">
        <v>40</v>
      </c>
      <c r="F170" s="3">
        <v>2.8</v>
      </c>
      <c r="G170" s="4">
        <v>40</v>
      </c>
      <c r="H170" s="4">
        <v>50</v>
      </c>
      <c r="I170" s="2">
        <v>5.4123833185813645E-2</v>
      </c>
      <c r="J170" s="3">
        <v>232.38502408641426</v>
      </c>
      <c r="K170" s="3">
        <v>0.27</v>
      </c>
      <c r="L170" s="6">
        <f t="shared" si="10"/>
        <v>1.1619251204320713E-3</v>
      </c>
      <c r="P170" s="3">
        <f t="shared" si="11"/>
        <v>0.23656173473605108</v>
      </c>
      <c r="Q170" s="3">
        <f t="shared" si="12"/>
        <v>0.87615457309648537</v>
      </c>
      <c r="S170" s="3">
        <f t="shared" si="13"/>
        <v>0.23051738530976096</v>
      </c>
      <c r="T170" s="3">
        <f t="shared" si="14"/>
        <v>0.85376809373985529</v>
      </c>
      <c r="V170" s="3"/>
      <c r="W170" s="3"/>
    </row>
    <row r="171" spans="1:23" x14ac:dyDescent="0.25">
      <c r="B171" s="4">
        <v>20</v>
      </c>
      <c r="C171" s="5">
        <v>598</v>
      </c>
      <c r="D171" s="5">
        <v>1</v>
      </c>
      <c r="E171" s="4">
        <v>40</v>
      </c>
      <c r="F171" s="3">
        <v>2.8</v>
      </c>
      <c r="G171" s="4">
        <v>40</v>
      </c>
      <c r="H171" s="4">
        <v>50</v>
      </c>
      <c r="I171" s="2">
        <v>5.4123833185813645E-2</v>
      </c>
      <c r="J171" s="3">
        <v>270.84827122942283</v>
      </c>
      <c r="K171" s="3">
        <v>0.28999999999999998</v>
      </c>
      <c r="L171" s="6">
        <f t="shared" si="10"/>
        <v>1.3542413561471141E-3</v>
      </c>
      <c r="P171" s="3">
        <f t="shared" si="11"/>
        <v>0.26895927322858387</v>
      </c>
      <c r="Q171" s="3">
        <f t="shared" si="12"/>
        <v>0.9274457697537376</v>
      </c>
      <c r="S171" s="3">
        <f t="shared" si="13"/>
        <v>0.26273020099082428</v>
      </c>
      <c r="T171" s="3">
        <f t="shared" si="14"/>
        <v>0.90596621031318725</v>
      </c>
      <c r="V171" s="3"/>
      <c r="W171" s="3"/>
    </row>
    <row r="172" spans="1:23" x14ac:dyDescent="0.25">
      <c r="B172" s="4">
        <v>20</v>
      </c>
      <c r="C172" s="5">
        <v>598</v>
      </c>
      <c r="D172" s="5">
        <v>1</v>
      </c>
      <c r="E172" s="4">
        <v>40</v>
      </c>
      <c r="F172" s="3">
        <v>2.8</v>
      </c>
      <c r="G172" s="4">
        <v>40</v>
      </c>
      <c r="H172" s="4">
        <v>50</v>
      </c>
      <c r="I172" s="2">
        <v>5.4123833185813645E-2</v>
      </c>
      <c r="J172" s="3">
        <v>307.45039351067317</v>
      </c>
      <c r="K172" s="3">
        <v>0.32</v>
      </c>
      <c r="L172" s="6">
        <f t="shared" si="10"/>
        <v>1.5372519675533659E-3</v>
      </c>
      <c r="P172" s="3">
        <f t="shared" si="11"/>
        <v>0.29910079836910003</v>
      </c>
      <c r="Q172" s="3">
        <f t="shared" si="12"/>
        <v>0.93468999490343763</v>
      </c>
      <c r="S172" s="3">
        <f t="shared" si="13"/>
        <v>0.29276680384742459</v>
      </c>
      <c r="T172" s="3">
        <f t="shared" si="14"/>
        <v>0.91489626202320185</v>
      </c>
      <c r="V172" s="3"/>
      <c r="W172" s="3"/>
    </row>
    <row r="173" spans="1:23" x14ac:dyDescent="0.25">
      <c r="B173" s="4">
        <v>20</v>
      </c>
      <c r="C173" s="5">
        <v>598</v>
      </c>
      <c r="D173" s="5">
        <v>1</v>
      </c>
      <c r="E173" s="4">
        <v>40</v>
      </c>
      <c r="F173" s="3">
        <v>2.8</v>
      </c>
      <c r="G173" s="4">
        <v>40</v>
      </c>
      <c r="H173" s="4">
        <v>50</v>
      </c>
      <c r="I173" s="2">
        <v>5.4123833185813645E-2</v>
      </c>
      <c r="J173" s="3">
        <v>325.23447552303179</v>
      </c>
      <c r="K173" s="3">
        <v>0.33</v>
      </c>
      <c r="L173" s="6">
        <f t="shared" si="10"/>
        <v>1.6261723776151589E-3</v>
      </c>
      <c r="P173" s="3">
        <f t="shared" si="11"/>
        <v>0.31353267507336585</v>
      </c>
      <c r="Q173" s="3">
        <f t="shared" si="12"/>
        <v>0.9500990153738359</v>
      </c>
      <c r="S173" s="3">
        <f t="shared" si="13"/>
        <v>0.30716930247179902</v>
      </c>
      <c r="T173" s="3">
        <f t="shared" si="14"/>
        <v>0.93081606809636064</v>
      </c>
      <c r="V173" s="3"/>
      <c r="W173" s="3"/>
    </row>
    <row r="174" spans="1:23" x14ac:dyDescent="0.25">
      <c r="A174" s="1" t="s">
        <v>41</v>
      </c>
      <c r="B174" s="4">
        <v>10</v>
      </c>
      <c r="C174" s="5">
        <v>528</v>
      </c>
      <c r="D174" s="5">
        <v>1</v>
      </c>
      <c r="E174" s="4">
        <v>45</v>
      </c>
      <c r="F174" s="3">
        <v>2.8</v>
      </c>
      <c r="G174" s="4">
        <v>40</v>
      </c>
      <c r="H174" s="4">
        <v>45</v>
      </c>
      <c r="I174" s="2">
        <v>7.9598096831560491E-3</v>
      </c>
      <c r="J174" s="3">
        <v>155.01440265260516</v>
      </c>
      <c r="K174" s="3">
        <v>0.15</v>
      </c>
      <c r="L174" s="6">
        <f t="shared" si="10"/>
        <v>7.7507201326302579E-4</v>
      </c>
      <c r="P174" s="3">
        <f t="shared" si="11"/>
        <v>0.20235778516529807</v>
      </c>
      <c r="Q174" s="3">
        <f t="shared" si="12"/>
        <v>1.3490519011019872</v>
      </c>
      <c r="S174" s="3">
        <f t="shared" si="13"/>
        <v>0.20953338209159178</v>
      </c>
      <c r="T174" s="3">
        <f t="shared" si="14"/>
        <v>1.3968892139439453</v>
      </c>
      <c r="V174" s="3"/>
      <c r="W174" s="3"/>
    </row>
    <row r="175" spans="1:23" x14ac:dyDescent="0.25">
      <c r="B175" s="4">
        <v>10</v>
      </c>
      <c r="C175" s="5">
        <v>528</v>
      </c>
      <c r="D175" s="5">
        <v>1</v>
      </c>
      <c r="E175" s="4">
        <v>45</v>
      </c>
      <c r="F175" s="3">
        <v>2.8</v>
      </c>
      <c r="G175" s="4">
        <v>40</v>
      </c>
      <c r="H175" s="4">
        <v>45</v>
      </c>
      <c r="I175" s="2">
        <v>7.9598096831560491E-3</v>
      </c>
      <c r="J175" s="3">
        <v>188.98127924359721</v>
      </c>
      <c r="K175" s="3">
        <v>0.19</v>
      </c>
      <c r="L175" s="6">
        <f t="shared" si="10"/>
        <v>9.4490639621798607E-4</v>
      </c>
      <c r="P175" s="3">
        <f t="shared" si="11"/>
        <v>0.23890601262840547</v>
      </c>
      <c r="Q175" s="3">
        <f t="shared" si="12"/>
        <v>1.257400066465292</v>
      </c>
      <c r="S175" s="3">
        <f t="shared" si="13"/>
        <v>0.24816305869529276</v>
      </c>
      <c r="T175" s="3">
        <f t="shared" si="14"/>
        <v>1.3061213615541725</v>
      </c>
      <c r="V175" s="3"/>
      <c r="W175" s="3"/>
    </row>
    <row r="176" spans="1:23" x14ac:dyDescent="0.25">
      <c r="B176" s="4">
        <v>10</v>
      </c>
      <c r="C176" s="5">
        <v>528</v>
      </c>
      <c r="D176" s="5">
        <v>1</v>
      </c>
      <c r="E176" s="4">
        <v>45</v>
      </c>
      <c r="F176" s="3">
        <v>2.8</v>
      </c>
      <c r="G176" s="4">
        <v>40</v>
      </c>
      <c r="H176" s="4">
        <v>45</v>
      </c>
      <c r="I176" s="2">
        <v>7.9598096831560491E-3</v>
      </c>
      <c r="J176" s="3">
        <v>195.77465456179567</v>
      </c>
      <c r="K176" s="3">
        <v>0.2</v>
      </c>
      <c r="L176" s="6">
        <f t="shared" si="10"/>
        <v>9.7887327280897843E-4</v>
      </c>
      <c r="P176" s="3">
        <f t="shared" si="11"/>
        <v>0.24608211872091396</v>
      </c>
      <c r="Q176" s="3">
        <f t="shared" si="12"/>
        <v>1.2304105936045697</v>
      </c>
      <c r="S176" s="3">
        <f t="shared" si="13"/>
        <v>0.25576170218053584</v>
      </c>
      <c r="T176" s="3">
        <f t="shared" si="14"/>
        <v>1.2788085109026792</v>
      </c>
      <c r="V176" s="3"/>
      <c r="W176" s="3"/>
    </row>
    <row r="177" spans="1:23" x14ac:dyDescent="0.25">
      <c r="B177" s="4">
        <v>10</v>
      </c>
      <c r="C177" s="5">
        <v>528</v>
      </c>
      <c r="D177" s="5">
        <v>1</v>
      </c>
      <c r="E177" s="4">
        <v>45</v>
      </c>
      <c r="F177" s="3">
        <v>2.8</v>
      </c>
      <c r="G177" s="4">
        <v>40</v>
      </c>
      <c r="H177" s="4">
        <v>45</v>
      </c>
      <c r="I177" s="2">
        <v>7.9598096831560491E-3</v>
      </c>
      <c r="J177" s="3">
        <v>224.4577947941888</v>
      </c>
      <c r="K177" s="3">
        <v>0.23</v>
      </c>
      <c r="L177" s="6">
        <f t="shared" si="10"/>
        <v>1.122288973970944E-3</v>
      </c>
      <c r="P177" s="3">
        <f t="shared" si="11"/>
        <v>0.27595547203891019</v>
      </c>
      <c r="Q177" s="3">
        <f t="shared" si="12"/>
        <v>1.1998064001691746</v>
      </c>
      <c r="S177" s="3">
        <f t="shared" si="13"/>
        <v>0.28743822228068638</v>
      </c>
      <c r="T177" s="3">
        <f t="shared" si="14"/>
        <v>1.2497314012203755</v>
      </c>
      <c r="V177" s="3"/>
      <c r="W177" s="3"/>
    </row>
    <row r="178" spans="1:23" x14ac:dyDescent="0.25">
      <c r="B178" s="4">
        <v>10</v>
      </c>
      <c r="C178" s="5">
        <v>528</v>
      </c>
      <c r="D178" s="5">
        <v>1</v>
      </c>
      <c r="E178" s="4">
        <v>45</v>
      </c>
      <c r="F178" s="3">
        <v>2.8</v>
      </c>
      <c r="G178" s="4">
        <v>40</v>
      </c>
      <c r="H178" s="4">
        <v>45</v>
      </c>
      <c r="I178" s="2">
        <v>7.9598096831560491E-3</v>
      </c>
      <c r="J178" s="3">
        <v>244.08310126898419</v>
      </c>
      <c r="K178" s="3">
        <v>0.25</v>
      </c>
      <c r="L178" s="6">
        <f t="shared" si="10"/>
        <v>1.2204155063449209E-3</v>
      </c>
      <c r="P178" s="3">
        <f t="shared" si="11"/>
        <v>0.29603614611426488</v>
      </c>
      <c r="Q178" s="3">
        <f t="shared" si="12"/>
        <v>1.1841445844570595</v>
      </c>
      <c r="S178" s="3">
        <f t="shared" si="13"/>
        <v>0.30876829386945848</v>
      </c>
      <c r="T178" s="3">
        <f t="shared" si="14"/>
        <v>1.2350731754778339</v>
      </c>
      <c r="V178" s="3"/>
      <c r="W178" s="3"/>
    </row>
    <row r="179" spans="1:23" x14ac:dyDescent="0.25">
      <c r="B179" s="4">
        <v>10</v>
      </c>
      <c r="C179" s="5">
        <v>528</v>
      </c>
      <c r="D179" s="5">
        <v>1</v>
      </c>
      <c r="E179" s="4">
        <v>45</v>
      </c>
      <c r="F179" s="3">
        <v>2.8</v>
      </c>
      <c r="G179" s="4">
        <v>40</v>
      </c>
      <c r="H179" s="4">
        <v>45</v>
      </c>
      <c r="I179" s="2">
        <v>7.9598096831560491E-3</v>
      </c>
      <c r="J179" s="3">
        <v>265.97286618317912</v>
      </c>
      <c r="K179" s="3">
        <v>0.28000000000000003</v>
      </c>
      <c r="L179" s="6">
        <f t="shared" si="10"/>
        <v>1.3298643309158956E-3</v>
      </c>
      <c r="P179" s="3">
        <f t="shared" si="11"/>
        <v>0.31812794779388542</v>
      </c>
      <c r="Q179" s="3">
        <f t="shared" si="12"/>
        <v>1.1361712421210193</v>
      </c>
      <c r="S179" s="3">
        <f t="shared" si="13"/>
        <v>0.33226651326597856</v>
      </c>
      <c r="T179" s="3">
        <f t="shared" si="14"/>
        <v>1.1866661188070662</v>
      </c>
      <c r="V179" s="3"/>
      <c r="W179" s="3"/>
    </row>
    <row r="180" spans="1:23" x14ac:dyDescent="0.25">
      <c r="B180" s="4">
        <v>10</v>
      </c>
      <c r="C180" s="5">
        <v>528</v>
      </c>
      <c r="D180" s="5">
        <v>1</v>
      </c>
      <c r="E180" s="4">
        <v>45</v>
      </c>
      <c r="F180" s="3">
        <v>2.8</v>
      </c>
      <c r="G180" s="4">
        <v>40</v>
      </c>
      <c r="H180" s="4">
        <v>45</v>
      </c>
      <c r="I180" s="2">
        <v>7.9598096831560491E-3</v>
      </c>
      <c r="J180" s="3">
        <v>285.59817265797443</v>
      </c>
      <c r="K180" s="3">
        <v>0.31</v>
      </c>
      <c r="L180" s="6">
        <f t="shared" si="10"/>
        <v>1.4279908632898722E-3</v>
      </c>
      <c r="P180" s="3">
        <f t="shared" si="11"/>
        <v>0.33768454474283233</v>
      </c>
      <c r="Q180" s="3">
        <f t="shared" si="12"/>
        <v>1.0893049830413946</v>
      </c>
      <c r="S180" s="3">
        <f t="shared" si="13"/>
        <v>0.35309423251771133</v>
      </c>
      <c r="T180" s="3">
        <f t="shared" si="14"/>
        <v>1.1390136532829398</v>
      </c>
      <c r="V180" s="3"/>
      <c r="W180" s="3"/>
    </row>
    <row r="181" spans="1:23" x14ac:dyDescent="0.25">
      <c r="B181" s="4">
        <v>10</v>
      </c>
      <c r="C181" s="5">
        <v>528</v>
      </c>
      <c r="D181" s="5">
        <v>1</v>
      </c>
      <c r="E181" s="4">
        <v>45</v>
      </c>
      <c r="F181" s="3">
        <v>2.8</v>
      </c>
      <c r="G181" s="4">
        <v>40</v>
      </c>
      <c r="H181" s="4">
        <v>45</v>
      </c>
      <c r="I181" s="2">
        <v>7.9598096831560491E-3</v>
      </c>
      <c r="J181" s="3">
        <v>308.99757653176869</v>
      </c>
      <c r="K181" s="3">
        <v>0.36</v>
      </c>
      <c r="L181" s="6">
        <f t="shared" si="10"/>
        <v>1.5449878826588434E-3</v>
      </c>
      <c r="P181" s="3">
        <f t="shared" si="11"/>
        <v>0.36072022229555928</v>
      </c>
      <c r="Q181" s="3">
        <f t="shared" si="12"/>
        <v>1.0020006174876648</v>
      </c>
      <c r="S181" s="3">
        <f t="shared" si="13"/>
        <v>0.37765663917449172</v>
      </c>
      <c r="T181" s="3">
        <f t="shared" si="14"/>
        <v>1.0490462199291437</v>
      </c>
      <c r="V181" s="3"/>
      <c r="W181" s="3"/>
    </row>
    <row r="182" spans="1:23" x14ac:dyDescent="0.25">
      <c r="A182" s="1" t="s">
        <v>42</v>
      </c>
      <c r="B182" s="4">
        <v>10</v>
      </c>
      <c r="C182" s="5">
        <v>528</v>
      </c>
      <c r="D182" s="5">
        <v>1</v>
      </c>
      <c r="E182" s="4">
        <v>45</v>
      </c>
      <c r="F182" s="3">
        <v>2.8</v>
      </c>
      <c r="G182" s="4">
        <v>40</v>
      </c>
      <c r="H182" s="4">
        <v>45</v>
      </c>
      <c r="I182" s="2">
        <v>7.9598096831560491E-3</v>
      </c>
      <c r="J182" s="3">
        <v>152.74994421320577</v>
      </c>
      <c r="K182" s="3">
        <v>0.16</v>
      </c>
      <c r="L182" s="6">
        <f t="shared" si="10"/>
        <v>7.6374972106602881E-4</v>
      </c>
      <c r="P182" s="3">
        <f t="shared" si="11"/>
        <v>0.19987766489082298</v>
      </c>
      <c r="Q182" s="3">
        <f t="shared" si="12"/>
        <v>1.2492354055676436</v>
      </c>
      <c r="S182" s="3">
        <f t="shared" si="13"/>
        <v>0.20691659204911733</v>
      </c>
      <c r="T182" s="3">
        <f t="shared" si="14"/>
        <v>1.2932287003069833</v>
      </c>
      <c r="V182" s="3"/>
      <c r="W182" s="3"/>
    </row>
    <row r="183" spans="1:23" x14ac:dyDescent="0.25">
      <c r="B183" s="4">
        <v>10</v>
      </c>
      <c r="C183" s="5">
        <v>528</v>
      </c>
      <c r="D183" s="5">
        <v>1</v>
      </c>
      <c r="E183" s="4">
        <v>45</v>
      </c>
      <c r="F183" s="3">
        <v>2.8</v>
      </c>
      <c r="G183" s="4">
        <v>40</v>
      </c>
      <c r="H183" s="4">
        <v>45</v>
      </c>
      <c r="I183" s="2">
        <v>7.9598096831560491E-3</v>
      </c>
      <c r="J183" s="3">
        <v>175.39452860720044</v>
      </c>
      <c r="K183" s="3">
        <v>0.18</v>
      </c>
      <c r="L183" s="6">
        <f t="shared" si="10"/>
        <v>8.7697264303600222E-4</v>
      </c>
      <c r="P183" s="3">
        <f t="shared" si="11"/>
        <v>0.22442621308060853</v>
      </c>
      <c r="Q183" s="3">
        <f t="shared" si="12"/>
        <v>1.2468122948922697</v>
      </c>
      <c r="S183" s="3">
        <f t="shared" si="13"/>
        <v>0.23284407478311756</v>
      </c>
      <c r="T183" s="3">
        <f t="shared" si="14"/>
        <v>1.293578193239542</v>
      </c>
      <c r="V183" s="3"/>
      <c r="W183" s="3"/>
    </row>
    <row r="184" spans="1:23" x14ac:dyDescent="0.25">
      <c r="B184" s="4">
        <v>10</v>
      </c>
      <c r="C184" s="5">
        <v>528</v>
      </c>
      <c r="D184" s="5">
        <v>1</v>
      </c>
      <c r="E184" s="4">
        <v>45</v>
      </c>
      <c r="F184" s="3">
        <v>2.8</v>
      </c>
      <c r="G184" s="4">
        <v>40</v>
      </c>
      <c r="H184" s="4">
        <v>45</v>
      </c>
      <c r="I184" s="2">
        <v>7.9598096831560491E-3</v>
      </c>
      <c r="J184" s="3">
        <v>196.52947404159548</v>
      </c>
      <c r="K184" s="3">
        <v>0.2</v>
      </c>
      <c r="L184" s="6">
        <f t="shared" si="10"/>
        <v>9.8264737020797746E-4</v>
      </c>
      <c r="P184" s="3">
        <f t="shared" si="11"/>
        <v>0.24687695056831277</v>
      </c>
      <c r="Q184" s="3">
        <f t="shared" si="12"/>
        <v>1.2343847528415637</v>
      </c>
      <c r="S184" s="3">
        <f t="shared" si="13"/>
        <v>0.25660359721022513</v>
      </c>
      <c r="T184" s="3">
        <f t="shared" si="14"/>
        <v>1.2830179860511255</v>
      </c>
      <c r="V184" s="3"/>
      <c r="W184" s="3"/>
    </row>
    <row r="185" spans="1:23" x14ac:dyDescent="0.25">
      <c r="B185" s="4">
        <v>10</v>
      </c>
      <c r="C185" s="5">
        <v>528</v>
      </c>
      <c r="D185" s="5">
        <v>1</v>
      </c>
      <c r="E185" s="4">
        <v>45</v>
      </c>
      <c r="F185" s="3">
        <v>2.8</v>
      </c>
      <c r="G185" s="4">
        <v>40</v>
      </c>
      <c r="H185" s="4">
        <v>45</v>
      </c>
      <c r="I185" s="2">
        <v>7.9598096831560491E-3</v>
      </c>
      <c r="J185" s="3">
        <v>218.41923895579026</v>
      </c>
      <c r="K185" s="3">
        <v>0.23</v>
      </c>
      <c r="L185" s="6">
        <f t="shared" si="10"/>
        <v>1.0920961947789513E-3</v>
      </c>
      <c r="P185" s="3">
        <f t="shared" si="11"/>
        <v>0.26972046763698709</v>
      </c>
      <c r="Q185" s="3">
        <f t="shared" si="12"/>
        <v>1.1726976853782047</v>
      </c>
      <c r="S185" s="3">
        <f t="shared" si="13"/>
        <v>0.28082121308277758</v>
      </c>
      <c r="T185" s="3">
        <f t="shared" si="14"/>
        <v>1.2209617960120764</v>
      </c>
      <c r="V185" s="3"/>
      <c r="W185" s="3"/>
    </row>
    <row r="186" spans="1:23" x14ac:dyDescent="0.25">
      <c r="B186" s="4">
        <v>10</v>
      </c>
      <c r="C186" s="5">
        <v>528</v>
      </c>
      <c r="D186" s="5">
        <v>1</v>
      </c>
      <c r="E186" s="4">
        <v>45</v>
      </c>
      <c r="F186" s="3">
        <v>2.8</v>
      </c>
      <c r="G186" s="4">
        <v>40</v>
      </c>
      <c r="H186" s="4">
        <v>45</v>
      </c>
      <c r="I186" s="2">
        <v>7.9598096831560491E-3</v>
      </c>
      <c r="J186" s="3">
        <v>241.81864282958486</v>
      </c>
      <c r="K186" s="3">
        <v>0.24</v>
      </c>
      <c r="L186" s="6">
        <f t="shared" si="10"/>
        <v>1.2090932141479243E-3</v>
      </c>
      <c r="P186" s="3">
        <f t="shared" si="11"/>
        <v>0.29373288690393223</v>
      </c>
      <c r="Q186" s="3">
        <f t="shared" si="12"/>
        <v>1.2238870287663843</v>
      </c>
      <c r="S186" s="3">
        <f t="shared" si="13"/>
        <v>0.30632028896299474</v>
      </c>
      <c r="T186" s="3">
        <f t="shared" si="14"/>
        <v>1.2763345373458115</v>
      </c>
      <c r="V186" s="3"/>
      <c r="W186" s="3"/>
    </row>
    <row r="187" spans="1:23" x14ac:dyDescent="0.25">
      <c r="B187" s="4">
        <v>10</v>
      </c>
      <c r="C187" s="5">
        <v>528</v>
      </c>
      <c r="D187" s="5">
        <v>1</v>
      </c>
      <c r="E187" s="4">
        <v>45</v>
      </c>
      <c r="F187" s="3">
        <v>2.8</v>
      </c>
      <c r="G187" s="4">
        <v>40</v>
      </c>
      <c r="H187" s="4">
        <v>45</v>
      </c>
      <c r="I187" s="2">
        <v>7.9598096831560491E-3</v>
      </c>
      <c r="J187" s="3">
        <v>265.97286618317912</v>
      </c>
      <c r="K187" s="3">
        <v>0.25</v>
      </c>
      <c r="L187" s="6">
        <f t="shared" si="10"/>
        <v>1.3298643309158956E-3</v>
      </c>
      <c r="P187" s="3">
        <f t="shared" si="11"/>
        <v>0.31812794779388542</v>
      </c>
      <c r="Q187" s="3">
        <f t="shared" si="12"/>
        <v>1.2725117911755417</v>
      </c>
      <c r="S187" s="3">
        <f t="shared" si="13"/>
        <v>0.33226651326597856</v>
      </c>
      <c r="T187" s="3">
        <f t="shared" si="14"/>
        <v>1.3290660530639142</v>
      </c>
      <c r="V187" s="3"/>
      <c r="W187" s="3"/>
    </row>
    <row r="188" spans="1:23" x14ac:dyDescent="0.25">
      <c r="B188" s="4">
        <v>10</v>
      </c>
      <c r="C188" s="5">
        <v>528</v>
      </c>
      <c r="D188" s="5">
        <v>1</v>
      </c>
      <c r="E188" s="4">
        <v>45</v>
      </c>
      <c r="F188" s="3">
        <v>2.8</v>
      </c>
      <c r="G188" s="4">
        <v>40</v>
      </c>
      <c r="H188" s="4">
        <v>45</v>
      </c>
      <c r="I188" s="2">
        <v>7.9598096831560491E-3</v>
      </c>
      <c r="J188" s="3">
        <v>287.86263109737382</v>
      </c>
      <c r="K188" s="3">
        <v>0.27</v>
      </c>
      <c r="L188" s="6">
        <f t="shared" si="10"/>
        <v>1.439313155486869E-3</v>
      </c>
      <c r="P188" s="3">
        <f t="shared" si="11"/>
        <v>0.33992680478381954</v>
      </c>
      <c r="Q188" s="3">
        <f t="shared" si="12"/>
        <v>1.2589881658659983</v>
      </c>
      <c r="S188" s="3">
        <f t="shared" si="13"/>
        <v>0.35548373088814017</v>
      </c>
      <c r="T188" s="3">
        <f t="shared" si="14"/>
        <v>1.3166064106968154</v>
      </c>
      <c r="V188" s="3"/>
      <c r="W188" s="3"/>
    </row>
    <row r="189" spans="1:23" x14ac:dyDescent="0.25">
      <c r="B189" s="4">
        <v>10</v>
      </c>
      <c r="C189" s="5">
        <v>528</v>
      </c>
      <c r="D189" s="5">
        <v>1</v>
      </c>
      <c r="E189" s="4">
        <v>45</v>
      </c>
      <c r="F189" s="3">
        <v>2.8</v>
      </c>
      <c r="G189" s="4">
        <v>40</v>
      </c>
      <c r="H189" s="4">
        <v>45</v>
      </c>
      <c r="I189" s="2">
        <v>7.9598096831560491E-3</v>
      </c>
      <c r="J189" s="3">
        <v>307.48793757216924</v>
      </c>
      <c r="K189" s="3">
        <v>0.28999999999999998</v>
      </c>
      <c r="L189" s="6">
        <f t="shared" si="10"/>
        <v>1.5374396878608462E-3</v>
      </c>
      <c r="P189" s="3">
        <f t="shared" si="11"/>
        <v>0.35924279986780583</v>
      </c>
      <c r="Q189" s="3">
        <f t="shared" si="12"/>
        <v>1.238768275406227</v>
      </c>
      <c r="S189" s="3">
        <f t="shared" si="13"/>
        <v>0.37608037803274613</v>
      </c>
      <c r="T189" s="3">
        <f t="shared" si="14"/>
        <v>1.2968288897680902</v>
      </c>
      <c r="V189" s="3"/>
      <c r="W189" s="3"/>
    </row>
    <row r="190" spans="1:23" x14ac:dyDescent="0.25">
      <c r="A190" s="1" t="s">
        <v>43</v>
      </c>
      <c r="B190" s="4">
        <v>10</v>
      </c>
      <c r="C190" s="5">
        <v>528</v>
      </c>
      <c r="D190" s="5">
        <v>1</v>
      </c>
      <c r="E190" s="4">
        <v>45</v>
      </c>
      <c r="F190" s="3">
        <v>2.8</v>
      </c>
      <c r="G190" s="4">
        <v>40</v>
      </c>
      <c r="H190" s="4">
        <v>45</v>
      </c>
      <c r="I190" s="2">
        <v>7.9598096831560491E-3</v>
      </c>
      <c r="J190" s="3">
        <v>177.65898704659995</v>
      </c>
      <c r="K190" s="3">
        <v>0.15</v>
      </c>
      <c r="L190" s="6">
        <f t="shared" si="10"/>
        <v>8.8829493523299974E-4</v>
      </c>
      <c r="P190" s="3">
        <f t="shared" si="11"/>
        <v>0.22685178280810864</v>
      </c>
      <c r="Q190" s="3">
        <f t="shared" si="12"/>
        <v>1.5123452187207242</v>
      </c>
      <c r="S190" s="3">
        <f t="shared" si="13"/>
        <v>0.23540893602592278</v>
      </c>
      <c r="T190" s="3">
        <f t="shared" si="14"/>
        <v>1.5693929068394852</v>
      </c>
      <c r="V190" s="3"/>
      <c r="W190" s="3"/>
    </row>
    <row r="191" spans="1:23" x14ac:dyDescent="0.25">
      <c r="B191" s="4">
        <v>10</v>
      </c>
      <c r="C191" s="5">
        <v>528</v>
      </c>
      <c r="D191" s="5">
        <v>1</v>
      </c>
      <c r="E191" s="4">
        <v>45</v>
      </c>
      <c r="F191" s="3">
        <v>2.8</v>
      </c>
      <c r="G191" s="4">
        <v>40</v>
      </c>
      <c r="H191" s="4">
        <v>45</v>
      </c>
      <c r="I191" s="2">
        <v>7.9598096831560491E-3</v>
      </c>
      <c r="J191" s="3">
        <v>199.54875196079473</v>
      </c>
      <c r="K191" s="3">
        <v>0.16</v>
      </c>
      <c r="L191" s="6">
        <f t="shared" si="10"/>
        <v>9.9774375980397358E-4</v>
      </c>
      <c r="P191" s="3">
        <f t="shared" si="11"/>
        <v>0.25005135591754379</v>
      </c>
      <c r="Q191" s="3">
        <f t="shared" si="12"/>
        <v>1.5628209744846486</v>
      </c>
      <c r="S191" s="3">
        <f t="shared" si="13"/>
        <v>0.25996647832837227</v>
      </c>
      <c r="T191" s="3">
        <f t="shared" si="14"/>
        <v>1.6247904895523266</v>
      </c>
      <c r="V191" s="3"/>
      <c r="W191" s="3"/>
    </row>
    <row r="192" spans="1:23" x14ac:dyDescent="0.25">
      <c r="B192" s="4">
        <v>10</v>
      </c>
      <c r="C192" s="5">
        <v>528</v>
      </c>
      <c r="D192" s="5">
        <v>1</v>
      </c>
      <c r="E192" s="4">
        <v>45</v>
      </c>
      <c r="F192" s="3">
        <v>2.8</v>
      </c>
      <c r="G192" s="4">
        <v>40</v>
      </c>
      <c r="H192" s="4">
        <v>45</v>
      </c>
      <c r="I192" s="2">
        <v>7.9598096831560491E-3</v>
      </c>
      <c r="J192" s="3">
        <v>230.49635063258745</v>
      </c>
      <c r="K192" s="3">
        <v>0.18</v>
      </c>
      <c r="L192" s="6">
        <f t="shared" si="10"/>
        <v>1.1524817531629373E-3</v>
      </c>
      <c r="P192" s="3">
        <f t="shared" si="11"/>
        <v>0.28216335825364136</v>
      </c>
      <c r="Q192" s="3">
        <f t="shared" si="12"/>
        <v>1.5675742125202299</v>
      </c>
      <c r="S192" s="3">
        <f t="shared" si="13"/>
        <v>0.29402928870122824</v>
      </c>
      <c r="T192" s="3">
        <f t="shared" si="14"/>
        <v>1.633496048340157</v>
      </c>
      <c r="V192" s="3"/>
      <c r="W192" s="3"/>
    </row>
    <row r="193" spans="1:23" x14ac:dyDescent="0.25">
      <c r="B193" s="4">
        <v>10</v>
      </c>
      <c r="C193" s="5">
        <v>528</v>
      </c>
      <c r="D193" s="5">
        <v>1</v>
      </c>
      <c r="E193" s="4">
        <v>45</v>
      </c>
      <c r="F193" s="3">
        <v>2.8</v>
      </c>
      <c r="G193" s="4">
        <v>40</v>
      </c>
      <c r="H193" s="4">
        <v>45</v>
      </c>
      <c r="I193" s="2">
        <v>7.9598096831560491E-3</v>
      </c>
      <c r="J193" s="3">
        <v>248.61201814778312</v>
      </c>
      <c r="K193" s="3">
        <v>0.18</v>
      </c>
      <c r="L193" s="6">
        <f t="shared" si="10"/>
        <v>1.2430600907389156E-3</v>
      </c>
      <c r="P193" s="3">
        <f t="shared" si="11"/>
        <v>0.3006323241139392</v>
      </c>
      <c r="Q193" s="3">
        <f t="shared" si="12"/>
        <v>1.6701795784107734</v>
      </c>
      <c r="S193" s="3">
        <f t="shared" si="13"/>
        <v>0.31365439766823128</v>
      </c>
      <c r="T193" s="3">
        <f t="shared" si="14"/>
        <v>1.7425244314901738</v>
      </c>
      <c r="V193" s="3"/>
      <c r="W193" s="3"/>
    </row>
    <row r="194" spans="1:23" x14ac:dyDescent="0.25">
      <c r="B194" s="4">
        <v>10</v>
      </c>
      <c r="C194" s="5">
        <v>528</v>
      </c>
      <c r="D194" s="5">
        <v>1</v>
      </c>
      <c r="E194" s="4">
        <v>45</v>
      </c>
      <c r="F194" s="3">
        <v>2.8</v>
      </c>
      <c r="G194" s="4">
        <v>40</v>
      </c>
      <c r="H194" s="4">
        <v>45</v>
      </c>
      <c r="I194" s="2">
        <v>7.9598096831560491E-3</v>
      </c>
      <c r="J194" s="3">
        <v>265.97286618317912</v>
      </c>
      <c r="K194" s="3">
        <v>0.19</v>
      </c>
      <c r="L194" s="6">
        <f t="shared" si="10"/>
        <v>1.3298643309158956E-3</v>
      </c>
      <c r="P194" s="3">
        <f t="shared" si="11"/>
        <v>0.31812794779388542</v>
      </c>
      <c r="Q194" s="3">
        <f t="shared" si="12"/>
        <v>1.6743576199678181</v>
      </c>
      <c r="S194" s="3">
        <f t="shared" si="13"/>
        <v>0.33226651326597856</v>
      </c>
      <c r="T194" s="3">
        <f t="shared" si="14"/>
        <v>1.7487711224525186</v>
      </c>
      <c r="V194" s="3"/>
      <c r="W194" s="3"/>
    </row>
    <row r="195" spans="1:23" x14ac:dyDescent="0.25">
      <c r="B195" s="4">
        <v>10</v>
      </c>
      <c r="C195" s="5">
        <v>528</v>
      </c>
      <c r="D195" s="5">
        <v>1</v>
      </c>
      <c r="E195" s="4">
        <v>45</v>
      </c>
      <c r="F195" s="3">
        <v>2.8</v>
      </c>
      <c r="G195" s="4">
        <v>40</v>
      </c>
      <c r="H195" s="4">
        <v>45</v>
      </c>
      <c r="I195" s="2">
        <v>7.9598096831560491E-3</v>
      </c>
      <c r="J195" s="3">
        <v>284.84335317817465</v>
      </c>
      <c r="K195" s="3">
        <v>0.2</v>
      </c>
      <c r="L195" s="6">
        <f t="shared" si="10"/>
        <v>1.4242167658908734E-3</v>
      </c>
      <c r="P195" s="3">
        <f t="shared" si="11"/>
        <v>0.33693648559812789</v>
      </c>
      <c r="Q195" s="3">
        <f t="shared" si="12"/>
        <v>1.6846824279906394</v>
      </c>
      <c r="S195" s="3">
        <f t="shared" si="13"/>
        <v>0.35229711925194823</v>
      </c>
      <c r="T195" s="3">
        <f t="shared" si="14"/>
        <v>1.7614855962597411</v>
      </c>
      <c r="V195" s="3"/>
      <c r="W195" s="3"/>
    </row>
    <row r="196" spans="1:23" x14ac:dyDescent="0.25">
      <c r="B196" s="4">
        <v>10</v>
      </c>
      <c r="C196" s="5">
        <v>528</v>
      </c>
      <c r="D196" s="5">
        <v>1</v>
      </c>
      <c r="E196" s="4">
        <v>45</v>
      </c>
      <c r="F196" s="3">
        <v>2.8</v>
      </c>
      <c r="G196" s="4">
        <v>40</v>
      </c>
      <c r="H196" s="4">
        <v>45</v>
      </c>
      <c r="I196" s="2">
        <v>7.9598096831560491E-3</v>
      </c>
      <c r="J196" s="3">
        <v>309.75239601156881</v>
      </c>
      <c r="K196" s="3">
        <v>0.22</v>
      </c>
      <c r="L196" s="6">
        <f t="shared" si="10"/>
        <v>1.548761980057844E-3</v>
      </c>
      <c r="P196" s="3">
        <f t="shared" si="11"/>
        <v>0.36145849476745656</v>
      </c>
      <c r="Q196" s="3">
        <f t="shared" si="12"/>
        <v>1.6429931580338935</v>
      </c>
      <c r="S196" s="3">
        <f t="shared" si="13"/>
        <v>0.37844434787226772</v>
      </c>
      <c r="T196" s="3">
        <f t="shared" si="14"/>
        <v>1.7202015812375806</v>
      </c>
      <c r="V196" s="3"/>
      <c r="W196" s="3"/>
    </row>
    <row r="197" spans="1:23" x14ac:dyDescent="0.25">
      <c r="A197" s="1" t="s">
        <v>44</v>
      </c>
      <c r="B197" s="4">
        <v>20</v>
      </c>
      <c r="C197" s="5">
        <v>598</v>
      </c>
      <c r="D197" s="5">
        <v>1</v>
      </c>
      <c r="E197" s="4">
        <v>40</v>
      </c>
      <c r="F197" s="3">
        <v>2.8</v>
      </c>
      <c r="G197" s="4">
        <v>40</v>
      </c>
      <c r="H197" s="4">
        <v>50</v>
      </c>
      <c r="I197" s="2">
        <v>3.7261485294905368E-2</v>
      </c>
      <c r="J197" s="3">
        <v>170.96444225131484</v>
      </c>
      <c r="K197" s="3">
        <v>0.16</v>
      </c>
      <c r="L197" s="6">
        <f t="shared" si="10"/>
        <v>8.5482221125657417E-4</v>
      </c>
      <c r="P197" s="3">
        <f t="shared" si="11"/>
        <v>0.2196201334798849</v>
      </c>
      <c r="Q197" s="3">
        <f t="shared" si="12"/>
        <v>1.3726258342492805</v>
      </c>
      <c r="S197" s="3">
        <f t="shared" si="13"/>
        <v>0.21244434353732305</v>
      </c>
      <c r="T197" s="3">
        <f t="shared" si="14"/>
        <v>1.3277771471082691</v>
      </c>
      <c r="V197" s="3"/>
      <c r="W197" s="3"/>
    </row>
    <row r="198" spans="1:23" x14ac:dyDescent="0.25">
      <c r="B198" s="4">
        <v>20</v>
      </c>
      <c r="C198" s="5">
        <v>598</v>
      </c>
      <c r="D198" s="5">
        <v>1</v>
      </c>
      <c r="E198" s="4">
        <v>40</v>
      </c>
      <c r="F198" s="3">
        <v>2.8</v>
      </c>
      <c r="G198" s="4">
        <v>40</v>
      </c>
      <c r="H198" s="4">
        <v>50</v>
      </c>
      <c r="I198" s="2">
        <v>3.7261485294905368E-2</v>
      </c>
      <c r="J198" s="3">
        <v>212.3682872108875</v>
      </c>
      <c r="K198" s="3">
        <v>0.2</v>
      </c>
      <c r="L198" s="6">
        <f t="shared" si="10"/>
        <v>1.0618414360544376E-3</v>
      </c>
      <c r="P198" s="3">
        <f t="shared" si="11"/>
        <v>0.26338936468171442</v>
      </c>
      <c r="Q198" s="3">
        <f t="shared" si="12"/>
        <v>1.3169468234085719</v>
      </c>
      <c r="S198" s="3">
        <f t="shared" si="13"/>
        <v>0.25566907355051549</v>
      </c>
      <c r="T198" s="3">
        <f t="shared" si="14"/>
        <v>1.2783453677525773</v>
      </c>
      <c r="V198" s="3"/>
      <c r="W198" s="3"/>
    </row>
    <row r="199" spans="1:23" x14ac:dyDescent="0.25">
      <c r="B199" s="4">
        <v>20</v>
      </c>
      <c r="C199" s="5">
        <v>598</v>
      </c>
      <c r="D199" s="5">
        <v>1</v>
      </c>
      <c r="E199" s="4">
        <v>40</v>
      </c>
      <c r="F199" s="3">
        <v>2.8</v>
      </c>
      <c r="G199" s="4">
        <v>40</v>
      </c>
      <c r="H199" s="4">
        <v>50</v>
      </c>
      <c r="I199" s="2">
        <v>3.7261485294905368E-2</v>
      </c>
      <c r="J199" s="3">
        <v>253.63178015364812</v>
      </c>
      <c r="K199" s="3">
        <v>0.23</v>
      </c>
      <c r="L199" s="6">
        <f t="shared" si="10"/>
        <v>1.2681589007682405E-3</v>
      </c>
      <c r="P199" s="3">
        <f t="shared" si="11"/>
        <v>0.3056467423365789</v>
      </c>
      <c r="Q199" s="3">
        <f t="shared" si="12"/>
        <v>1.328898879724256</v>
      </c>
      <c r="S199" s="3">
        <f t="shared" si="13"/>
        <v>0.29753191560950465</v>
      </c>
      <c r="T199" s="3">
        <f t="shared" si="14"/>
        <v>1.2936170243891505</v>
      </c>
      <c r="V199" s="3"/>
      <c r="W199" s="3"/>
    </row>
    <row r="200" spans="1:23" x14ac:dyDescent="0.25">
      <c r="A200" s="1" t="s">
        <v>45</v>
      </c>
      <c r="B200" s="4">
        <v>20</v>
      </c>
      <c r="C200" s="5">
        <v>598</v>
      </c>
      <c r="D200" s="5">
        <v>1</v>
      </c>
      <c r="E200" s="4">
        <v>40</v>
      </c>
      <c r="F200" s="3">
        <v>2.8</v>
      </c>
      <c r="G200" s="4">
        <v>40</v>
      </c>
      <c r="H200" s="4">
        <v>50</v>
      </c>
      <c r="I200" s="2">
        <v>3.7261485294905368E-2</v>
      </c>
      <c r="J200" s="3">
        <v>179.90822357375421</v>
      </c>
      <c r="K200" s="3">
        <v>0.14000000000000001</v>
      </c>
      <c r="L200" s="6">
        <f t="shared" si="10"/>
        <v>8.9954111786877107E-4</v>
      </c>
      <c r="P200" s="3">
        <f t="shared" si="11"/>
        <v>0.22920803966799369</v>
      </c>
      <c r="Q200" s="3">
        <f t="shared" si="12"/>
        <v>1.6372002833428119</v>
      </c>
      <c r="S200" s="3">
        <f t="shared" si="13"/>
        <v>0.22189994337826877</v>
      </c>
      <c r="T200" s="3">
        <f t="shared" si="14"/>
        <v>1.5849995955590626</v>
      </c>
      <c r="V200" s="3"/>
      <c r="W200" s="3"/>
    </row>
    <row r="201" spans="1:23" x14ac:dyDescent="0.25">
      <c r="B201" s="4">
        <v>20</v>
      </c>
      <c r="C201" s="5">
        <v>598</v>
      </c>
      <c r="D201" s="5">
        <v>1</v>
      </c>
      <c r="E201" s="4">
        <v>40</v>
      </c>
      <c r="F201" s="3">
        <v>2.8</v>
      </c>
      <c r="G201" s="4">
        <v>40</v>
      </c>
      <c r="H201" s="4">
        <v>50</v>
      </c>
      <c r="I201" s="2">
        <v>3.7261485294905368E-2</v>
      </c>
      <c r="J201" s="3">
        <v>219.74815493493134</v>
      </c>
      <c r="K201" s="3">
        <v>0.17</v>
      </c>
      <c r="L201" s="6">
        <f t="shared" si="10"/>
        <v>1.0987407746746566E-3</v>
      </c>
      <c r="P201" s="3">
        <f t="shared" si="11"/>
        <v>0.27103816279177267</v>
      </c>
      <c r="Q201" s="3">
        <f t="shared" si="12"/>
        <v>1.594342134069251</v>
      </c>
      <c r="S201" s="3">
        <f t="shared" si="13"/>
        <v>0.26323751175224702</v>
      </c>
      <c r="T201" s="3">
        <f t="shared" si="14"/>
        <v>1.5484559514838059</v>
      </c>
      <c r="V201" s="3"/>
      <c r="W201" s="3"/>
    </row>
    <row r="202" spans="1:23" x14ac:dyDescent="0.25">
      <c r="B202" s="4">
        <v>20</v>
      </c>
      <c r="C202" s="5">
        <v>598</v>
      </c>
      <c r="D202" s="5">
        <v>1</v>
      </c>
      <c r="E202" s="4">
        <v>40</v>
      </c>
      <c r="F202" s="3">
        <v>2.8</v>
      </c>
      <c r="G202" s="4">
        <v>40</v>
      </c>
      <c r="H202" s="4">
        <v>50</v>
      </c>
      <c r="I202" s="2">
        <v>3.7261485294905368E-2</v>
      </c>
      <c r="J202" s="3">
        <v>259.21917671157712</v>
      </c>
      <c r="K202" s="3">
        <v>0.21</v>
      </c>
      <c r="L202" s="6">
        <f t="shared" si="10"/>
        <v>1.2960958835578856E-3</v>
      </c>
      <c r="P202" s="3">
        <f t="shared" si="11"/>
        <v>0.31127923348140923</v>
      </c>
      <c r="Q202" s="3">
        <f t="shared" si="12"/>
        <v>1.4822820641971868</v>
      </c>
      <c r="S202" s="3">
        <f t="shared" si="13"/>
        <v>0.30312052938621209</v>
      </c>
      <c r="T202" s="3">
        <f t="shared" si="14"/>
        <v>1.4434310923152958</v>
      </c>
      <c r="V202" s="3"/>
      <c r="W202" s="3"/>
    </row>
    <row r="203" spans="1:23" x14ac:dyDescent="0.25">
      <c r="A203" s="1" t="s">
        <v>46</v>
      </c>
      <c r="B203" s="4">
        <v>20</v>
      </c>
      <c r="C203" s="5">
        <v>598</v>
      </c>
      <c r="D203" s="5">
        <v>1</v>
      </c>
      <c r="E203" s="4">
        <v>40</v>
      </c>
      <c r="F203" s="3">
        <v>2.8</v>
      </c>
      <c r="G203" s="4">
        <v>40</v>
      </c>
      <c r="H203" s="4">
        <v>50</v>
      </c>
      <c r="I203" s="2">
        <v>3.7261485294905368E-2</v>
      </c>
      <c r="J203" s="3">
        <v>97.048902003038179</v>
      </c>
      <c r="K203" s="3">
        <v>0.21</v>
      </c>
      <c r="L203" s="6">
        <f t="shared" si="10"/>
        <v>4.8524451001519091E-4</v>
      </c>
      <c r="P203" s="3">
        <f t="shared" si="11"/>
        <v>0.13664547062053078</v>
      </c>
      <c r="Q203" s="3">
        <f t="shared" si="12"/>
        <v>0.65069271724062283</v>
      </c>
      <c r="S203" s="3">
        <f t="shared" si="13"/>
        <v>0.130988635790245</v>
      </c>
      <c r="T203" s="3">
        <f t="shared" si="14"/>
        <v>0.62375540852497624</v>
      </c>
      <c r="V203" s="3"/>
      <c r="W203" s="3"/>
    </row>
    <row r="204" spans="1:23" x14ac:dyDescent="0.25">
      <c r="B204" s="4">
        <v>20</v>
      </c>
      <c r="C204" s="5">
        <v>598</v>
      </c>
      <c r="D204" s="5">
        <v>1</v>
      </c>
      <c r="E204" s="4">
        <v>40</v>
      </c>
      <c r="F204" s="3">
        <v>2.8</v>
      </c>
      <c r="G204" s="4">
        <v>40</v>
      </c>
      <c r="H204" s="4">
        <v>50</v>
      </c>
      <c r="I204" s="2">
        <v>3.7261485294905368E-2</v>
      </c>
      <c r="J204" s="3">
        <v>133.0766642710534</v>
      </c>
      <c r="K204" s="3">
        <v>0.25</v>
      </c>
      <c r="L204" s="6">
        <f t="shared" ref="L204:L267" si="15">J204/200000</f>
        <v>6.6538332135526702E-4</v>
      </c>
      <c r="P204" s="3">
        <f t="shared" ref="P204:P267" si="16">$Q$2*($Q$3*$G204+$Q$4*$B204^$Q$5*$I204^$Q$6)*$L204^$Q$7</f>
        <v>0.17803053353836917</v>
      </c>
      <c r="Q204" s="3">
        <f t="shared" ref="Q204:Q267" si="17">P204/$K204</f>
        <v>0.71212213415347669</v>
      </c>
      <c r="S204" s="3">
        <f t="shared" ref="S204:S267" si="18">$T$2*$B204^$T$3*$L204^$T$4*($T$5*$I204^$T$6+$T$7)</f>
        <v>0.17152469361053579</v>
      </c>
      <c r="T204" s="3">
        <f t="shared" ref="T204:T267" si="19">S204/$K204</f>
        <v>0.68609877444214318</v>
      </c>
      <c r="V204" s="3"/>
      <c r="W204" s="3"/>
    </row>
    <row r="205" spans="1:23" x14ac:dyDescent="0.25">
      <c r="B205" s="4">
        <v>20</v>
      </c>
      <c r="C205" s="5">
        <v>598</v>
      </c>
      <c r="D205" s="5">
        <v>1</v>
      </c>
      <c r="E205" s="4">
        <v>40</v>
      </c>
      <c r="F205" s="3">
        <v>2.8</v>
      </c>
      <c r="G205" s="4">
        <v>40</v>
      </c>
      <c r="H205" s="4">
        <v>50</v>
      </c>
      <c r="I205" s="2">
        <v>3.7261485294905368E-2</v>
      </c>
      <c r="J205" s="3">
        <v>170.2626821672543</v>
      </c>
      <c r="K205" s="3">
        <v>0.28999999999999998</v>
      </c>
      <c r="L205" s="6">
        <f t="shared" si="15"/>
        <v>8.513134108362715E-4</v>
      </c>
      <c r="P205" s="3">
        <f t="shared" si="16"/>
        <v>0.21886444354289861</v>
      </c>
      <c r="Q205" s="3">
        <f t="shared" si="17"/>
        <v>0.75470497773413314</v>
      </c>
      <c r="S205" s="3">
        <f t="shared" si="18"/>
        <v>0.21169941222475186</v>
      </c>
      <c r="T205" s="3">
        <f t="shared" si="19"/>
        <v>0.72999797318879955</v>
      </c>
      <c r="V205" s="3"/>
      <c r="W205" s="3"/>
    </row>
    <row r="206" spans="1:23" x14ac:dyDescent="0.25">
      <c r="B206" s="4">
        <v>20</v>
      </c>
      <c r="C206" s="5">
        <v>598</v>
      </c>
      <c r="D206" s="5">
        <v>1</v>
      </c>
      <c r="E206" s="4">
        <v>40</v>
      </c>
      <c r="F206" s="3">
        <v>2.8</v>
      </c>
      <c r="G206" s="4">
        <v>40</v>
      </c>
      <c r="H206" s="4">
        <v>50</v>
      </c>
      <c r="I206" s="2">
        <v>3.7261485294905368E-2</v>
      </c>
      <c r="J206" s="3">
        <v>210.68406300914214</v>
      </c>
      <c r="K206" s="3">
        <v>0.33</v>
      </c>
      <c r="L206" s="6">
        <f t="shared" si="15"/>
        <v>1.0534203150457107E-3</v>
      </c>
      <c r="P206" s="3">
        <f t="shared" si="16"/>
        <v>0.26163777552733231</v>
      </c>
      <c r="Q206" s="3">
        <f t="shared" si="17"/>
        <v>0.79284174402221907</v>
      </c>
      <c r="S206" s="3">
        <f t="shared" si="18"/>
        <v>0.25393647307322764</v>
      </c>
      <c r="T206" s="3">
        <f t="shared" si="19"/>
        <v>0.76950446385826554</v>
      </c>
      <c r="V206" s="3"/>
      <c r="W206" s="3"/>
    </row>
    <row r="207" spans="1:23" x14ac:dyDescent="0.25">
      <c r="B207" s="4">
        <v>20</v>
      </c>
      <c r="C207" s="5">
        <v>598</v>
      </c>
      <c r="D207" s="5">
        <v>1</v>
      </c>
      <c r="E207" s="4">
        <v>40</v>
      </c>
      <c r="F207" s="3">
        <v>2.8</v>
      </c>
      <c r="G207" s="4">
        <v>40</v>
      </c>
      <c r="H207" s="4">
        <v>50</v>
      </c>
      <c r="I207" s="2">
        <v>3.7261485294905368E-2</v>
      </c>
      <c r="J207" s="3">
        <v>267.80733385167122</v>
      </c>
      <c r="K207" s="3">
        <v>0.37</v>
      </c>
      <c r="L207" s="6">
        <f t="shared" si="15"/>
        <v>1.339036669258356E-3</v>
      </c>
      <c r="P207" s="3">
        <f t="shared" si="16"/>
        <v>0.31989858744432492</v>
      </c>
      <c r="Q207" s="3">
        <f t="shared" si="17"/>
        <v>0.86459077687655383</v>
      </c>
      <c r="S207" s="3">
        <f t="shared" si="18"/>
        <v>0.31167646550674866</v>
      </c>
      <c r="T207" s="3">
        <f t="shared" si="19"/>
        <v>0.84236882569391525</v>
      </c>
      <c r="V207" s="3"/>
      <c r="W207" s="3"/>
    </row>
    <row r="208" spans="1:23" x14ac:dyDescent="0.25">
      <c r="A208" s="1" t="s">
        <v>47</v>
      </c>
      <c r="B208" s="4">
        <v>20</v>
      </c>
      <c r="C208" s="5">
        <v>430</v>
      </c>
      <c r="D208" s="5">
        <v>6</v>
      </c>
      <c r="E208" s="4">
        <v>84</v>
      </c>
      <c r="F208" s="3">
        <v>3.5088212858554391</v>
      </c>
      <c r="G208" s="4">
        <v>50</v>
      </c>
      <c r="H208" s="4">
        <v>64</v>
      </c>
      <c r="I208" s="2">
        <v>3.1012448894699375E-2</v>
      </c>
      <c r="J208" s="3">
        <v>99.048548598782915</v>
      </c>
      <c r="K208" s="3">
        <v>0.15</v>
      </c>
      <c r="L208" s="6">
        <f t="shared" si="15"/>
        <v>4.9524274299391456E-4</v>
      </c>
      <c r="P208" s="3">
        <f t="shared" si="16"/>
        <v>0.15242343556522867</v>
      </c>
      <c r="Q208" s="3">
        <f t="shared" si="17"/>
        <v>1.0161562371015245</v>
      </c>
      <c r="S208" s="3">
        <f t="shared" si="18"/>
        <v>0.14636425528769501</v>
      </c>
      <c r="T208" s="3">
        <f t="shared" si="19"/>
        <v>0.97576170191796674</v>
      </c>
      <c r="V208" s="3"/>
      <c r="W208" s="3"/>
    </row>
    <row r="209" spans="1:23" x14ac:dyDescent="0.25">
      <c r="B209" s="4">
        <v>20</v>
      </c>
      <c r="C209" s="5">
        <v>430</v>
      </c>
      <c r="D209" s="5">
        <v>6</v>
      </c>
      <c r="E209" s="4">
        <v>84</v>
      </c>
      <c r="F209" s="3">
        <v>3.5088212858554391</v>
      </c>
      <c r="G209" s="4">
        <v>50</v>
      </c>
      <c r="H209" s="4">
        <v>64</v>
      </c>
      <c r="I209" s="2">
        <v>3.1012448894699375E-2</v>
      </c>
      <c r="J209" s="3">
        <v>151.41829365606156</v>
      </c>
      <c r="K209" s="3">
        <v>0.23</v>
      </c>
      <c r="L209" s="6">
        <f t="shared" si="15"/>
        <v>7.5709146828030786E-4</v>
      </c>
      <c r="P209" s="3">
        <f t="shared" si="16"/>
        <v>0.21753066146527561</v>
      </c>
      <c r="Q209" s="3">
        <f t="shared" si="17"/>
        <v>0.94578548463163303</v>
      </c>
      <c r="S209" s="3">
        <f t="shared" si="18"/>
        <v>0.21030666926135108</v>
      </c>
      <c r="T209" s="3">
        <f t="shared" si="19"/>
        <v>0.91437682287543942</v>
      </c>
      <c r="V209" s="3"/>
      <c r="W209" s="3"/>
    </row>
    <row r="210" spans="1:23" x14ac:dyDescent="0.25">
      <c r="B210" s="4">
        <v>20</v>
      </c>
      <c r="C210" s="5">
        <v>430</v>
      </c>
      <c r="D210" s="5">
        <v>6</v>
      </c>
      <c r="E210" s="4">
        <v>84</v>
      </c>
      <c r="F210" s="3">
        <v>3.5088212858554391</v>
      </c>
      <c r="G210" s="4">
        <v>50</v>
      </c>
      <c r="H210" s="4">
        <v>64</v>
      </c>
      <c r="I210" s="2">
        <v>3.1012448894699375E-2</v>
      </c>
      <c r="J210" s="3">
        <v>209.09209422845237</v>
      </c>
      <c r="K210" s="3">
        <v>0.28000000000000003</v>
      </c>
      <c r="L210" s="6">
        <f t="shared" si="15"/>
        <v>1.0454604711422619E-3</v>
      </c>
      <c r="P210" s="3">
        <f t="shared" si="16"/>
        <v>0.28508472241091987</v>
      </c>
      <c r="Q210" s="3">
        <f t="shared" si="17"/>
        <v>1.0181597228961423</v>
      </c>
      <c r="S210" s="3">
        <f t="shared" si="18"/>
        <v>0.27704419668707758</v>
      </c>
      <c r="T210" s="3">
        <f t="shared" si="19"/>
        <v>0.9894435595967056</v>
      </c>
      <c r="V210" s="3"/>
      <c r="W210" s="3"/>
    </row>
    <row r="211" spans="1:23" x14ac:dyDescent="0.25">
      <c r="A211" s="1" t="s">
        <v>48</v>
      </c>
      <c r="B211" s="4">
        <v>20</v>
      </c>
      <c r="C211" s="5">
        <v>430</v>
      </c>
      <c r="D211" s="5">
        <v>9</v>
      </c>
      <c r="E211" s="4">
        <v>45</v>
      </c>
      <c r="F211" s="3">
        <v>3.5088212858554391</v>
      </c>
      <c r="G211" s="4">
        <v>50</v>
      </c>
      <c r="H211" s="4">
        <v>64</v>
      </c>
      <c r="I211" s="2">
        <v>4.9328037963777847E-2</v>
      </c>
      <c r="J211" s="3">
        <v>121.2060562562981</v>
      </c>
      <c r="K211" s="3">
        <v>0.18</v>
      </c>
      <c r="L211" s="6">
        <f t="shared" si="15"/>
        <v>6.0603028128149053E-4</v>
      </c>
      <c r="P211" s="3">
        <f t="shared" si="16"/>
        <v>0.14386000354447873</v>
      </c>
      <c r="Q211" s="3">
        <f t="shared" si="17"/>
        <v>0.79922224191377078</v>
      </c>
      <c r="S211" s="3">
        <f t="shared" si="18"/>
        <v>0.13810663278736143</v>
      </c>
      <c r="T211" s="3">
        <f t="shared" si="19"/>
        <v>0.76725907104089686</v>
      </c>
      <c r="V211" s="3"/>
      <c r="W211" s="3"/>
    </row>
    <row r="212" spans="1:23" x14ac:dyDescent="0.25">
      <c r="B212" s="4">
        <v>20</v>
      </c>
      <c r="C212" s="5">
        <v>430</v>
      </c>
      <c r="D212" s="5">
        <v>9</v>
      </c>
      <c r="E212" s="4">
        <v>45</v>
      </c>
      <c r="F212" s="3">
        <v>3.5088212858554391</v>
      </c>
      <c r="G212" s="4">
        <v>50</v>
      </c>
      <c r="H212" s="4">
        <v>64</v>
      </c>
      <c r="I212" s="2">
        <v>4.9328037963777847E-2</v>
      </c>
      <c r="J212" s="3">
        <v>169.06520538520951</v>
      </c>
      <c r="K212" s="3">
        <v>0.26</v>
      </c>
      <c r="L212" s="6">
        <f t="shared" si="15"/>
        <v>8.4532602692604752E-4</v>
      </c>
      <c r="P212" s="3">
        <f t="shared" si="16"/>
        <v>0.19013240258131231</v>
      </c>
      <c r="Q212" s="3">
        <f t="shared" si="17"/>
        <v>0.73127847146658576</v>
      </c>
      <c r="S212" s="3">
        <f t="shared" si="18"/>
        <v>0.18350296457621323</v>
      </c>
      <c r="T212" s="3">
        <f t="shared" si="19"/>
        <v>0.70578063298543547</v>
      </c>
      <c r="V212" s="3"/>
      <c r="W212" s="3"/>
    </row>
    <row r="213" spans="1:23" x14ac:dyDescent="0.25">
      <c r="B213" s="4">
        <v>20</v>
      </c>
      <c r="C213" s="5">
        <v>430</v>
      </c>
      <c r="D213" s="5">
        <v>9</v>
      </c>
      <c r="E213" s="4">
        <v>45</v>
      </c>
      <c r="F213" s="3">
        <v>3.5088212858554391</v>
      </c>
      <c r="G213" s="4">
        <v>50</v>
      </c>
      <c r="H213" s="4">
        <v>64</v>
      </c>
      <c r="I213" s="2">
        <v>4.9328037963777847E-2</v>
      </c>
      <c r="J213" s="3">
        <v>221.141260100343</v>
      </c>
      <c r="K213" s="3">
        <v>0.34</v>
      </c>
      <c r="L213" s="6">
        <f t="shared" si="15"/>
        <v>1.105706300501715E-3</v>
      </c>
      <c r="P213" s="3">
        <f t="shared" si="16"/>
        <v>0.23811127559118359</v>
      </c>
      <c r="Q213" s="3">
        <f t="shared" si="17"/>
        <v>0.70032728115053988</v>
      </c>
      <c r="S213" s="3">
        <f t="shared" si="18"/>
        <v>0.2307983815436512</v>
      </c>
      <c r="T213" s="3">
        <f t="shared" si="19"/>
        <v>0.6788187692460329</v>
      </c>
      <c r="V213" s="3"/>
      <c r="W213" s="3"/>
    </row>
    <row r="214" spans="1:23" x14ac:dyDescent="0.25">
      <c r="A214" s="1" t="s">
        <v>49</v>
      </c>
      <c r="B214" s="4">
        <v>16</v>
      </c>
      <c r="C214" s="5">
        <v>528</v>
      </c>
      <c r="D214" s="5">
        <v>2</v>
      </c>
      <c r="E214" s="4">
        <v>52</v>
      </c>
      <c r="F214" s="3">
        <v>3.42</v>
      </c>
      <c r="G214" s="4">
        <v>27</v>
      </c>
      <c r="H214" s="4">
        <v>35</v>
      </c>
      <c r="I214" s="2">
        <v>4.8680193563528699E-2</v>
      </c>
      <c r="J214" s="3">
        <v>187.0831213230353</v>
      </c>
      <c r="K214" s="3">
        <v>0.15</v>
      </c>
      <c r="L214" s="6">
        <f t="shared" si="15"/>
        <v>9.3541560661517648E-4</v>
      </c>
      <c r="P214" s="3">
        <f t="shared" si="16"/>
        <v>0.1622341487202828</v>
      </c>
      <c r="Q214" s="3">
        <f t="shared" si="17"/>
        <v>1.081560991468552</v>
      </c>
      <c r="S214" s="3">
        <f t="shared" si="18"/>
        <v>0.15583919049188985</v>
      </c>
      <c r="T214" s="3">
        <f t="shared" si="19"/>
        <v>1.038927936612599</v>
      </c>
      <c r="V214" s="3"/>
      <c r="W214" s="3"/>
    </row>
    <row r="215" spans="1:23" x14ac:dyDescent="0.25">
      <c r="B215" s="4">
        <v>16</v>
      </c>
      <c r="C215" s="5">
        <v>528</v>
      </c>
      <c r="D215" s="5">
        <v>2</v>
      </c>
      <c r="E215" s="4">
        <v>52</v>
      </c>
      <c r="F215" s="3">
        <v>3.42</v>
      </c>
      <c r="G215" s="4">
        <v>27</v>
      </c>
      <c r="H215" s="4">
        <v>35</v>
      </c>
      <c r="I215" s="2">
        <v>4.8680193563528699E-2</v>
      </c>
      <c r="J215" s="3">
        <v>284.06540901800247</v>
      </c>
      <c r="K215" s="3">
        <v>0.19</v>
      </c>
      <c r="L215" s="6">
        <f t="shared" si="15"/>
        <v>1.4203270450900123E-3</v>
      </c>
      <c r="P215" s="3">
        <f t="shared" si="16"/>
        <v>0.23021936559243555</v>
      </c>
      <c r="Q215" s="3">
        <f t="shared" si="17"/>
        <v>1.2116808715391345</v>
      </c>
      <c r="S215" s="3">
        <f t="shared" si="18"/>
        <v>0.22262729117224583</v>
      </c>
      <c r="T215" s="3">
        <f t="shared" si="19"/>
        <v>1.1717225851170834</v>
      </c>
      <c r="V215" s="3"/>
      <c r="W215" s="3"/>
    </row>
    <row r="216" spans="1:23" x14ac:dyDescent="0.25">
      <c r="B216" s="4">
        <v>16</v>
      </c>
      <c r="C216" s="5">
        <v>528</v>
      </c>
      <c r="D216" s="5">
        <v>2</v>
      </c>
      <c r="E216" s="4">
        <v>52</v>
      </c>
      <c r="F216" s="3">
        <v>3.42</v>
      </c>
      <c r="G216" s="4">
        <v>27</v>
      </c>
      <c r="H216" s="4">
        <v>35</v>
      </c>
      <c r="I216" s="2">
        <v>4.8680193563528699E-2</v>
      </c>
      <c r="J216" s="3">
        <v>342.25478163498269</v>
      </c>
      <c r="K216" s="3">
        <v>0.22</v>
      </c>
      <c r="L216" s="6">
        <f t="shared" si="15"/>
        <v>1.7112739081749134E-3</v>
      </c>
      <c r="P216" s="3">
        <f t="shared" si="16"/>
        <v>0.2691300393737508</v>
      </c>
      <c r="Q216" s="3">
        <f t="shared" si="17"/>
        <v>1.2233183607897764</v>
      </c>
      <c r="S216" s="3">
        <f t="shared" si="18"/>
        <v>0.2610319230696832</v>
      </c>
      <c r="T216" s="3">
        <f t="shared" si="19"/>
        <v>1.1865087412258328</v>
      </c>
      <c r="V216" s="3"/>
      <c r="W216" s="3"/>
    </row>
    <row r="217" spans="1:23" x14ac:dyDescent="0.25">
      <c r="B217" s="4">
        <v>16</v>
      </c>
      <c r="C217" s="5">
        <v>528</v>
      </c>
      <c r="D217" s="5">
        <v>2</v>
      </c>
      <c r="E217" s="4">
        <v>52</v>
      </c>
      <c r="F217" s="3">
        <v>3.42</v>
      </c>
      <c r="G217" s="4">
        <v>27</v>
      </c>
      <c r="H217" s="4">
        <v>35</v>
      </c>
      <c r="I217" s="2">
        <v>4.8680193563528699E-2</v>
      </c>
      <c r="J217" s="3">
        <v>390.74592548246613</v>
      </c>
      <c r="K217" s="3">
        <v>0.22</v>
      </c>
      <c r="L217" s="6">
        <f t="shared" si="15"/>
        <v>1.9537296274123308E-3</v>
      </c>
      <c r="P217" s="3">
        <f t="shared" si="16"/>
        <v>0.30073559171101683</v>
      </c>
      <c r="Q217" s="3">
        <f t="shared" si="17"/>
        <v>1.3669799623228038</v>
      </c>
      <c r="S217" s="3">
        <f t="shared" si="18"/>
        <v>0.29230550620944035</v>
      </c>
      <c r="T217" s="3">
        <f t="shared" si="19"/>
        <v>1.3286613918610926</v>
      </c>
      <c r="V217" s="3"/>
      <c r="W217" s="3"/>
    </row>
    <row r="218" spans="1:23" x14ac:dyDescent="0.25">
      <c r="B218" s="4">
        <v>16</v>
      </c>
      <c r="C218" s="5">
        <v>528</v>
      </c>
      <c r="D218" s="5">
        <v>2</v>
      </c>
      <c r="E218" s="4">
        <v>52</v>
      </c>
      <c r="F218" s="3">
        <v>3.42</v>
      </c>
      <c r="G218" s="4">
        <v>27</v>
      </c>
      <c r="H218" s="4">
        <v>35</v>
      </c>
      <c r="I218" s="2">
        <v>4.8680193563528699E-2</v>
      </c>
      <c r="J218" s="3">
        <v>468.3317556384398</v>
      </c>
      <c r="K218" s="3">
        <v>0.25</v>
      </c>
      <c r="L218" s="6">
        <f t="shared" si="15"/>
        <v>2.341658778192199E-3</v>
      </c>
      <c r="P218" s="3">
        <f t="shared" si="16"/>
        <v>0.35002671789338596</v>
      </c>
      <c r="Q218" s="3">
        <f t="shared" si="17"/>
        <v>1.4001068715735439</v>
      </c>
      <c r="S218" s="3">
        <f t="shared" si="18"/>
        <v>0.34120226780428697</v>
      </c>
      <c r="T218" s="3">
        <f t="shared" si="19"/>
        <v>1.3648090712171479</v>
      </c>
      <c r="V218" s="3"/>
      <c r="W218" s="3"/>
    </row>
    <row r="219" spans="1:23" x14ac:dyDescent="0.25">
      <c r="B219" s="4">
        <v>16</v>
      </c>
      <c r="C219" s="5">
        <v>528</v>
      </c>
      <c r="D219" s="5">
        <v>2</v>
      </c>
      <c r="E219" s="4">
        <v>52</v>
      </c>
      <c r="F219" s="3">
        <v>3.42</v>
      </c>
      <c r="G219" s="4">
        <v>27</v>
      </c>
      <c r="H219" s="4">
        <v>35</v>
      </c>
      <c r="I219" s="2">
        <v>4.8680193563528699E-2</v>
      </c>
      <c r="J219" s="3">
        <v>526.10180870720353</v>
      </c>
      <c r="K219" s="3">
        <v>0.28999999999999998</v>
      </c>
      <c r="L219" s="6">
        <f t="shared" si="15"/>
        <v>2.6305090435360177E-3</v>
      </c>
      <c r="P219" s="3">
        <f t="shared" si="16"/>
        <v>0.38586355538787898</v>
      </c>
      <c r="Q219" s="3">
        <f t="shared" si="17"/>
        <v>1.3305639840961345</v>
      </c>
      <c r="S219" s="3">
        <f t="shared" si="18"/>
        <v>0.37683630255526573</v>
      </c>
      <c r="T219" s="3">
        <f t="shared" si="19"/>
        <v>1.2994355260526405</v>
      </c>
      <c r="V219" s="3"/>
      <c r="W219" s="3"/>
    </row>
    <row r="220" spans="1:23" x14ac:dyDescent="0.25">
      <c r="A220" s="1" t="s">
        <v>50</v>
      </c>
      <c r="B220" s="4">
        <v>20</v>
      </c>
      <c r="C220" s="5">
        <v>528</v>
      </c>
      <c r="D220" s="5">
        <v>2</v>
      </c>
      <c r="E220" s="4">
        <v>44</v>
      </c>
      <c r="F220" s="3">
        <v>3.42</v>
      </c>
      <c r="G220" s="4">
        <v>25</v>
      </c>
      <c r="H220" s="4">
        <v>35</v>
      </c>
      <c r="I220" s="2">
        <v>8.2535915718449052E-2</v>
      </c>
      <c r="J220" s="3">
        <v>242.78254560699045</v>
      </c>
      <c r="K220" s="3">
        <v>0.17</v>
      </c>
      <c r="L220" s="6">
        <f t="shared" si="15"/>
        <v>1.2139127280349524E-3</v>
      </c>
      <c r="P220" s="3">
        <f t="shared" si="16"/>
        <v>0.19863145950036784</v>
      </c>
      <c r="Q220" s="3">
        <f t="shared" si="17"/>
        <v>1.1684203500021637</v>
      </c>
      <c r="S220" s="3">
        <f t="shared" si="18"/>
        <v>0.19853984145791448</v>
      </c>
      <c r="T220" s="3">
        <f t="shared" si="19"/>
        <v>1.1678814203406733</v>
      </c>
      <c r="V220" s="3"/>
      <c r="W220" s="3"/>
    </row>
    <row r="221" spans="1:23" x14ac:dyDescent="0.25">
      <c r="B221" s="4">
        <v>20</v>
      </c>
      <c r="C221" s="5">
        <v>528</v>
      </c>
      <c r="D221" s="5">
        <v>2</v>
      </c>
      <c r="E221" s="4">
        <v>44</v>
      </c>
      <c r="F221" s="3">
        <v>3.42</v>
      </c>
      <c r="G221" s="4">
        <v>25</v>
      </c>
      <c r="H221" s="4">
        <v>35</v>
      </c>
      <c r="I221" s="2">
        <v>8.2535915718449052E-2</v>
      </c>
      <c r="J221" s="3">
        <v>285.07491496610783</v>
      </c>
      <c r="K221" s="3">
        <v>0.19</v>
      </c>
      <c r="L221" s="6">
        <f t="shared" si="15"/>
        <v>1.4253745748305392E-3</v>
      </c>
      <c r="P221" s="3">
        <f t="shared" si="16"/>
        <v>0.2272434878869454</v>
      </c>
      <c r="Q221" s="3">
        <f t="shared" si="17"/>
        <v>1.1960183572997125</v>
      </c>
      <c r="S221" s="3">
        <f t="shared" si="18"/>
        <v>0.22772302710111939</v>
      </c>
      <c r="T221" s="3">
        <f t="shared" si="19"/>
        <v>1.1985422479006282</v>
      </c>
      <c r="V221" s="3"/>
      <c r="W221" s="3"/>
    </row>
    <row r="222" spans="1:23" x14ac:dyDescent="0.25">
      <c r="B222" s="4">
        <v>20</v>
      </c>
      <c r="C222" s="5">
        <v>528</v>
      </c>
      <c r="D222" s="5">
        <v>2</v>
      </c>
      <c r="E222" s="4">
        <v>44</v>
      </c>
      <c r="F222" s="3">
        <v>3.42</v>
      </c>
      <c r="G222" s="4">
        <v>25</v>
      </c>
      <c r="H222" s="4">
        <v>35</v>
      </c>
      <c r="I222" s="2">
        <v>8.2535915718449052E-2</v>
      </c>
      <c r="J222" s="3">
        <v>339.45081842783054</v>
      </c>
      <c r="K222" s="3">
        <v>0.21</v>
      </c>
      <c r="L222" s="6">
        <f t="shared" si="15"/>
        <v>1.6972540921391527E-3</v>
      </c>
      <c r="P222" s="3">
        <f t="shared" si="16"/>
        <v>0.26304303717386701</v>
      </c>
      <c r="Q222" s="3">
        <f t="shared" si="17"/>
        <v>1.2525858913041286</v>
      </c>
      <c r="S222" s="3">
        <f t="shared" si="18"/>
        <v>0.26433544243814328</v>
      </c>
      <c r="T222" s="3">
        <f t="shared" si="19"/>
        <v>1.2587402020863967</v>
      </c>
      <c r="V222" s="3"/>
      <c r="W222" s="3"/>
    </row>
    <row r="223" spans="1:23" x14ac:dyDescent="0.25">
      <c r="B223" s="4">
        <v>20</v>
      </c>
      <c r="C223" s="5">
        <v>528</v>
      </c>
      <c r="D223" s="5">
        <v>2</v>
      </c>
      <c r="E223" s="4">
        <v>44</v>
      </c>
      <c r="F223" s="3">
        <v>3.42</v>
      </c>
      <c r="G223" s="4">
        <v>25</v>
      </c>
      <c r="H223" s="4">
        <v>35</v>
      </c>
      <c r="I223" s="2">
        <v>8.2535915718449052E-2</v>
      </c>
      <c r="J223" s="3">
        <v>363.61788663304048</v>
      </c>
      <c r="K223" s="3">
        <v>0.23</v>
      </c>
      <c r="L223" s="6">
        <f t="shared" si="15"/>
        <v>1.8180894331652024E-3</v>
      </c>
      <c r="P223" s="3">
        <f t="shared" si="16"/>
        <v>0.27864837283566107</v>
      </c>
      <c r="Q223" s="3">
        <f t="shared" si="17"/>
        <v>1.2115146645028743</v>
      </c>
      <c r="S223" s="3">
        <f t="shared" si="18"/>
        <v>0.2803257500314224</v>
      </c>
      <c r="T223" s="3">
        <f t="shared" si="19"/>
        <v>1.2188076088322712</v>
      </c>
      <c r="V223" s="3"/>
      <c r="W223" s="3"/>
    </row>
    <row r="224" spans="1:23" x14ac:dyDescent="0.25">
      <c r="B224" s="4">
        <v>20</v>
      </c>
      <c r="C224" s="5">
        <v>528</v>
      </c>
      <c r="D224" s="5">
        <v>2</v>
      </c>
      <c r="E224" s="4">
        <v>44</v>
      </c>
      <c r="F224" s="3">
        <v>3.42</v>
      </c>
      <c r="G224" s="4">
        <v>25</v>
      </c>
      <c r="H224" s="4">
        <v>35</v>
      </c>
      <c r="I224" s="2">
        <v>8.2535915718449052E-2</v>
      </c>
      <c r="J224" s="3">
        <v>417.99379009476309</v>
      </c>
      <c r="K224" s="3">
        <v>0.25</v>
      </c>
      <c r="L224" s="6">
        <f t="shared" si="15"/>
        <v>2.0899689504738153E-3</v>
      </c>
      <c r="P224" s="3">
        <f t="shared" si="16"/>
        <v>0.31316709155056993</v>
      </c>
      <c r="Q224" s="3">
        <f t="shared" si="17"/>
        <v>1.2526683662022797</v>
      </c>
      <c r="S224" s="3">
        <f t="shared" si="18"/>
        <v>0.31575555074987571</v>
      </c>
      <c r="T224" s="3">
        <f t="shared" si="19"/>
        <v>1.2630222029995029</v>
      </c>
      <c r="V224" s="3"/>
      <c r="W224" s="3"/>
    </row>
    <row r="225" spans="1:23" x14ac:dyDescent="0.25">
      <c r="B225" s="4">
        <v>20</v>
      </c>
      <c r="C225" s="5">
        <v>528</v>
      </c>
      <c r="D225" s="5">
        <v>2</v>
      </c>
      <c r="E225" s="4">
        <v>44</v>
      </c>
      <c r="F225" s="3">
        <v>3.42</v>
      </c>
      <c r="G225" s="4">
        <v>25</v>
      </c>
      <c r="H225" s="4">
        <v>35</v>
      </c>
      <c r="I225" s="2">
        <v>8.2535915718449052E-2</v>
      </c>
      <c r="J225" s="3">
        <v>525.80672936787971</v>
      </c>
      <c r="K225" s="3">
        <v>0.25</v>
      </c>
      <c r="L225" s="6">
        <f t="shared" si="15"/>
        <v>2.6290336468393987E-3</v>
      </c>
      <c r="P225" s="3">
        <f t="shared" si="16"/>
        <v>0.37956670248831698</v>
      </c>
      <c r="Q225" s="3">
        <f t="shared" si="17"/>
        <v>1.5182668099532679</v>
      </c>
      <c r="S225" s="3">
        <f t="shared" si="18"/>
        <v>0.3841116530222311</v>
      </c>
      <c r="T225" s="3">
        <f t="shared" si="19"/>
        <v>1.5364466120889244</v>
      </c>
      <c r="V225" s="3"/>
      <c r="W225" s="3"/>
    </row>
    <row r="226" spans="1:23" x14ac:dyDescent="0.25">
      <c r="A226" s="1" t="s">
        <v>51</v>
      </c>
      <c r="B226" s="4">
        <v>20</v>
      </c>
      <c r="C226" s="5">
        <v>528</v>
      </c>
      <c r="D226" s="5">
        <v>3</v>
      </c>
      <c r="E226" s="4">
        <v>12</v>
      </c>
      <c r="F226" s="3">
        <v>3.42</v>
      </c>
      <c r="G226" s="4">
        <v>25</v>
      </c>
      <c r="H226" s="4">
        <v>35</v>
      </c>
      <c r="I226" s="2">
        <v>0.13524934868327321</v>
      </c>
      <c r="J226" s="3">
        <v>223.29573430236792</v>
      </c>
      <c r="K226" s="3">
        <v>0.18</v>
      </c>
      <c r="L226" s="6">
        <f t="shared" si="15"/>
        <v>1.1164786715118396E-3</v>
      </c>
      <c r="P226" s="3">
        <f t="shared" si="16"/>
        <v>0.14536478282943463</v>
      </c>
      <c r="Q226" s="3">
        <f t="shared" si="17"/>
        <v>0.80758212683019237</v>
      </c>
      <c r="S226" s="3">
        <f t="shared" si="18"/>
        <v>0.15236484642167311</v>
      </c>
      <c r="T226" s="3">
        <f t="shared" si="19"/>
        <v>0.84647136900929509</v>
      </c>
      <c r="V226" s="3"/>
      <c r="W226" s="3"/>
    </row>
    <row r="227" spans="1:23" x14ac:dyDescent="0.25">
      <c r="B227" s="4">
        <v>20</v>
      </c>
      <c r="C227" s="5">
        <v>528</v>
      </c>
      <c r="D227" s="5">
        <v>3</v>
      </c>
      <c r="E227" s="4">
        <v>12</v>
      </c>
      <c r="F227" s="3">
        <v>3.42</v>
      </c>
      <c r="G227" s="4">
        <v>25</v>
      </c>
      <c r="H227" s="4">
        <v>35</v>
      </c>
      <c r="I227" s="2">
        <v>0.13524934868327321</v>
      </c>
      <c r="J227" s="3">
        <v>263.36829755996007</v>
      </c>
      <c r="K227" s="3">
        <v>0.19</v>
      </c>
      <c r="L227" s="6">
        <f t="shared" si="15"/>
        <v>1.3168414877998004E-3</v>
      </c>
      <c r="P227" s="3">
        <f t="shared" si="16"/>
        <v>0.16692816382628134</v>
      </c>
      <c r="Q227" s="3">
        <f t="shared" si="17"/>
        <v>0.87856928329621753</v>
      </c>
      <c r="S227" s="3">
        <f t="shared" si="18"/>
        <v>0.17542929570658955</v>
      </c>
      <c r="T227" s="3">
        <f t="shared" si="19"/>
        <v>0.92331208266626075</v>
      </c>
      <c r="V227" s="3"/>
      <c r="W227" s="3"/>
    </row>
    <row r="228" spans="1:23" x14ac:dyDescent="0.25">
      <c r="B228" s="4">
        <v>20</v>
      </c>
      <c r="C228" s="5">
        <v>528</v>
      </c>
      <c r="D228" s="5">
        <v>3</v>
      </c>
      <c r="E228" s="4">
        <v>12</v>
      </c>
      <c r="F228" s="3">
        <v>3.42</v>
      </c>
      <c r="G228" s="4">
        <v>25</v>
      </c>
      <c r="H228" s="4">
        <v>35</v>
      </c>
      <c r="I228" s="2">
        <v>0.13524934868327321</v>
      </c>
      <c r="J228" s="3">
        <v>299.43360449179295</v>
      </c>
      <c r="K228" s="3">
        <v>0.21</v>
      </c>
      <c r="L228" s="6">
        <f t="shared" si="15"/>
        <v>1.4971680224589647E-3</v>
      </c>
      <c r="P228" s="3">
        <f t="shared" si="16"/>
        <v>0.18588196604846352</v>
      </c>
      <c r="Q228" s="3">
        <f t="shared" si="17"/>
        <v>0.88515221927839771</v>
      </c>
      <c r="S228" s="3">
        <f t="shared" si="18"/>
        <v>0.19574990210399773</v>
      </c>
      <c r="T228" s="3">
        <f t="shared" si="19"/>
        <v>0.93214239097141782</v>
      </c>
      <c r="V228" s="3"/>
      <c r="W228" s="3"/>
    </row>
    <row r="229" spans="1:23" x14ac:dyDescent="0.25">
      <c r="B229" s="4">
        <v>20</v>
      </c>
      <c r="C229" s="5">
        <v>528</v>
      </c>
      <c r="D229" s="5">
        <v>3</v>
      </c>
      <c r="E229" s="4">
        <v>12</v>
      </c>
      <c r="F229" s="3">
        <v>3.42</v>
      </c>
      <c r="G229" s="4">
        <v>25</v>
      </c>
      <c r="H229" s="4">
        <v>35</v>
      </c>
      <c r="I229" s="2">
        <v>0.13524934868327321</v>
      </c>
      <c r="J229" s="3">
        <v>343.51342407514426</v>
      </c>
      <c r="K229" s="3">
        <v>0.23</v>
      </c>
      <c r="L229" s="6">
        <f t="shared" si="15"/>
        <v>1.7175671203757212E-3</v>
      </c>
      <c r="P229" s="3">
        <f t="shared" si="16"/>
        <v>0.20855386275587839</v>
      </c>
      <c r="Q229" s="3">
        <f t="shared" si="17"/>
        <v>0.90675592502555824</v>
      </c>
      <c r="S229" s="3">
        <f t="shared" si="18"/>
        <v>0.22010850555615463</v>
      </c>
      <c r="T229" s="3">
        <f t="shared" si="19"/>
        <v>0.95699350241806358</v>
      </c>
      <c r="V229" s="3"/>
      <c r="W229" s="3"/>
    </row>
    <row r="230" spans="1:23" x14ac:dyDescent="0.25">
      <c r="B230" s="4">
        <v>20</v>
      </c>
      <c r="C230" s="5">
        <v>528</v>
      </c>
      <c r="D230" s="5">
        <v>3</v>
      </c>
      <c r="E230" s="4">
        <v>12</v>
      </c>
      <c r="F230" s="3">
        <v>3.42</v>
      </c>
      <c r="G230" s="4">
        <v>25</v>
      </c>
      <c r="H230" s="4">
        <v>35</v>
      </c>
      <c r="I230" s="2">
        <v>0.13524934868327321</v>
      </c>
      <c r="J230" s="3">
        <v>387.59324365849562</v>
      </c>
      <c r="K230" s="3">
        <v>0.25</v>
      </c>
      <c r="L230" s="6">
        <f t="shared" si="15"/>
        <v>1.937966218292478E-3</v>
      </c>
      <c r="P230" s="3">
        <f t="shared" si="16"/>
        <v>0.23075794366196301</v>
      </c>
      <c r="Q230" s="3">
        <f t="shared" si="17"/>
        <v>0.92303177464785202</v>
      </c>
      <c r="S230" s="3">
        <f t="shared" si="18"/>
        <v>0.24401367571044913</v>
      </c>
      <c r="T230" s="3">
        <f t="shared" si="19"/>
        <v>0.97605470284179652</v>
      </c>
      <c r="V230" s="3"/>
      <c r="W230" s="3"/>
    </row>
    <row r="231" spans="1:23" x14ac:dyDescent="0.25">
      <c r="B231" s="4">
        <v>20</v>
      </c>
      <c r="C231" s="5">
        <v>528</v>
      </c>
      <c r="D231" s="5">
        <v>3</v>
      </c>
      <c r="E231" s="4">
        <v>12</v>
      </c>
      <c r="F231" s="3">
        <v>3.42</v>
      </c>
      <c r="G231" s="4">
        <v>25</v>
      </c>
      <c r="H231" s="4">
        <v>35</v>
      </c>
      <c r="I231" s="2">
        <v>0.13524934868327321</v>
      </c>
      <c r="J231" s="3">
        <v>427.66580691608766</v>
      </c>
      <c r="K231" s="3">
        <v>0.28999999999999998</v>
      </c>
      <c r="L231" s="6">
        <f t="shared" si="15"/>
        <v>2.1383290345804384E-3</v>
      </c>
      <c r="P231" s="3">
        <f t="shared" si="16"/>
        <v>0.2505895759475622</v>
      </c>
      <c r="Q231" s="3">
        <f t="shared" si="17"/>
        <v>0.86410198602607657</v>
      </c>
      <c r="S231" s="3">
        <f t="shared" si="18"/>
        <v>0.26540198167320977</v>
      </c>
      <c r="T231" s="3">
        <f t="shared" si="19"/>
        <v>0.91517924714899923</v>
      </c>
      <c r="V231" s="3"/>
      <c r="W231" s="3"/>
    </row>
    <row r="232" spans="1:23" x14ac:dyDescent="0.25">
      <c r="B232" s="4">
        <v>20</v>
      </c>
      <c r="C232" s="5">
        <v>528</v>
      </c>
      <c r="D232" s="5">
        <v>3</v>
      </c>
      <c r="E232" s="4">
        <v>12</v>
      </c>
      <c r="F232" s="3">
        <v>3.42</v>
      </c>
      <c r="G232" s="4">
        <v>25</v>
      </c>
      <c r="H232" s="4">
        <v>35</v>
      </c>
      <c r="I232" s="2">
        <v>0.13524934868327321</v>
      </c>
      <c r="J232" s="3">
        <v>467.7383701736797</v>
      </c>
      <c r="K232" s="3">
        <v>0.31</v>
      </c>
      <c r="L232" s="6">
        <f t="shared" si="15"/>
        <v>2.3386918508683987E-3</v>
      </c>
      <c r="P232" s="3">
        <f t="shared" si="16"/>
        <v>0.27012197636394292</v>
      </c>
      <c r="Q232" s="3">
        <f t="shared" si="17"/>
        <v>0.87136121407723521</v>
      </c>
      <c r="S232" s="3">
        <f t="shared" si="18"/>
        <v>0.28649922676830547</v>
      </c>
      <c r="T232" s="3">
        <f t="shared" si="19"/>
        <v>0.92419105409130797</v>
      </c>
      <c r="V232" s="3"/>
      <c r="W232" s="3"/>
    </row>
    <row r="233" spans="1:23" x14ac:dyDescent="0.25">
      <c r="B233" s="4">
        <v>20</v>
      </c>
      <c r="C233" s="5">
        <v>528</v>
      </c>
      <c r="D233" s="5">
        <v>3</v>
      </c>
      <c r="E233" s="4">
        <v>12</v>
      </c>
      <c r="F233" s="3">
        <v>3.42</v>
      </c>
      <c r="G233" s="4">
        <v>25</v>
      </c>
      <c r="H233" s="4">
        <v>35</v>
      </c>
      <c r="I233" s="2">
        <v>0.13524934868327321</v>
      </c>
      <c r="J233" s="3">
        <v>501.10623509507292</v>
      </c>
      <c r="K233" s="3">
        <v>0.37</v>
      </c>
      <c r="L233" s="6">
        <f t="shared" si="15"/>
        <v>2.5055311754753648E-3</v>
      </c>
      <c r="P233" s="3">
        <f t="shared" si="16"/>
        <v>0.28617954189917527</v>
      </c>
      <c r="Q233" s="3">
        <f t="shared" si="17"/>
        <v>0.77345822134912234</v>
      </c>
      <c r="S233" s="3">
        <f t="shared" si="18"/>
        <v>0.30386518816719965</v>
      </c>
      <c r="T233" s="3">
        <f t="shared" si="19"/>
        <v>0.8212572653167558</v>
      </c>
      <c r="V233" s="3"/>
      <c r="W233" s="3"/>
    </row>
    <row r="234" spans="1:23" x14ac:dyDescent="0.25">
      <c r="A234" s="1" t="s">
        <v>52</v>
      </c>
      <c r="B234" s="4">
        <v>16</v>
      </c>
      <c r="C234" s="5">
        <v>528</v>
      </c>
      <c r="D234" s="5">
        <v>2</v>
      </c>
      <c r="E234" s="4">
        <v>52</v>
      </c>
      <c r="F234" s="3">
        <v>2.98</v>
      </c>
      <c r="G234" s="4">
        <v>27</v>
      </c>
      <c r="H234" s="4">
        <v>35</v>
      </c>
      <c r="I234" s="2">
        <v>4.8026966994219954E-2</v>
      </c>
      <c r="J234" s="3">
        <v>352.9102928137296</v>
      </c>
      <c r="K234" s="3">
        <v>0.16</v>
      </c>
      <c r="L234" s="6">
        <f t="shared" si="15"/>
        <v>1.7645514640686479E-3</v>
      </c>
      <c r="P234" s="3">
        <f t="shared" si="16"/>
        <v>0.27796985292032572</v>
      </c>
      <c r="Q234" s="3">
        <f t="shared" si="17"/>
        <v>1.7373115807520356</v>
      </c>
      <c r="S234" s="3">
        <f t="shared" si="18"/>
        <v>0.26968638198623285</v>
      </c>
      <c r="T234" s="3">
        <f t="shared" si="19"/>
        <v>1.6855398874139553</v>
      </c>
      <c r="V234" s="3"/>
      <c r="W234" s="3"/>
    </row>
    <row r="235" spans="1:23" x14ac:dyDescent="0.25">
      <c r="B235" s="4">
        <v>16</v>
      </c>
      <c r="C235" s="5">
        <v>528</v>
      </c>
      <c r="D235" s="5">
        <v>2</v>
      </c>
      <c r="E235" s="4">
        <v>52</v>
      </c>
      <c r="F235" s="3">
        <v>2.98</v>
      </c>
      <c r="G235" s="4">
        <v>27</v>
      </c>
      <c r="H235" s="4">
        <v>35</v>
      </c>
      <c r="I235" s="2">
        <v>4.8026966994219954E-2</v>
      </c>
      <c r="J235" s="3">
        <v>437.85145690880495</v>
      </c>
      <c r="K235" s="3">
        <v>0.2</v>
      </c>
      <c r="L235" s="6">
        <f t="shared" si="15"/>
        <v>2.1892572845440246E-3</v>
      </c>
      <c r="P235" s="3">
        <f t="shared" si="16"/>
        <v>0.33303267873728287</v>
      </c>
      <c r="Q235" s="3">
        <f t="shared" si="17"/>
        <v>1.6651633936864143</v>
      </c>
      <c r="S235" s="3">
        <f t="shared" si="18"/>
        <v>0.32422520230335078</v>
      </c>
      <c r="T235" s="3">
        <f t="shared" si="19"/>
        <v>1.6211260115167538</v>
      </c>
      <c r="V235" s="3"/>
      <c r="W235" s="3"/>
    </row>
    <row r="236" spans="1:23" x14ac:dyDescent="0.25">
      <c r="B236" s="4">
        <v>16</v>
      </c>
      <c r="C236" s="5">
        <v>528</v>
      </c>
      <c r="D236" s="5">
        <v>2</v>
      </c>
      <c r="E236" s="4">
        <v>52</v>
      </c>
      <c r="F236" s="3">
        <v>2.98</v>
      </c>
      <c r="G236" s="4">
        <v>27</v>
      </c>
      <c r="H236" s="4">
        <v>35</v>
      </c>
      <c r="I236" s="2">
        <v>4.8026966994219954E-2</v>
      </c>
      <c r="J236" s="3">
        <v>523.88203180799201</v>
      </c>
      <c r="K236" s="3">
        <v>0.26</v>
      </c>
      <c r="L236" s="6">
        <f t="shared" si="15"/>
        <v>2.61941015903996E-3</v>
      </c>
      <c r="P236" s="3">
        <f t="shared" si="16"/>
        <v>0.38705498802929977</v>
      </c>
      <c r="Q236" s="3">
        <f t="shared" si="17"/>
        <v>1.4886730308819223</v>
      </c>
      <c r="S236" s="3">
        <f t="shared" si="18"/>
        <v>0.3779019171780103</v>
      </c>
      <c r="T236" s="3">
        <f t="shared" si="19"/>
        <v>1.4534689122231166</v>
      </c>
      <c r="V236" s="3"/>
      <c r="W236" s="3"/>
    </row>
    <row r="237" spans="1:23" x14ac:dyDescent="0.25">
      <c r="A237" s="1" t="s">
        <v>53</v>
      </c>
      <c r="B237" s="4">
        <v>20</v>
      </c>
      <c r="C237" s="5">
        <v>528</v>
      </c>
      <c r="D237" s="5">
        <v>2</v>
      </c>
      <c r="E237" s="4">
        <v>44</v>
      </c>
      <c r="F237" s="3">
        <v>2.98</v>
      </c>
      <c r="G237" s="4">
        <v>25</v>
      </c>
      <c r="H237" s="4">
        <v>35</v>
      </c>
      <c r="I237" s="2">
        <v>8.1200522425266847E-2</v>
      </c>
      <c r="J237" s="3">
        <v>239.48479683343328</v>
      </c>
      <c r="K237" s="3">
        <v>0.17</v>
      </c>
      <c r="L237" s="6">
        <f t="shared" si="15"/>
        <v>1.1974239841671664E-3</v>
      </c>
      <c r="P237" s="3">
        <f t="shared" si="16"/>
        <v>0.19794625026201923</v>
      </c>
      <c r="Q237" s="3">
        <f t="shared" si="17"/>
        <v>1.1643897074236425</v>
      </c>
      <c r="S237" s="3">
        <f t="shared" si="18"/>
        <v>0.19758477635123906</v>
      </c>
      <c r="T237" s="3">
        <f t="shared" si="19"/>
        <v>1.1622633903014061</v>
      </c>
      <c r="V237" s="3"/>
      <c r="W237" s="3"/>
    </row>
    <row r="238" spans="1:23" x14ac:dyDescent="0.25">
      <c r="B238" s="4">
        <v>20</v>
      </c>
      <c r="C238" s="5">
        <v>528</v>
      </c>
      <c r="D238" s="5">
        <v>2</v>
      </c>
      <c r="E238" s="4">
        <v>44</v>
      </c>
      <c r="F238" s="3">
        <v>2.98</v>
      </c>
      <c r="G238" s="4">
        <v>25</v>
      </c>
      <c r="H238" s="4">
        <v>35</v>
      </c>
      <c r="I238" s="2">
        <v>8.1200522425266847E-2</v>
      </c>
      <c r="J238" s="3">
        <v>280.83646091543716</v>
      </c>
      <c r="K238" s="3">
        <v>0.19</v>
      </c>
      <c r="L238" s="6">
        <f t="shared" si="15"/>
        <v>1.4041823045771859E-3</v>
      </c>
      <c r="P238" s="3">
        <f t="shared" si="16"/>
        <v>0.22621238796457835</v>
      </c>
      <c r="Q238" s="3">
        <f t="shared" si="17"/>
        <v>1.190591515603044</v>
      </c>
      <c r="S238" s="3">
        <f t="shared" si="18"/>
        <v>0.22637548484468425</v>
      </c>
      <c r="T238" s="3">
        <f t="shared" si="19"/>
        <v>1.1914499202351803</v>
      </c>
      <c r="V238" s="3"/>
      <c r="W238" s="3"/>
    </row>
    <row r="239" spans="1:23" x14ac:dyDescent="0.25">
      <c r="B239" s="4">
        <v>20</v>
      </c>
      <c r="C239" s="5">
        <v>528</v>
      </c>
      <c r="D239" s="5">
        <v>2</v>
      </c>
      <c r="E239" s="4">
        <v>44</v>
      </c>
      <c r="F239" s="3">
        <v>2.98</v>
      </c>
      <c r="G239" s="4">
        <v>25</v>
      </c>
      <c r="H239" s="4">
        <v>35</v>
      </c>
      <c r="I239" s="2">
        <v>8.1200522425266847E-2</v>
      </c>
      <c r="J239" s="3">
        <v>334.00288616372791</v>
      </c>
      <c r="K239" s="3">
        <v>0.23</v>
      </c>
      <c r="L239" s="6">
        <f t="shared" si="15"/>
        <v>1.6700144308186395E-3</v>
      </c>
      <c r="P239" s="3">
        <f t="shared" si="16"/>
        <v>0.26158632860033681</v>
      </c>
      <c r="Q239" s="3">
        <f t="shared" si="17"/>
        <v>1.1373318634797251</v>
      </c>
      <c r="S239" s="3">
        <f t="shared" si="18"/>
        <v>0.26250211043587923</v>
      </c>
      <c r="T239" s="3">
        <f t="shared" si="19"/>
        <v>1.1413135236342575</v>
      </c>
      <c r="V239" s="3"/>
      <c r="W239" s="3"/>
    </row>
    <row r="240" spans="1:23" x14ac:dyDescent="0.25">
      <c r="B240" s="4">
        <v>20</v>
      </c>
      <c r="C240" s="5">
        <v>528</v>
      </c>
      <c r="D240" s="5">
        <v>2</v>
      </c>
      <c r="E240" s="4">
        <v>44</v>
      </c>
      <c r="F240" s="3">
        <v>2.98</v>
      </c>
      <c r="G240" s="4">
        <v>25</v>
      </c>
      <c r="H240" s="4">
        <v>35</v>
      </c>
      <c r="I240" s="2">
        <v>8.1200522425266847E-2</v>
      </c>
      <c r="J240" s="3">
        <v>357.63240849630159</v>
      </c>
      <c r="K240" s="3">
        <v>0.25</v>
      </c>
      <c r="L240" s="6">
        <f t="shared" si="15"/>
        <v>1.7881620424815079E-3</v>
      </c>
      <c r="P240" s="3">
        <f t="shared" si="16"/>
        <v>0.27700809041289565</v>
      </c>
      <c r="Q240" s="3">
        <f t="shared" si="17"/>
        <v>1.1080323616515826</v>
      </c>
      <c r="S240" s="3">
        <f t="shared" si="18"/>
        <v>0.27828205169287151</v>
      </c>
      <c r="T240" s="3">
        <f t="shared" si="19"/>
        <v>1.1131282067714861</v>
      </c>
      <c r="V240" s="3"/>
      <c r="W240" s="3"/>
    </row>
    <row r="241" spans="1:23" x14ac:dyDescent="0.25">
      <c r="B241" s="4">
        <v>20</v>
      </c>
      <c r="C241" s="5">
        <v>528</v>
      </c>
      <c r="D241" s="5">
        <v>2</v>
      </c>
      <c r="E241" s="4">
        <v>44</v>
      </c>
      <c r="F241" s="3">
        <v>2.98</v>
      </c>
      <c r="G241" s="4">
        <v>25</v>
      </c>
      <c r="H241" s="4">
        <v>35</v>
      </c>
      <c r="I241" s="2">
        <v>8.1200522425266847E-2</v>
      </c>
      <c r="J241" s="3">
        <v>393.07669199516215</v>
      </c>
      <c r="K241" s="3">
        <v>0.3</v>
      </c>
      <c r="L241" s="6">
        <f t="shared" si="15"/>
        <v>1.9653834599758107E-3</v>
      </c>
      <c r="P241" s="3">
        <f t="shared" si="16"/>
        <v>0.29983638256410389</v>
      </c>
      <c r="Q241" s="3">
        <f t="shared" si="17"/>
        <v>0.99945460854701296</v>
      </c>
      <c r="S241" s="3">
        <f t="shared" si="18"/>
        <v>0.30167110882866804</v>
      </c>
      <c r="T241" s="3">
        <f t="shared" si="19"/>
        <v>1.0055703627622268</v>
      </c>
      <c r="V241" s="3"/>
      <c r="W241" s="3"/>
    </row>
    <row r="242" spans="1:23" x14ac:dyDescent="0.25">
      <c r="B242" s="4">
        <v>20</v>
      </c>
      <c r="C242" s="5">
        <v>528</v>
      </c>
      <c r="D242" s="5">
        <v>2</v>
      </c>
      <c r="E242" s="4">
        <v>44</v>
      </c>
      <c r="F242" s="3">
        <v>2.98</v>
      </c>
      <c r="G242" s="4">
        <v>25</v>
      </c>
      <c r="H242" s="4">
        <v>35</v>
      </c>
      <c r="I242" s="2">
        <v>8.1200522425266847E-2</v>
      </c>
      <c r="J242" s="3">
        <v>416.70621432773589</v>
      </c>
      <c r="K242" s="3">
        <v>0.32</v>
      </c>
      <c r="L242" s="6">
        <f t="shared" si="15"/>
        <v>2.0835310716386794E-3</v>
      </c>
      <c r="P242" s="3">
        <f t="shared" si="16"/>
        <v>0.31486898147140241</v>
      </c>
      <c r="Q242" s="3">
        <f t="shared" si="17"/>
        <v>0.98396556709813254</v>
      </c>
      <c r="S242" s="3">
        <f t="shared" si="18"/>
        <v>0.31709172767871213</v>
      </c>
      <c r="T242" s="3">
        <f t="shared" si="19"/>
        <v>0.99091164899597539</v>
      </c>
      <c r="V242" s="3"/>
      <c r="W242" s="3"/>
    </row>
    <row r="243" spans="1:23" x14ac:dyDescent="0.25">
      <c r="B243" s="4">
        <v>20</v>
      </c>
      <c r="C243" s="5">
        <v>528</v>
      </c>
      <c r="D243" s="5">
        <v>2</v>
      </c>
      <c r="E243" s="4">
        <v>44</v>
      </c>
      <c r="F243" s="3">
        <v>2.98</v>
      </c>
      <c r="G243" s="4">
        <v>25</v>
      </c>
      <c r="H243" s="4">
        <v>35</v>
      </c>
      <c r="I243" s="2">
        <v>8.1200522425266847E-2</v>
      </c>
      <c r="J243" s="3">
        <v>474.59854404254128</v>
      </c>
      <c r="K243" s="3">
        <v>0.36</v>
      </c>
      <c r="L243" s="6">
        <f t="shared" si="15"/>
        <v>2.3729927202127063E-3</v>
      </c>
      <c r="P243" s="3">
        <f t="shared" si="16"/>
        <v>0.35113480781802386</v>
      </c>
      <c r="Q243" s="3">
        <f t="shared" si="17"/>
        <v>0.9753744661611774</v>
      </c>
      <c r="S243" s="3">
        <f t="shared" si="18"/>
        <v>0.35435034401918797</v>
      </c>
      <c r="T243" s="3">
        <f t="shared" si="19"/>
        <v>0.98430651116441104</v>
      </c>
      <c r="V243" s="3"/>
      <c r="W243" s="3"/>
    </row>
    <row r="244" spans="1:23" x14ac:dyDescent="0.25">
      <c r="B244" s="4">
        <v>20</v>
      </c>
      <c r="C244" s="5">
        <v>528</v>
      </c>
      <c r="D244" s="5">
        <v>2</v>
      </c>
      <c r="E244" s="4">
        <v>44</v>
      </c>
      <c r="F244" s="3">
        <v>2.98</v>
      </c>
      <c r="G244" s="4">
        <v>25</v>
      </c>
      <c r="H244" s="4">
        <v>35</v>
      </c>
      <c r="I244" s="2">
        <v>8.1200522425266847E-2</v>
      </c>
      <c r="J244" s="3">
        <v>526.44594786447112</v>
      </c>
      <c r="K244" s="3">
        <v>0.47</v>
      </c>
      <c r="L244" s="6">
        <f t="shared" si="15"/>
        <v>2.6322297393223558E-3</v>
      </c>
      <c r="P244" s="3">
        <f t="shared" si="16"/>
        <v>0.3830071065014935</v>
      </c>
      <c r="Q244" s="3">
        <f t="shared" si="17"/>
        <v>0.81490873723722024</v>
      </c>
      <c r="S244" s="3">
        <f t="shared" si="18"/>
        <v>0.38715622453709336</v>
      </c>
      <c r="T244" s="3">
        <f t="shared" si="19"/>
        <v>0.82373664795126256</v>
      </c>
      <c r="V244" s="3"/>
      <c r="W244" s="3"/>
    </row>
    <row r="245" spans="1:23" x14ac:dyDescent="0.25">
      <c r="A245" s="1" t="s">
        <v>54</v>
      </c>
      <c r="B245" s="4">
        <v>20</v>
      </c>
      <c r="C245" s="5">
        <v>528</v>
      </c>
      <c r="D245" s="5">
        <v>3</v>
      </c>
      <c r="E245" s="4">
        <v>12</v>
      </c>
      <c r="F245" s="3">
        <v>2.98</v>
      </c>
      <c r="G245" s="4">
        <v>25</v>
      </c>
      <c r="H245" s="4">
        <v>35</v>
      </c>
      <c r="I245" s="2">
        <v>0.1326866695196976</v>
      </c>
      <c r="J245" s="3">
        <v>288.35506662539098</v>
      </c>
      <c r="K245" s="3">
        <v>0.16</v>
      </c>
      <c r="L245" s="6">
        <f t="shared" si="15"/>
        <v>1.4417753331269548E-3</v>
      </c>
      <c r="P245" s="3">
        <f t="shared" si="16"/>
        <v>0.18179594607968563</v>
      </c>
      <c r="Q245" s="3">
        <f t="shared" si="17"/>
        <v>1.1362246629980353</v>
      </c>
      <c r="S245" s="3">
        <f t="shared" si="18"/>
        <v>0.19087161760812807</v>
      </c>
      <c r="T245" s="3">
        <f t="shared" si="19"/>
        <v>1.1929476100508003</v>
      </c>
      <c r="V245" s="3"/>
      <c r="W245" s="3"/>
    </row>
    <row r="246" spans="1:23" x14ac:dyDescent="0.25">
      <c r="B246" s="4">
        <v>20</v>
      </c>
      <c r="C246" s="5">
        <v>528</v>
      </c>
      <c r="D246" s="5">
        <v>3</v>
      </c>
      <c r="E246" s="4">
        <v>12</v>
      </c>
      <c r="F246" s="3">
        <v>2.98</v>
      </c>
      <c r="G246" s="4">
        <v>25</v>
      </c>
      <c r="H246" s="4">
        <v>35</v>
      </c>
      <c r="I246" s="2">
        <v>0.1326866695196976</v>
      </c>
      <c r="J246" s="3">
        <v>304.06930248173501</v>
      </c>
      <c r="K246" s="3">
        <v>0.18</v>
      </c>
      <c r="L246" s="6">
        <f t="shared" si="15"/>
        <v>1.5203465124086751E-3</v>
      </c>
      <c r="P246" s="3">
        <f t="shared" si="16"/>
        <v>0.19006226351943845</v>
      </c>
      <c r="Q246" s="3">
        <f t="shared" si="17"/>
        <v>1.0559014639968802</v>
      </c>
      <c r="S246" s="3">
        <f t="shared" si="18"/>
        <v>0.19972010078921623</v>
      </c>
      <c r="T246" s="3">
        <f t="shared" si="19"/>
        <v>1.1095561154956457</v>
      </c>
      <c r="V246" s="3"/>
      <c r="W246" s="3"/>
    </row>
    <row r="247" spans="1:23" x14ac:dyDescent="0.25">
      <c r="B247" s="4">
        <v>20</v>
      </c>
      <c r="C247" s="5">
        <v>528</v>
      </c>
      <c r="D247" s="5">
        <v>3</v>
      </c>
      <c r="E247" s="4">
        <v>12</v>
      </c>
      <c r="F247" s="3">
        <v>2.98</v>
      </c>
      <c r="G247" s="4">
        <v>25</v>
      </c>
      <c r="H247" s="4">
        <v>35</v>
      </c>
      <c r="I247" s="2">
        <v>0.1326866695196976</v>
      </c>
      <c r="J247" s="3">
        <v>343.35489212259552</v>
      </c>
      <c r="K247" s="3">
        <v>0.18</v>
      </c>
      <c r="L247" s="6">
        <f t="shared" si="15"/>
        <v>1.7167744606129776E-3</v>
      </c>
      <c r="P247" s="3">
        <f t="shared" si="16"/>
        <v>0.21043487275087863</v>
      </c>
      <c r="Q247" s="3">
        <f t="shared" si="17"/>
        <v>1.1690826263937701</v>
      </c>
      <c r="S247" s="3">
        <f t="shared" si="18"/>
        <v>0.22155824770581842</v>
      </c>
      <c r="T247" s="3">
        <f t="shared" si="19"/>
        <v>1.2308791539212134</v>
      </c>
      <c r="V247" s="3"/>
      <c r="W247" s="3"/>
    </row>
    <row r="248" spans="1:23" x14ac:dyDescent="0.25">
      <c r="B248" s="4">
        <v>20</v>
      </c>
      <c r="C248" s="5">
        <v>528</v>
      </c>
      <c r="D248" s="5">
        <v>3</v>
      </c>
      <c r="E248" s="4">
        <v>12</v>
      </c>
      <c r="F248" s="3">
        <v>2.98</v>
      </c>
      <c r="G248" s="4">
        <v>25</v>
      </c>
      <c r="H248" s="4">
        <v>35</v>
      </c>
      <c r="I248" s="2">
        <v>0.1326866695196976</v>
      </c>
      <c r="J248" s="3">
        <v>386.56904072754196</v>
      </c>
      <c r="K248" s="3">
        <v>0.2</v>
      </c>
      <c r="L248" s="6">
        <f t="shared" si="15"/>
        <v>1.9328452036377099E-3</v>
      </c>
      <c r="P248" s="3">
        <f t="shared" si="16"/>
        <v>0.23241339846658135</v>
      </c>
      <c r="Q248" s="3">
        <f t="shared" si="17"/>
        <v>1.1620669923329068</v>
      </c>
      <c r="S248" s="3">
        <f t="shared" si="18"/>
        <v>0.24516310467656016</v>
      </c>
      <c r="T248" s="3">
        <f t="shared" si="19"/>
        <v>1.2258155233828008</v>
      </c>
      <c r="V248" s="3"/>
      <c r="W248" s="3"/>
    </row>
    <row r="249" spans="1:23" x14ac:dyDescent="0.25">
      <c r="B249" s="4">
        <v>20</v>
      </c>
      <c r="C249" s="5">
        <v>528</v>
      </c>
      <c r="D249" s="5">
        <v>3</v>
      </c>
      <c r="E249" s="4">
        <v>12</v>
      </c>
      <c r="F249" s="3">
        <v>2.98</v>
      </c>
      <c r="G249" s="4">
        <v>25</v>
      </c>
      <c r="H249" s="4">
        <v>35</v>
      </c>
      <c r="I249" s="2">
        <v>0.1326866695196976</v>
      </c>
      <c r="J249" s="3">
        <v>425.85463036840224</v>
      </c>
      <c r="K249" s="3">
        <v>0.2</v>
      </c>
      <c r="L249" s="6">
        <f t="shared" si="15"/>
        <v>2.1292731518420113E-3</v>
      </c>
      <c r="P249" s="3">
        <f t="shared" si="16"/>
        <v>0.25204953936096075</v>
      </c>
      <c r="Q249" s="3">
        <f t="shared" si="17"/>
        <v>1.2602476968048038</v>
      </c>
      <c r="S249" s="3">
        <f t="shared" si="18"/>
        <v>0.26628849811779909</v>
      </c>
      <c r="T249" s="3">
        <f t="shared" si="19"/>
        <v>1.3314424905889954</v>
      </c>
      <c r="V249" s="3"/>
      <c r="W249" s="3"/>
    </row>
    <row r="250" spans="1:23" x14ac:dyDescent="0.25">
      <c r="B250" s="4">
        <v>20</v>
      </c>
      <c r="C250" s="5">
        <v>528</v>
      </c>
      <c r="D250" s="5">
        <v>3</v>
      </c>
      <c r="E250" s="4">
        <v>12</v>
      </c>
      <c r="F250" s="3">
        <v>2.98</v>
      </c>
      <c r="G250" s="4">
        <v>25</v>
      </c>
      <c r="H250" s="4">
        <v>35</v>
      </c>
      <c r="I250" s="2">
        <v>0.1326866695196976</v>
      </c>
      <c r="J250" s="3">
        <v>461.21166104517658</v>
      </c>
      <c r="K250" s="3">
        <v>0.2</v>
      </c>
      <c r="L250" s="6">
        <f t="shared" si="15"/>
        <v>2.3060583052258829E-3</v>
      </c>
      <c r="P250" s="3">
        <f t="shared" si="16"/>
        <v>0.26947179226720419</v>
      </c>
      <c r="Q250" s="3">
        <f t="shared" si="17"/>
        <v>1.3473589613360208</v>
      </c>
      <c r="S250" s="3">
        <f t="shared" si="18"/>
        <v>0.28505852494803874</v>
      </c>
      <c r="T250" s="3">
        <f t="shared" si="19"/>
        <v>1.4252926247401936</v>
      </c>
      <c r="V250" s="3"/>
      <c r="W250" s="3"/>
    </row>
    <row r="251" spans="1:23" x14ac:dyDescent="0.25">
      <c r="B251" s="4">
        <v>20</v>
      </c>
      <c r="C251" s="5">
        <v>528</v>
      </c>
      <c r="D251" s="5">
        <v>3</v>
      </c>
      <c r="E251" s="4">
        <v>12</v>
      </c>
      <c r="F251" s="3">
        <v>2.98</v>
      </c>
      <c r="G251" s="4">
        <v>25</v>
      </c>
      <c r="H251" s="4">
        <v>35</v>
      </c>
      <c r="I251" s="2">
        <v>0.1326866695196976</v>
      </c>
      <c r="J251" s="3">
        <v>502.05901185324399</v>
      </c>
      <c r="K251" s="3">
        <v>0.22</v>
      </c>
      <c r="L251" s="6">
        <f t="shared" si="15"/>
        <v>2.51029505926622E-3</v>
      </c>
      <c r="P251" s="3">
        <f t="shared" si="16"/>
        <v>0.28933260126002863</v>
      </c>
      <c r="Q251" s="3">
        <f t="shared" si="17"/>
        <v>1.3151481875455846</v>
      </c>
      <c r="S251" s="3">
        <f t="shared" si="18"/>
        <v>0.30648397103107694</v>
      </c>
      <c r="T251" s="3">
        <f t="shared" si="19"/>
        <v>1.3931089592321679</v>
      </c>
      <c r="V251" s="3"/>
      <c r="W251" s="3"/>
    </row>
    <row r="252" spans="1:23" x14ac:dyDescent="0.25">
      <c r="A252" s="1" t="s">
        <v>55</v>
      </c>
      <c r="B252" s="4">
        <v>28</v>
      </c>
      <c r="C252" s="5">
        <v>400</v>
      </c>
      <c r="D252" s="5">
        <v>4</v>
      </c>
      <c r="E252" s="4">
        <v>16</v>
      </c>
      <c r="F252" s="3">
        <v>5.3084743571011064</v>
      </c>
      <c r="G252" s="4">
        <v>30</v>
      </c>
      <c r="H252" s="4">
        <v>44</v>
      </c>
      <c r="I252" s="2">
        <v>0.22188311816029316</v>
      </c>
      <c r="J252" s="3">
        <v>118.00597011213085</v>
      </c>
      <c r="K252" s="3">
        <v>0.22</v>
      </c>
      <c r="L252" s="6">
        <f t="shared" si="15"/>
        <v>5.900298505606543E-4</v>
      </c>
      <c r="P252" s="3">
        <f t="shared" si="16"/>
        <v>9.6659340703956723E-2</v>
      </c>
      <c r="Q252" s="3">
        <f t="shared" si="17"/>
        <v>0.43936063956343963</v>
      </c>
      <c r="S252" s="3">
        <f t="shared" si="18"/>
        <v>0.11025116734288472</v>
      </c>
      <c r="T252" s="3">
        <f t="shared" si="19"/>
        <v>0.5011416697403851</v>
      </c>
      <c r="V252" s="3"/>
      <c r="W252" s="3"/>
    </row>
    <row r="253" spans="1:23" x14ac:dyDescent="0.25">
      <c r="B253" s="4">
        <v>28</v>
      </c>
      <c r="C253" s="5">
        <v>400</v>
      </c>
      <c r="D253" s="5">
        <v>4</v>
      </c>
      <c r="E253" s="4">
        <v>16</v>
      </c>
      <c r="F253" s="3">
        <v>5.3084743571011064</v>
      </c>
      <c r="G253" s="4">
        <v>30</v>
      </c>
      <c r="H253" s="4">
        <v>44</v>
      </c>
      <c r="I253" s="2">
        <v>0.22188311816029316</v>
      </c>
      <c r="J253" s="3">
        <v>169.89998557407694</v>
      </c>
      <c r="K253" s="3">
        <v>0.25</v>
      </c>
      <c r="L253" s="6">
        <f t="shared" si="15"/>
        <v>8.4949992787038467E-4</v>
      </c>
      <c r="P253" s="3">
        <f t="shared" si="16"/>
        <v>0.13118685308621933</v>
      </c>
      <c r="Q253" s="3">
        <f t="shared" si="17"/>
        <v>0.52474741234487732</v>
      </c>
      <c r="S253" s="3">
        <f t="shared" si="18"/>
        <v>0.15050894517054611</v>
      </c>
      <c r="T253" s="3">
        <f t="shared" si="19"/>
        <v>0.60203578068218444</v>
      </c>
      <c r="V253" s="3"/>
      <c r="W253" s="3"/>
    </row>
    <row r="254" spans="1:23" x14ac:dyDescent="0.25">
      <c r="B254" s="4">
        <v>28</v>
      </c>
      <c r="C254" s="5">
        <v>400</v>
      </c>
      <c r="D254" s="5">
        <v>4</v>
      </c>
      <c r="E254" s="4">
        <v>16</v>
      </c>
      <c r="F254" s="3">
        <v>5.3084743571011064</v>
      </c>
      <c r="G254" s="4">
        <v>30</v>
      </c>
      <c r="H254" s="4">
        <v>44</v>
      </c>
      <c r="I254" s="2">
        <v>0.22188311816029316</v>
      </c>
      <c r="J254" s="3">
        <v>202.20584357213144</v>
      </c>
      <c r="K254" s="3">
        <v>0.28999999999999998</v>
      </c>
      <c r="L254" s="6">
        <f t="shared" si="15"/>
        <v>1.0110292178606571E-3</v>
      </c>
      <c r="P254" s="3">
        <f t="shared" si="16"/>
        <v>0.1517900891876946</v>
      </c>
      <c r="Q254" s="3">
        <f t="shared" si="17"/>
        <v>0.52341410064722282</v>
      </c>
      <c r="S254" s="3">
        <f t="shared" si="18"/>
        <v>0.17463247921800942</v>
      </c>
      <c r="T254" s="3">
        <f t="shared" si="19"/>
        <v>0.6021809628207222</v>
      </c>
      <c r="V254" s="3"/>
      <c r="W254" s="3"/>
    </row>
    <row r="255" spans="1:23" x14ac:dyDescent="0.25">
      <c r="B255" s="4">
        <v>28</v>
      </c>
      <c r="C255" s="5">
        <v>400</v>
      </c>
      <c r="D255" s="5">
        <v>4</v>
      </c>
      <c r="E255" s="4">
        <v>16</v>
      </c>
      <c r="F255" s="3">
        <v>5.3084743571011064</v>
      </c>
      <c r="G255" s="4">
        <v>30</v>
      </c>
      <c r="H255" s="4">
        <v>44</v>
      </c>
      <c r="I255" s="2">
        <v>0.22188311816029316</v>
      </c>
      <c r="J255" s="3">
        <v>239.33347142064173</v>
      </c>
      <c r="K255" s="3">
        <v>0.31</v>
      </c>
      <c r="L255" s="6">
        <f t="shared" si="15"/>
        <v>1.1966673571032085E-3</v>
      </c>
      <c r="P255" s="3">
        <f t="shared" si="16"/>
        <v>0.17482082948417246</v>
      </c>
      <c r="Q255" s="3">
        <f t="shared" si="17"/>
        <v>0.56393815962636273</v>
      </c>
      <c r="S255" s="3">
        <f t="shared" si="18"/>
        <v>0.2016722463772686</v>
      </c>
      <c r="T255" s="3">
        <f t="shared" si="19"/>
        <v>0.65055563347506007</v>
      </c>
      <c r="V255" s="3"/>
      <c r="W255" s="3"/>
    </row>
    <row r="256" spans="1:23" x14ac:dyDescent="0.25">
      <c r="B256" s="4">
        <v>28</v>
      </c>
      <c r="C256" s="5">
        <v>400</v>
      </c>
      <c r="D256" s="5">
        <v>4</v>
      </c>
      <c r="E256" s="4">
        <v>16</v>
      </c>
      <c r="F256" s="3">
        <v>5.3084743571011064</v>
      </c>
      <c r="G256" s="4">
        <v>30</v>
      </c>
      <c r="H256" s="4">
        <v>44</v>
      </c>
      <c r="I256" s="2">
        <v>0.22188311816029316</v>
      </c>
      <c r="J256" s="3">
        <v>297.19470962611246</v>
      </c>
      <c r="K256" s="3">
        <v>0.33</v>
      </c>
      <c r="L256" s="6">
        <f t="shared" si="15"/>
        <v>1.4859735481305622E-3</v>
      </c>
      <c r="P256" s="3">
        <f t="shared" si="16"/>
        <v>0.20960262338152336</v>
      </c>
      <c r="Q256" s="3">
        <f t="shared" si="17"/>
        <v>0.63515946479249497</v>
      </c>
      <c r="S256" s="3">
        <f t="shared" si="18"/>
        <v>0.24263546234220779</v>
      </c>
      <c r="T256" s="3">
        <f t="shared" si="19"/>
        <v>0.73525897679456897</v>
      </c>
      <c r="V256" s="3"/>
      <c r="W256" s="3"/>
    </row>
    <row r="257" spans="1:23" x14ac:dyDescent="0.25">
      <c r="B257" s="4">
        <v>28</v>
      </c>
      <c r="C257" s="5">
        <v>400</v>
      </c>
      <c r="D257" s="5">
        <v>4</v>
      </c>
      <c r="E257" s="4">
        <v>16</v>
      </c>
      <c r="F257" s="3">
        <v>5.3084743571011064</v>
      </c>
      <c r="G257" s="4">
        <v>30</v>
      </c>
      <c r="H257" s="4">
        <v>44</v>
      </c>
      <c r="I257" s="2">
        <v>0.22188311816029316</v>
      </c>
      <c r="J257" s="3">
        <v>326.60750571389349</v>
      </c>
      <c r="K257" s="3">
        <v>0.34</v>
      </c>
      <c r="L257" s="6">
        <f t="shared" si="15"/>
        <v>1.6330375285694674E-3</v>
      </c>
      <c r="P257" s="3">
        <f t="shared" si="16"/>
        <v>0.22685179321482371</v>
      </c>
      <c r="Q257" s="3">
        <f t="shared" si="17"/>
        <v>0.66721115651418739</v>
      </c>
      <c r="S257" s="3">
        <f t="shared" si="18"/>
        <v>0.26299987340584935</v>
      </c>
      <c r="T257" s="3">
        <f t="shared" si="19"/>
        <v>0.77352903942896867</v>
      </c>
      <c r="V257" s="3"/>
      <c r="W257" s="3"/>
    </row>
    <row r="258" spans="1:23" x14ac:dyDescent="0.25">
      <c r="B258" s="4">
        <v>28</v>
      </c>
      <c r="C258" s="5">
        <v>400</v>
      </c>
      <c r="D258" s="5">
        <v>4</v>
      </c>
      <c r="E258" s="4">
        <v>16</v>
      </c>
      <c r="F258" s="3">
        <v>5.3084743571011064</v>
      </c>
      <c r="G258" s="4">
        <v>30</v>
      </c>
      <c r="H258" s="4">
        <v>44</v>
      </c>
      <c r="I258" s="2">
        <v>0.22188311816029316</v>
      </c>
      <c r="J258" s="3">
        <v>369.52125738295081</v>
      </c>
      <c r="K258" s="3">
        <v>0.37</v>
      </c>
      <c r="L258" s="6">
        <f t="shared" si="15"/>
        <v>1.847606286914754E-3</v>
      </c>
      <c r="P258" s="3">
        <f t="shared" si="16"/>
        <v>0.25157653636383071</v>
      </c>
      <c r="Q258" s="3">
        <f t="shared" si="17"/>
        <v>0.67993658476711005</v>
      </c>
      <c r="S258" s="3">
        <f t="shared" si="18"/>
        <v>0.29224108301853913</v>
      </c>
      <c r="T258" s="3">
        <f t="shared" si="19"/>
        <v>0.78984076491497057</v>
      </c>
      <c r="V258" s="3"/>
      <c r="W258" s="3"/>
    </row>
    <row r="259" spans="1:23" x14ac:dyDescent="0.25">
      <c r="A259" s="1" t="s">
        <v>56</v>
      </c>
      <c r="B259" s="4">
        <v>15.9</v>
      </c>
      <c r="C259" s="5">
        <v>392</v>
      </c>
      <c r="D259" s="5">
        <v>2</v>
      </c>
      <c r="E259" s="4">
        <v>46</v>
      </c>
      <c r="F259" s="3">
        <v>2.8258773978663156</v>
      </c>
      <c r="G259" s="4">
        <v>30</v>
      </c>
      <c r="H259" s="4">
        <v>38</v>
      </c>
      <c r="I259" s="2">
        <v>4.4148388230368388E-2</v>
      </c>
      <c r="J259" s="3">
        <v>341.98722674400653</v>
      </c>
      <c r="K259" s="3">
        <v>0.2</v>
      </c>
      <c r="L259" s="6">
        <f t="shared" si="15"/>
        <v>1.7099361337200327E-3</v>
      </c>
      <c r="P259" s="3">
        <f t="shared" si="16"/>
        <v>0.28050842070461185</v>
      </c>
      <c r="Q259" s="3">
        <f t="shared" si="17"/>
        <v>1.4025421035230592</v>
      </c>
      <c r="S259" s="3">
        <f t="shared" si="18"/>
        <v>0.27143631848323624</v>
      </c>
      <c r="T259" s="3">
        <f t="shared" si="19"/>
        <v>1.3571815924161812</v>
      </c>
      <c r="V259" s="3"/>
      <c r="W259" s="3"/>
    </row>
    <row r="260" spans="1:23" x14ac:dyDescent="0.25">
      <c r="B260" s="4">
        <v>15.9</v>
      </c>
      <c r="C260" s="5">
        <v>392</v>
      </c>
      <c r="D260" s="5">
        <v>2</v>
      </c>
      <c r="E260" s="4">
        <v>46</v>
      </c>
      <c r="F260" s="3">
        <v>2.8258773978663156</v>
      </c>
      <c r="G260" s="4">
        <v>30</v>
      </c>
      <c r="H260" s="4">
        <v>38</v>
      </c>
      <c r="I260" s="2">
        <v>4.4148388230368388E-2</v>
      </c>
      <c r="J260" s="3">
        <v>377.9345206360814</v>
      </c>
      <c r="K260" s="3">
        <v>0.35</v>
      </c>
      <c r="L260" s="6">
        <f t="shared" si="15"/>
        <v>1.8896726031804071E-3</v>
      </c>
      <c r="P260" s="3">
        <f t="shared" si="16"/>
        <v>0.30501464934592115</v>
      </c>
      <c r="Q260" s="3">
        <f t="shared" si="17"/>
        <v>0.87147042670263186</v>
      </c>
      <c r="S260" s="3">
        <f t="shared" si="18"/>
        <v>0.2956223454610889</v>
      </c>
      <c r="T260" s="3">
        <f t="shared" si="19"/>
        <v>0.84463527274596828</v>
      </c>
      <c r="V260" s="3"/>
      <c r="W260" s="3"/>
    </row>
    <row r="261" spans="1:23" x14ac:dyDescent="0.25">
      <c r="A261" s="1" t="s">
        <v>57</v>
      </c>
      <c r="B261" s="4">
        <v>15.9</v>
      </c>
      <c r="C261" s="5">
        <v>392</v>
      </c>
      <c r="D261" s="5">
        <v>2</v>
      </c>
      <c r="E261" s="4">
        <v>46</v>
      </c>
      <c r="F261" s="3">
        <v>2.8258773978663156</v>
      </c>
      <c r="G261" s="4">
        <v>30</v>
      </c>
      <c r="H261" s="4">
        <v>38</v>
      </c>
      <c r="I261" s="2">
        <v>4.4148388230368388E-2</v>
      </c>
      <c r="J261" s="3">
        <v>343.55345789327077</v>
      </c>
      <c r="K261" s="3">
        <v>0.2</v>
      </c>
      <c r="L261" s="6">
        <f t="shared" si="15"/>
        <v>1.7177672894663539E-3</v>
      </c>
      <c r="P261" s="3">
        <f t="shared" si="16"/>
        <v>0.28158457623339</v>
      </c>
      <c r="Q261" s="3">
        <f t="shared" si="17"/>
        <v>1.40792288116695</v>
      </c>
      <c r="S261" s="3">
        <f t="shared" si="18"/>
        <v>0.27249759079128238</v>
      </c>
      <c r="T261" s="3">
        <f t="shared" si="19"/>
        <v>1.3624879539564119</v>
      </c>
      <c r="V261" s="3"/>
      <c r="W261" s="3"/>
    </row>
    <row r="262" spans="1:23" x14ac:dyDescent="0.25">
      <c r="B262" s="4">
        <v>15.9</v>
      </c>
      <c r="C262" s="5">
        <v>392</v>
      </c>
      <c r="D262" s="5">
        <v>2</v>
      </c>
      <c r="E262" s="4">
        <v>46</v>
      </c>
      <c r="F262" s="3">
        <v>2.8258773978663156</v>
      </c>
      <c r="G262" s="4">
        <v>30</v>
      </c>
      <c r="H262" s="4">
        <v>38</v>
      </c>
      <c r="I262" s="2">
        <v>4.4148388230368388E-2</v>
      </c>
      <c r="J262" s="3">
        <v>377.9345206360814</v>
      </c>
      <c r="K262" s="3">
        <v>0.25</v>
      </c>
      <c r="L262" s="6">
        <f t="shared" si="15"/>
        <v>1.8896726031804071E-3</v>
      </c>
      <c r="P262" s="3">
        <f t="shared" si="16"/>
        <v>0.30501464934592115</v>
      </c>
      <c r="Q262" s="3">
        <f t="shared" si="17"/>
        <v>1.2200585973836846</v>
      </c>
      <c r="S262" s="3">
        <f t="shared" si="18"/>
        <v>0.2956223454610889</v>
      </c>
      <c r="T262" s="3">
        <f t="shared" si="19"/>
        <v>1.1824893818443556</v>
      </c>
      <c r="V262" s="3"/>
      <c r="W262" s="3"/>
    </row>
    <row r="263" spans="1:23" x14ac:dyDescent="0.25">
      <c r="A263" s="1" t="s">
        <v>58</v>
      </c>
      <c r="B263" s="4">
        <v>15.9</v>
      </c>
      <c r="C263" s="5">
        <v>392</v>
      </c>
      <c r="D263" s="5">
        <v>2</v>
      </c>
      <c r="E263" s="4">
        <v>46</v>
      </c>
      <c r="F263" s="3">
        <v>2.8258773978663156</v>
      </c>
      <c r="G263" s="4">
        <v>30</v>
      </c>
      <c r="H263" s="4">
        <v>38</v>
      </c>
      <c r="I263" s="2">
        <v>4.4148388230368388E-2</v>
      </c>
      <c r="J263" s="3">
        <v>343.55345789327077</v>
      </c>
      <c r="K263" s="3">
        <v>0.2</v>
      </c>
      <c r="L263" s="6">
        <f t="shared" si="15"/>
        <v>1.7177672894663539E-3</v>
      </c>
      <c r="P263" s="3">
        <f t="shared" si="16"/>
        <v>0.28158457623339</v>
      </c>
      <c r="Q263" s="3">
        <f t="shared" si="17"/>
        <v>1.40792288116695</v>
      </c>
      <c r="S263" s="3">
        <f t="shared" si="18"/>
        <v>0.27249759079128238</v>
      </c>
      <c r="T263" s="3">
        <f t="shared" si="19"/>
        <v>1.3624879539564119</v>
      </c>
      <c r="V263" s="3"/>
      <c r="W263" s="3"/>
    </row>
    <row r="264" spans="1:23" x14ac:dyDescent="0.25">
      <c r="B264" s="4">
        <v>15.9</v>
      </c>
      <c r="C264" s="5">
        <v>392</v>
      </c>
      <c r="D264" s="5">
        <v>2</v>
      </c>
      <c r="E264" s="4">
        <v>46</v>
      </c>
      <c r="F264" s="3">
        <v>2.8258773978663156</v>
      </c>
      <c r="G264" s="4">
        <v>30</v>
      </c>
      <c r="H264" s="4">
        <v>38</v>
      </c>
      <c r="I264" s="2">
        <v>4.4148388230368388E-2</v>
      </c>
      <c r="J264" s="3">
        <v>377.9345206360814</v>
      </c>
      <c r="K264" s="3">
        <v>0.25</v>
      </c>
      <c r="L264" s="6">
        <f t="shared" si="15"/>
        <v>1.8896726031804071E-3</v>
      </c>
      <c r="P264" s="3">
        <f t="shared" si="16"/>
        <v>0.30501464934592115</v>
      </c>
      <c r="Q264" s="3">
        <f t="shared" si="17"/>
        <v>1.2200585973836846</v>
      </c>
      <c r="S264" s="3">
        <f t="shared" si="18"/>
        <v>0.2956223454610889</v>
      </c>
      <c r="T264" s="3">
        <f t="shared" si="19"/>
        <v>1.1824893818443556</v>
      </c>
      <c r="V264" s="3"/>
      <c r="W264" s="3"/>
    </row>
    <row r="265" spans="1:23" x14ac:dyDescent="0.25">
      <c r="A265" s="1" t="s">
        <v>59</v>
      </c>
      <c r="B265" s="4">
        <v>15.9</v>
      </c>
      <c r="C265" s="5">
        <v>392</v>
      </c>
      <c r="D265" s="5">
        <v>2</v>
      </c>
      <c r="E265" s="4">
        <v>46</v>
      </c>
      <c r="F265" s="3">
        <v>2.8258773978663156</v>
      </c>
      <c r="G265" s="4">
        <v>30</v>
      </c>
      <c r="H265" s="4">
        <v>38</v>
      </c>
      <c r="I265" s="2">
        <v>4.4148388230368388E-2</v>
      </c>
      <c r="J265" s="3">
        <v>345.11968904253513</v>
      </c>
      <c r="K265" s="3">
        <v>0.2</v>
      </c>
      <c r="L265" s="6">
        <f t="shared" si="15"/>
        <v>1.7255984452126756E-3</v>
      </c>
      <c r="P265" s="3">
        <f t="shared" si="16"/>
        <v>0.2826599372640895</v>
      </c>
      <c r="Q265" s="3">
        <f t="shared" si="17"/>
        <v>1.4132996863204474</v>
      </c>
      <c r="S265" s="3">
        <f t="shared" si="18"/>
        <v>0.27355815694714036</v>
      </c>
      <c r="T265" s="3">
        <f t="shared" si="19"/>
        <v>1.3677907847357018</v>
      </c>
      <c r="V265" s="3"/>
      <c r="W265" s="3"/>
    </row>
    <row r="266" spans="1:23" x14ac:dyDescent="0.25">
      <c r="B266" s="4">
        <v>15.9</v>
      </c>
      <c r="C266" s="5">
        <v>392</v>
      </c>
      <c r="D266" s="5">
        <v>2</v>
      </c>
      <c r="E266" s="4">
        <v>46</v>
      </c>
      <c r="F266" s="3">
        <v>2.8258773978663156</v>
      </c>
      <c r="G266" s="4">
        <v>30</v>
      </c>
      <c r="H266" s="4">
        <v>38</v>
      </c>
      <c r="I266" s="2">
        <v>4.4148388230368388E-2</v>
      </c>
      <c r="J266" s="3">
        <v>377.9345206360814</v>
      </c>
      <c r="K266" s="3">
        <v>0.3</v>
      </c>
      <c r="L266" s="6">
        <f t="shared" si="15"/>
        <v>1.8896726031804071E-3</v>
      </c>
      <c r="P266" s="3">
        <f t="shared" si="16"/>
        <v>0.30501464934592115</v>
      </c>
      <c r="Q266" s="3">
        <f t="shared" si="17"/>
        <v>1.0167154978197372</v>
      </c>
      <c r="S266" s="3">
        <f t="shared" si="18"/>
        <v>0.2956223454610889</v>
      </c>
      <c r="T266" s="3">
        <f t="shared" si="19"/>
        <v>0.98540781820362966</v>
      </c>
      <c r="V266" s="3"/>
      <c r="W266" s="3"/>
    </row>
    <row r="267" spans="1:23" x14ac:dyDescent="0.25">
      <c r="A267" s="1" t="s">
        <v>60</v>
      </c>
      <c r="B267" s="4">
        <v>12.7</v>
      </c>
      <c r="C267" s="5">
        <v>392</v>
      </c>
      <c r="D267" s="5">
        <v>2</v>
      </c>
      <c r="E267" s="4">
        <v>52</v>
      </c>
      <c r="F267" s="3">
        <v>2.9208758709847928</v>
      </c>
      <c r="G267" s="4">
        <v>30</v>
      </c>
      <c r="H267" s="4">
        <v>36.5</v>
      </c>
      <c r="I267" s="2">
        <v>2.6406277928437891E-2</v>
      </c>
      <c r="J267" s="3">
        <v>274.08621769743974</v>
      </c>
      <c r="K267" s="3">
        <v>0.15</v>
      </c>
      <c r="L267" s="6">
        <f t="shared" si="15"/>
        <v>1.3704310884871988E-3</v>
      </c>
      <c r="P267" s="3">
        <f t="shared" si="16"/>
        <v>0.23458830810265544</v>
      </c>
      <c r="Q267" s="3">
        <f t="shared" si="17"/>
        <v>1.563922054017703</v>
      </c>
      <c r="S267" s="3">
        <f t="shared" si="18"/>
        <v>0.22550873420747761</v>
      </c>
      <c r="T267" s="3">
        <f t="shared" si="19"/>
        <v>1.5033915613831841</v>
      </c>
      <c r="V267" s="3"/>
      <c r="W267" s="3"/>
    </row>
    <row r="268" spans="1:23" x14ac:dyDescent="0.25">
      <c r="B268" s="4">
        <v>12.7</v>
      </c>
      <c r="C268" s="5">
        <v>392</v>
      </c>
      <c r="D268" s="5">
        <v>2</v>
      </c>
      <c r="E268" s="4">
        <v>52</v>
      </c>
      <c r="F268" s="3">
        <v>2.9208758709847928</v>
      </c>
      <c r="G268" s="4">
        <v>30</v>
      </c>
      <c r="H268" s="4">
        <v>36.5</v>
      </c>
      <c r="I268" s="2">
        <v>2.6406277928437891E-2</v>
      </c>
      <c r="J268" s="3">
        <v>369.76206594158054</v>
      </c>
      <c r="K268" s="3">
        <v>0.2</v>
      </c>
      <c r="L268" s="6">
        <f t="shared" ref="L268:L331" si="20">J268/200000</f>
        <v>1.8488103297079027E-3</v>
      </c>
      <c r="P268" s="3">
        <f t="shared" ref="P268:P331" si="21">$Q$2*($Q$3*$G268+$Q$4*$B268^$Q$5*$I268^$Q$6)*$L268^$Q$7</f>
        <v>0.30149202203537229</v>
      </c>
      <c r="Q268" s="3">
        <f t="shared" ref="Q268:Q331" si="22">P268/$K268</f>
        <v>1.5074601101768614</v>
      </c>
      <c r="S268" s="3">
        <f t="shared" ref="S268:S331" si="23">$T$2*$B268^$T$3*$L268^$T$4*($T$5*$I268^$T$6+$T$7)</f>
        <v>0.29121476544632796</v>
      </c>
      <c r="T268" s="3">
        <f t="shared" ref="T268:T331" si="24">S268/$K268</f>
        <v>1.4560738272316398</v>
      </c>
      <c r="V268" s="3"/>
      <c r="W268" s="3"/>
    </row>
    <row r="269" spans="1:23" x14ac:dyDescent="0.25">
      <c r="A269" s="1" t="s">
        <v>61</v>
      </c>
      <c r="B269" s="4">
        <v>12.7</v>
      </c>
      <c r="C269" s="5">
        <v>392</v>
      </c>
      <c r="D269" s="5">
        <v>2</v>
      </c>
      <c r="E269" s="4">
        <v>52</v>
      </c>
      <c r="F269" s="3">
        <v>2.9208758709847928</v>
      </c>
      <c r="G269" s="4">
        <v>30</v>
      </c>
      <c r="H269" s="4">
        <v>36.5</v>
      </c>
      <c r="I269" s="2">
        <v>2.6406277928437891E-2</v>
      </c>
      <c r="J269" s="3">
        <v>276.67249686035274</v>
      </c>
      <c r="K269" s="3">
        <v>0.15</v>
      </c>
      <c r="L269" s="6">
        <f t="shared" si="20"/>
        <v>1.3833624843017636E-3</v>
      </c>
      <c r="P269" s="3">
        <f t="shared" si="21"/>
        <v>0.23644187270593708</v>
      </c>
      <c r="Q269" s="3">
        <f t="shared" si="22"/>
        <v>1.576279151372914</v>
      </c>
      <c r="S269" s="3">
        <f t="shared" si="23"/>
        <v>0.22732471502684412</v>
      </c>
      <c r="T269" s="3">
        <f t="shared" si="24"/>
        <v>1.5154981001789609</v>
      </c>
      <c r="V269" s="3"/>
      <c r="W269" s="3"/>
    </row>
    <row r="270" spans="1:23" x14ac:dyDescent="0.25">
      <c r="B270" s="4">
        <v>12.7</v>
      </c>
      <c r="C270" s="5">
        <v>392</v>
      </c>
      <c r="D270" s="5">
        <v>2</v>
      </c>
      <c r="E270" s="4">
        <v>52</v>
      </c>
      <c r="F270" s="3">
        <v>2.9208758709847928</v>
      </c>
      <c r="G270" s="4">
        <v>30</v>
      </c>
      <c r="H270" s="4">
        <v>36.5</v>
      </c>
      <c r="I270" s="2">
        <v>2.6406277928437891E-2</v>
      </c>
      <c r="J270" s="3">
        <v>369.76206594158054</v>
      </c>
      <c r="K270" s="3">
        <v>0.2</v>
      </c>
      <c r="L270" s="6">
        <f t="shared" si="20"/>
        <v>1.8488103297079027E-3</v>
      </c>
      <c r="P270" s="3">
        <f t="shared" si="21"/>
        <v>0.30149202203537229</v>
      </c>
      <c r="Q270" s="3">
        <f t="shared" si="22"/>
        <v>1.5074601101768614</v>
      </c>
      <c r="S270" s="3">
        <f t="shared" si="23"/>
        <v>0.29121476544632796</v>
      </c>
      <c r="T270" s="3">
        <f t="shared" si="24"/>
        <v>1.4560738272316398</v>
      </c>
      <c r="V270" s="3"/>
      <c r="W270" s="3"/>
    </row>
    <row r="271" spans="1:23" x14ac:dyDescent="0.25">
      <c r="A271" s="1" t="s">
        <v>62</v>
      </c>
      <c r="B271" s="4">
        <v>15.9</v>
      </c>
      <c r="C271" s="5">
        <v>392</v>
      </c>
      <c r="D271" s="5">
        <v>2</v>
      </c>
      <c r="E271" s="4">
        <v>46</v>
      </c>
      <c r="F271" s="3">
        <v>2.9208758709847928</v>
      </c>
      <c r="G271" s="4">
        <v>30</v>
      </c>
      <c r="H271" s="4">
        <v>38</v>
      </c>
      <c r="I271" s="2">
        <v>4.4034980538332921E-2</v>
      </c>
      <c r="J271" s="3">
        <v>221.51343135637671</v>
      </c>
      <c r="K271" s="3">
        <v>0.15</v>
      </c>
      <c r="L271" s="6">
        <f t="shared" si="20"/>
        <v>1.1075671567818835E-3</v>
      </c>
      <c r="P271" s="3">
        <f t="shared" si="21"/>
        <v>0.1951813951926995</v>
      </c>
      <c r="Q271" s="3">
        <f t="shared" si="22"/>
        <v>1.3012093012846635</v>
      </c>
      <c r="S271" s="3">
        <f t="shared" si="23"/>
        <v>0.18755877534476875</v>
      </c>
      <c r="T271" s="3">
        <f t="shared" si="24"/>
        <v>1.2503918356317918</v>
      </c>
      <c r="V271" s="3"/>
      <c r="W271" s="3"/>
    </row>
    <row r="272" spans="1:23" x14ac:dyDescent="0.25">
      <c r="B272" s="4">
        <v>15.9</v>
      </c>
      <c r="C272" s="5">
        <v>392</v>
      </c>
      <c r="D272" s="5">
        <v>2</v>
      </c>
      <c r="E272" s="4">
        <v>46</v>
      </c>
      <c r="F272" s="3">
        <v>2.9208758709847928</v>
      </c>
      <c r="G272" s="4">
        <v>30</v>
      </c>
      <c r="H272" s="4">
        <v>38</v>
      </c>
      <c r="I272" s="2">
        <v>4.4034980538332921E-2</v>
      </c>
      <c r="J272" s="3">
        <v>345.72761805151771</v>
      </c>
      <c r="K272" s="3">
        <v>0.25</v>
      </c>
      <c r="L272" s="6">
        <f t="shared" si="20"/>
        <v>1.7286380902575885E-3</v>
      </c>
      <c r="P272" s="3">
        <f t="shared" si="21"/>
        <v>0.28343424287822272</v>
      </c>
      <c r="Q272" s="3">
        <f t="shared" si="22"/>
        <v>1.1337369715128909</v>
      </c>
      <c r="S272" s="3">
        <f t="shared" si="23"/>
        <v>0.27431189001121964</v>
      </c>
      <c r="T272" s="3">
        <f t="shared" si="24"/>
        <v>1.0972475600448786</v>
      </c>
      <c r="V272" s="3"/>
      <c r="W272" s="3"/>
    </row>
    <row r="273" spans="1:23" x14ac:dyDescent="0.25">
      <c r="B273" s="4">
        <v>15.9</v>
      </c>
      <c r="C273" s="5">
        <v>392</v>
      </c>
      <c r="D273" s="5">
        <v>2</v>
      </c>
      <c r="E273" s="4">
        <v>46</v>
      </c>
      <c r="F273" s="3">
        <v>2.9208758709847928</v>
      </c>
      <c r="G273" s="4">
        <v>30</v>
      </c>
      <c r="H273" s="4">
        <v>38</v>
      </c>
      <c r="I273" s="2">
        <v>4.4034980538332921E-2</v>
      </c>
      <c r="J273" s="3">
        <v>377.4763885195905</v>
      </c>
      <c r="K273" s="3">
        <v>0.3</v>
      </c>
      <c r="L273" s="6">
        <f t="shared" si="20"/>
        <v>1.8873819425979524E-3</v>
      </c>
      <c r="P273" s="3">
        <f t="shared" si="21"/>
        <v>0.30508918242070621</v>
      </c>
      <c r="Q273" s="3">
        <f t="shared" si="22"/>
        <v>1.0169639414023541</v>
      </c>
      <c r="S273" s="3">
        <f t="shared" si="23"/>
        <v>0.29568521890648714</v>
      </c>
      <c r="T273" s="3">
        <f t="shared" si="24"/>
        <v>0.98561739635495715</v>
      </c>
      <c r="V273" s="3"/>
      <c r="W273" s="3"/>
    </row>
    <row r="274" spans="1:23" x14ac:dyDescent="0.25">
      <c r="A274" s="1" t="s">
        <v>63</v>
      </c>
      <c r="B274" s="4">
        <v>15.9</v>
      </c>
      <c r="C274" s="5">
        <v>392</v>
      </c>
      <c r="D274" s="5">
        <v>2</v>
      </c>
      <c r="E274" s="4">
        <v>46</v>
      </c>
      <c r="F274" s="3">
        <v>2.9208758709847928</v>
      </c>
      <c r="G274" s="4">
        <v>30</v>
      </c>
      <c r="H274" s="4">
        <v>38</v>
      </c>
      <c r="I274" s="2">
        <v>4.4034980538332921E-2</v>
      </c>
      <c r="J274" s="3">
        <v>223.08576283353048</v>
      </c>
      <c r="K274" s="3">
        <v>0.15</v>
      </c>
      <c r="L274" s="6">
        <f t="shared" si="20"/>
        <v>1.1154288141676525E-3</v>
      </c>
      <c r="P274" s="3">
        <f t="shared" si="21"/>
        <v>0.19634171417296281</v>
      </c>
      <c r="Q274" s="3">
        <f t="shared" si="22"/>
        <v>1.3089447611530856</v>
      </c>
      <c r="S274" s="3">
        <f t="shared" si="23"/>
        <v>0.18869513241282135</v>
      </c>
      <c r="T274" s="3">
        <f t="shared" si="24"/>
        <v>1.257967549418809</v>
      </c>
      <c r="V274" s="3"/>
      <c r="W274" s="3"/>
    </row>
    <row r="275" spans="1:23" x14ac:dyDescent="0.25">
      <c r="B275" s="4">
        <v>15.9</v>
      </c>
      <c r="C275" s="5">
        <v>392</v>
      </c>
      <c r="D275" s="5">
        <v>2</v>
      </c>
      <c r="E275" s="4">
        <v>46</v>
      </c>
      <c r="F275" s="3">
        <v>2.9208758709847928</v>
      </c>
      <c r="G275" s="4">
        <v>30</v>
      </c>
      <c r="H275" s="4">
        <v>38</v>
      </c>
      <c r="I275" s="2">
        <v>4.4034980538332921E-2</v>
      </c>
      <c r="J275" s="3">
        <v>347.29994952867145</v>
      </c>
      <c r="K275" s="3">
        <v>0.25</v>
      </c>
      <c r="L275" s="6">
        <f t="shared" si="20"/>
        <v>1.7364997476433572E-3</v>
      </c>
      <c r="P275" s="3">
        <f t="shared" si="21"/>
        <v>0.28451405112050132</v>
      </c>
      <c r="Q275" s="3">
        <f t="shared" si="22"/>
        <v>1.1380562044820053</v>
      </c>
      <c r="S275" s="3">
        <f t="shared" si="23"/>
        <v>0.27537693653669798</v>
      </c>
      <c r="T275" s="3">
        <f t="shared" si="24"/>
        <v>1.1015077461467919</v>
      </c>
      <c r="V275" s="3"/>
      <c r="W275" s="3"/>
    </row>
    <row r="276" spans="1:23" x14ac:dyDescent="0.25">
      <c r="A276" s="1" t="s">
        <v>64</v>
      </c>
      <c r="B276" s="4">
        <v>19.100000000000001</v>
      </c>
      <c r="C276" s="5">
        <v>392</v>
      </c>
      <c r="D276" s="5">
        <v>2</v>
      </c>
      <c r="E276" s="4">
        <v>40</v>
      </c>
      <c r="F276" s="3">
        <v>2.9208758709847928</v>
      </c>
      <c r="G276" s="4">
        <v>30</v>
      </c>
      <c r="H276" s="4">
        <v>39.5</v>
      </c>
      <c r="I276" s="2">
        <v>6.7418833961836511E-2</v>
      </c>
      <c r="J276" s="3">
        <v>149.77490172315581</v>
      </c>
      <c r="K276" s="3">
        <v>0.15</v>
      </c>
      <c r="L276" s="6">
        <f t="shared" si="20"/>
        <v>7.4887450861577901E-4</v>
      </c>
      <c r="P276" s="3">
        <f t="shared" si="21"/>
        <v>0.1393929129565232</v>
      </c>
      <c r="Q276" s="3">
        <f t="shared" si="22"/>
        <v>0.92928608637682142</v>
      </c>
      <c r="S276" s="3">
        <f t="shared" si="23"/>
        <v>0.13601293537066475</v>
      </c>
      <c r="T276" s="3">
        <f t="shared" si="24"/>
        <v>0.90675290247109841</v>
      </c>
      <c r="V276" s="3"/>
      <c r="W276" s="3"/>
    </row>
    <row r="277" spans="1:23" x14ac:dyDescent="0.25">
      <c r="B277" s="4">
        <v>19.100000000000001</v>
      </c>
      <c r="C277" s="5">
        <v>392</v>
      </c>
      <c r="D277" s="5">
        <v>2</v>
      </c>
      <c r="E277" s="4">
        <v>40</v>
      </c>
      <c r="F277" s="3">
        <v>2.9208758709847928</v>
      </c>
      <c r="G277" s="4">
        <v>30</v>
      </c>
      <c r="H277" s="4">
        <v>39.5</v>
      </c>
      <c r="I277" s="2">
        <v>6.7418833961836511E-2</v>
      </c>
      <c r="J277" s="3">
        <v>233.11147365998266</v>
      </c>
      <c r="K277" s="3">
        <v>0.2</v>
      </c>
      <c r="L277" s="6">
        <f t="shared" si="20"/>
        <v>1.1655573682999134E-3</v>
      </c>
      <c r="P277" s="3">
        <f t="shared" si="21"/>
        <v>0.20194872431691693</v>
      </c>
      <c r="Q277" s="3">
        <f t="shared" si="22"/>
        <v>1.0097436215845845</v>
      </c>
      <c r="S277" s="3">
        <f t="shared" si="23"/>
        <v>0.19845161039595458</v>
      </c>
      <c r="T277" s="3">
        <f t="shared" si="24"/>
        <v>0.99225805197977279</v>
      </c>
      <c r="V277" s="3"/>
      <c r="W277" s="3"/>
    </row>
    <row r="278" spans="1:23" x14ac:dyDescent="0.25">
      <c r="B278" s="4">
        <v>19.100000000000001</v>
      </c>
      <c r="C278" s="5">
        <v>392</v>
      </c>
      <c r="D278" s="5">
        <v>2</v>
      </c>
      <c r="E278" s="4">
        <v>40</v>
      </c>
      <c r="F278" s="3">
        <v>2.9208758709847928</v>
      </c>
      <c r="G278" s="4">
        <v>30</v>
      </c>
      <c r="H278" s="4">
        <v>39.5</v>
      </c>
      <c r="I278" s="2">
        <v>6.7418833961836511E-2</v>
      </c>
      <c r="J278" s="3">
        <v>317.91329183951808</v>
      </c>
      <c r="K278" s="3">
        <v>0.3</v>
      </c>
      <c r="L278" s="6">
        <f t="shared" si="20"/>
        <v>1.5895664591975905E-3</v>
      </c>
      <c r="P278" s="3">
        <f t="shared" si="21"/>
        <v>0.26191324082702194</v>
      </c>
      <c r="Q278" s="3">
        <f t="shared" si="22"/>
        <v>0.87304413609007314</v>
      </c>
      <c r="S278" s="3">
        <f t="shared" si="23"/>
        <v>0.25865857958302074</v>
      </c>
      <c r="T278" s="3">
        <f t="shared" si="24"/>
        <v>0.86219526527673584</v>
      </c>
      <c r="V278" s="3"/>
      <c r="W278" s="3"/>
    </row>
    <row r="279" spans="1:23" x14ac:dyDescent="0.25">
      <c r="B279" s="4">
        <v>19.100000000000001</v>
      </c>
      <c r="C279" s="5">
        <v>392</v>
      </c>
      <c r="D279" s="5">
        <v>2</v>
      </c>
      <c r="E279" s="4">
        <v>40</v>
      </c>
      <c r="F279" s="3">
        <v>2.9208758709847928</v>
      </c>
      <c r="G279" s="4">
        <v>30</v>
      </c>
      <c r="H279" s="4">
        <v>39.5</v>
      </c>
      <c r="I279" s="2">
        <v>6.7418833961836511E-2</v>
      </c>
      <c r="J279" s="3">
        <v>381.48431251174526</v>
      </c>
      <c r="K279" s="3">
        <v>0.33</v>
      </c>
      <c r="L279" s="6">
        <f t="shared" si="20"/>
        <v>1.9074215625587262E-3</v>
      </c>
      <c r="P279" s="3">
        <f t="shared" si="21"/>
        <v>0.30514076895775138</v>
      </c>
      <c r="Q279" s="3">
        <f t="shared" si="22"/>
        <v>0.92466899684167081</v>
      </c>
      <c r="S279" s="3">
        <f t="shared" si="23"/>
        <v>0.30222915589805566</v>
      </c>
      <c r="T279" s="3">
        <f t="shared" si="24"/>
        <v>0.91584592696380496</v>
      </c>
      <c r="V279" s="3"/>
      <c r="W279" s="3"/>
    </row>
    <row r="280" spans="1:23" x14ac:dyDescent="0.25">
      <c r="A280" s="1" t="s">
        <v>65</v>
      </c>
      <c r="B280" s="4">
        <v>19.100000000000001</v>
      </c>
      <c r="C280" s="5">
        <v>392</v>
      </c>
      <c r="D280" s="5">
        <v>2</v>
      </c>
      <c r="E280" s="4">
        <v>40</v>
      </c>
      <c r="F280" s="3">
        <v>2.9208758709847928</v>
      </c>
      <c r="G280" s="4">
        <v>30</v>
      </c>
      <c r="H280" s="4">
        <v>39.5</v>
      </c>
      <c r="I280" s="2">
        <v>6.7418833961836511E-2</v>
      </c>
      <c r="J280" s="3">
        <v>148.82553248944319</v>
      </c>
      <c r="K280" s="3">
        <v>0.15</v>
      </c>
      <c r="L280" s="6">
        <f t="shared" si="20"/>
        <v>7.4412766244721592E-4</v>
      </c>
      <c r="P280" s="3">
        <f t="shared" si="21"/>
        <v>0.13865210729258096</v>
      </c>
      <c r="Q280" s="3">
        <f t="shared" si="22"/>
        <v>0.92434738195053978</v>
      </c>
      <c r="S280" s="3">
        <f t="shared" si="23"/>
        <v>0.13527632879263374</v>
      </c>
      <c r="T280" s="3">
        <f t="shared" si="24"/>
        <v>0.90184219195089166</v>
      </c>
      <c r="V280" s="3"/>
      <c r="W280" s="3"/>
    </row>
    <row r="281" spans="1:23" x14ac:dyDescent="0.25">
      <c r="B281" s="4">
        <v>19.100000000000001</v>
      </c>
      <c r="C281" s="5">
        <v>392</v>
      </c>
      <c r="D281" s="5">
        <v>2</v>
      </c>
      <c r="E281" s="4">
        <v>40</v>
      </c>
      <c r="F281" s="3">
        <v>2.9208758709847928</v>
      </c>
      <c r="G281" s="4">
        <v>30</v>
      </c>
      <c r="H281" s="4">
        <v>39.5</v>
      </c>
      <c r="I281" s="2">
        <v>6.7418833961836511E-2</v>
      </c>
      <c r="J281" s="3">
        <v>230.96459218708304</v>
      </c>
      <c r="K281" s="3">
        <v>0.25</v>
      </c>
      <c r="L281" s="6">
        <f t="shared" si="20"/>
        <v>1.1548229609354152E-3</v>
      </c>
      <c r="P281" s="3">
        <f t="shared" si="21"/>
        <v>0.20038897584951865</v>
      </c>
      <c r="Q281" s="3">
        <f t="shared" si="22"/>
        <v>0.80155590339807459</v>
      </c>
      <c r="S281" s="3">
        <f t="shared" si="23"/>
        <v>0.1968897226091591</v>
      </c>
      <c r="T281" s="3">
        <f t="shared" si="24"/>
        <v>0.78755889043663641</v>
      </c>
      <c r="V281" s="3"/>
      <c r="W281" s="3"/>
    </row>
    <row r="282" spans="1:23" x14ac:dyDescent="0.25">
      <c r="B282" s="4">
        <v>19.100000000000001</v>
      </c>
      <c r="C282" s="5">
        <v>392</v>
      </c>
      <c r="D282" s="5">
        <v>2</v>
      </c>
      <c r="E282" s="4">
        <v>40</v>
      </c>
      <c r="F282" s="3">
        <v>2.9208758709847928</v>
      </c>
      <c r="G282" s="4">
        <v>30</v>
      </c>
      <c r="H282" s="4">
        <v>39.5</v>
      </c>
      <c r="I282" s="2">
        <v>6.7418833961836511E-2</v>
      </c>
      <c r="J282" s="3">
        <v>314.6929696301687</v>
      </c>
      <c r="K282" s="3">
        <v>0.28000000000000003</v>
      </c>
      <c r="L282" s="6">
        <f t="shared" si="20"/>
        <v>1.5734648481508435E-3</v>
      </c>
      <c r="P282" s="3">
        <f t="shared" si="21"/>
        <v>0.25968813992896211</v>
      </c>
      <c r="Q282" s="3">
        <f t="shared" si="22"/>
        <v>0.92745764260343599</v>
      </c>
      <c r="S282" s="3">
        <f t="shared" si="23"/>
        <v>0.25641935490059337</v>
      </c>
      <c r="T282" s="3">
        <f t="shared" si="24"/>
        <v>0.91578341035926192</v>
      </c>
      <c r="V282" s="3"/>
      <c r="W282" s="3"/>
    </row>
    <row r="283" spans="1:23" x14ac:dyDescent="0.25">
      <c r="A283" s="1" t="s">
        <v>66</v>
      </c>
      <c r="B283" s="4">
        <v>15.9</v>
      </c>
      <c r="C283" s="5">
        <v>392</v>
      </c>
      <c r="D283" s="5">
        <v>2</v>
      </c>
      <c r="E283" s="4">
        <v>46</v>
      </c>
      <c r="F283" s="3">
        <v>3.3538794827423906</v>
      </c>
      <c r="G283" s="4">
        <v>30</v>
      </c>
      <c r="H283" s="4">
        <v>38</v>
      </c>
      <c r="I283" s="2">
        <v>4.3572731080932514E-2</v>
      </c>
      <c r="J283" s="3">
        <v>343.07945374925021</v>
      </c>
      <c r="K283" s="3">
        <v>0.2</v>
      </c>
      <c r="L283" s="6">
        <f t="shared" si="20"/>
        <v>1.715397268746251E-3</v>
      </c>
      <c r="P283" s="3">
        <f t="shared" si="21"/>
        <v>0.28307432332140714</v>
      </c>
      <c r="Q283" s="3">
        <f t="shared" si="22"/>
        <v>1.4153716166070356</v>
      </c>
      <c r="S283" s="3">
        <f t="shared" si="23"/>
        <v>0.27391786987398536</v>
      </c>
      <c r="T283" s="3">
        <f t="shared" si="24"/>
        <v>1.3695893493699267</v>
      </c>
      <c r="V283" s="3"/>
      <c r="W283" s="3"/>
    </row>
    <row r="284" spans="1:23" x14ac:dyDescent="0.25">
      <c r="B284" s="4">
        <v>15.9</v>
      </c>
      <c r="C284" s="5">
        <v>392</v>
      </c>
      <c r="D284" s="5">
        <v>2</v>
      </c>
      <c r="E284" s="4">
        <v>46</v>
      </c>
      <c r="F284" s="3">
        <v>3.3538794827423906</v>
      </c>
      <c r="G284" s="4">
        <v>30</v>
      </c>
      <c r="H284" s="4">
        <v>38</v>
      </c>
      <c r="I284" s="2">
        <v>4.3572731080932514E-2</v>
      </c>
      <c r="J284" s="3">
        <v>375.38872626125499</v>
      </c>
      <c r="K284" s="3">
        <v>0.22</v>
      </c>
      <c r="L284" s="6">
        <f t="shared" si="20"/>
        <v>1.8769436313062749E-3</v>
      </c>
      <c r="P284" s="3">
        <f t="shared" si="21"/>
        <v>0.30524951179524673</v>
      </c>
      <c r="Q284" s="3">
        <f t="shared" si="22"/>
        <v>1.3874977808874851</v>
      </c>
      <c r="S284" s="3">
        <f t="shared" si="23"/>
        <v>0.29580141704464069</v>
      </c>
      <c r="T284" s="3">
        <f t="shared" si="24"/>
        <v>1.3445518956574576</v>
      </c>
      <c r="V284" s="3"/>
      <c r="W284" s="3"/>
    </row>
    <row r="285" spans="1:23" x14ac:dyDescent="0.25">
      <c r="A285" s="1" t="s">
        <v>67</v>
      </c>
      <c r="B285" s="4">
        <v>15.9</v>
      </c>
      <c r="C285" s="5">
        <v>392</v>
      </c>
      <c r="D285" s="5">
        <v>2</v>
      </c>
      <c r="E285" s="4">
        <v>46</v>
      </c>
      <c r="F285" s="3">
        <v>3.3538794827423906</v>
      </c>
      <c r="G285" s="4">
        <v>30</v>
      </c>
      <c r="H285" s="4">
        <v>38</v>
      </c>
      <c r="I285" s="2">
        <v>4.3572731080932514E-2</v>
      </c>
      <c r="J285" s="3">
        <v>343.07945374925021</v>
      </c>
      <c r="K285" s="3">
        <v>0.17</v>
      </c>
      <c r="L285" s="6">
        <f t="shared" si="20"/>
        <v>1.715397268746251E-3</v>
      </c>
      <c r="P285" s="3">
        <f t="shared" si="21"/>
        <v>0.28307432332140714</v>
      </c>
      <c r="Q285" s="3">
        <f t="shared" si="22"/>
        <v>1.6651430783612184</v>
      </c>
      <c r="S285" s="3">
        <f t="shared" si="23"/>
        <v>0.27391786987398536</v>
      </c>
      <c r="T285" s="3">
        <f t="shared" si="24"/>
        <v>1.6112815874940314</v>
      </c>
      <c r="V285" s="3"/>
      <c r="W285" s="3"/>
    </row>
    <row r="286" spans="1:23" x14ac:dyDescent="0.25">
      <c r="B286" s="4">
        <v>15.9</v>
      </c>
      <c r="C286" s="5">
        <v>392</v>
      </c>
      <c r="D286" s="5">
        <v>2</v>
      </c>
      <c r="E286" s="4">
        <v>46</v>
      </c>
      <c r="F286" s="3">
        <v>3.3538794827423906</v>
      </c>
      <c r="G286" s="4">
        <v>30</v>
      </c>
      <c r="H286" s="4">
        <v>38</v>
      </c>
      <c r="I286" s="2">
        <v>4.3572731080932514E-2</v>
      </c>
      <c r="J286" s="3">
        <v>375.38872626125499</v>
      </c>
      <c r="K286" s="3">
        <v>0.21</v>
      </c>
      <c r="L286" s="6">
        <f t="shared" si="20"/>
        <v>1.8769436313062749E-3</v>
      </c>
      <c r="P286" s="3">
        <f t="shared" si="21"/>
        <v>0.30524951179524673</v>
      </c>
      <c r="Q286" s="3">
        <f t="shared" si="22"/>
        <v>1.4535691037868892</v>
      </c>
      <c r="S286" s="3">
        <f t="shared" si="23"/>
        <v>0.29580141704464069</v>
      </c>
      <c r="T286" s="3">
        <f t="shared" si="24"/>
        <v>1.4085781764030509</v>
      </c>
      <c r="V286" s="3"/>
      <c r="W286" s="3"/>
    </row>
    <row r="287" spans="1:23" x14ac:dyDescent="0.25">
      <c r="A287" s="1" t="s">
        <v>68</v>
      </c>
      <c r="B287" s="4">
        <v>19.100000000000001</v>
      </c>
      <c r="C287" s="5">
        <v>392</v>
      </c>
      <c r="D287" s="5">
        <v>2</v>
      </c>
      <c r="E287" s="4">
        <v>40</v>
      </c>
      <c r="F287" s="3">
        <v>3.3538794827423906</v>
      </c>
      <c r="G287" s="4">
        <v>30</v>
      </c>
      <c r="H287" s="4">
        <v>39.5</v>
      </c>
      <c r="I287" s="2">
        <v>6.6596536025101183E-2</v>
      </c>
      <c r="J287" s="3">
        <v>183.67228765737121</v>
      </c>
      <c r="K287" s="3">
        <v>0.17</v>
      </c>
      <c r="L287" s="6">
        <f t="shared" si="20"/>
        <v>9.1836143828685605E-4</v>
      </c>
      <c r="P287" s="3">
        <f t="shared" si="21"/>
        <v>0.16638096389483359</v>
      </c>
      <c r="Q287" s="3">
        <f t="shared" si="22"/>
        <v>0.97871155232255047</v>
      </c>
      <c r="S287" s="3">
        <f t="shared" si="23"/>
        <v>0.16278195861738654</v>
      </c>
      <c r="T287" s="3">
        <f t="shared" si="24"/>
        <v>0.95754093304345012</v>
      </c>
      <c r="V287" s="3"/>
      <c r="W287" s="3"/>
    </row>
    <row r="288" spans="1:23" x14ac:dyDescent="0.25">
      <c r="B288" s="4">
        <v>19.100000000000001</v>
      </c>
      <c r="C288" s="5">
        <v>392</v>
      </c>
      <c r="D288" s="5">
        <v>2</v>
      </c>
      <c r="E288" s="4">
        <v>40</v>
      </c>
      <c r="F288" s="3">
        <v>3.3538794827423906</v>
      </c>
      <c r="G288" s="4">
        <v>30</v>
      </c>
      <c r="H288" s="4">
        <v>39.5</v>
      </c>
      <c r="I288" s="2">
        <v>6.6596536025101183E-2</v>
      </c>
      <c r="J288" s="3">
        <v>227.11440414404257</v>
      </c>
      <c r="K288" s="3">
        <v>0.18</v>
      </c>
      <c r="L288" s="6">
        <f t="shared" si="20"/>
        <v>1.1355720207202129E-3</v>
      </c>
      <c r="P288" s="3">
        <f t="shared" si="21"/>
        <v>0.19877790575956925</v>
      </c>
      <c r="Q288" s="3">
        <f t="shared" si="22"/>
        <v>1.1043216986642737</v>
      </c>
      <c r="S288" s="3">
        <f t="shared" si="23"/>
        <v>0.19513984745424648</v>
      </c>
      <c r="T288" s="3">
        <f t="shared" si="24"/>
        <v>1.0841102636347026</v>
      </c>
      <c r="V288" s="3"/>
      <c r="W288" s="3"/>
    </row>
    <row r="289" spans="1:23" x14ac:dyDescent="0.25">
      <c r="B289" s="4">
        <v>19.100000000000001</v>
      </c>
      <c r="C289" s="5">
        <v>392</v>
      </c>
      <c r="D289" s="5">
        <v>2</v>
      </c>
      <c r="E289" s="4">
        <v>40</v>
      </c>
      <c r="F289" s="3">
        <v>3.3538794827423906</v>
      </c>
      <c r="G289" s="4">
        <v>30</v>
      </c>
      <c r="H289" s="4">
        <v>39.5</v>
      </c>
      <c r="I289" s="2">
        <v>6.6596536025101183E-2</v>
      </c>
      <c r="J289" s="3">
        <v>269.47046771854718</v>
      </c>
      <c r="K289" s="3">
        <v>0.2</v>
      </c>
      <c r="L289" s="6">
        <f t="shared" si="20"/>
        <v>1.3473523385927359E-3</v>
      </c>
      <c r="P289" s="3">
        <f t="shared" si="21"/>
        <v>0.22940529366576384</v>
      </c>
      <c r="Q289" s="3">
        <f t="shared" si="22"/>
        <v>1.1470264683288192</v>
      </c>
      <c r="S289" s="3">
        <f t="shared" si="23"/>
        <v>0.22582371603806262</v>
      </c>
      <c r="T289" s="3">
        <f t="shared" si="24"/>
        <v>1.129118580190313</v>
      </c>
      <c r="V289" s="3"/>
      <c r="W289" s="3"/>
    </row>
    <row r="290" spans="1:23" x14ac:dyDescent="0.25">
      <c r="B290" s="4">
        <v>19.100000000000001</v>
      </c>
      <c r="C290" s="5">
        <v>392</v>
      </c>
      <c r="D290" s="5">
        <v>2</v>
      </c>
      <c r="E290" s="4">
        <v>40</v>
      </c>
      <c r="F290" s="3">
        <v>3.3538794827423906</v>
      </c>
      <c r="G290" s="4">
        <v>30</v>
      </c>
      <c r="H290" s="4">
        <v>39.5</v>
      </c>
      <c r="I290" s="2">
        <v>6.6596536025101183E-2</v>
      </c>
      <c r="J290" s="3">
        <v>312.91258420521842</v>
      </c>
      <c r="K290" s="3">
        <v>0.2</v>
      </c>
      <c r="L290" s="6">
        <f t="shared" si="20"/>
        <v>1.564562921026092E-3</v>
      </c>
      <c r="P290" s="3">
        <f t="shared" si="21"/>
        <v>0.26001569777329314</v>
      </c>
      <c r="Q290" s="3">
        <f t="shared" si="22"/>
        <v>1.3000784888664656</v>
      </c>
      <c r="S290" s="3">
        <f t="shared" si="23"/>
        <v>0.25656905357386206</v>
      </c>
      <c r="T290" s="3">
        <f t="shared" si="24"/>
        <v>1.2828452678693103</v>
      </c>
      <c r="V290" s="3"/>
      <c r="W290" s="3"/>
    </row>
    <row r="291" spans="1:23" x14ac:dyDescent="0.25">
      <c r="B291" s="4">
        <v>19.100000000000001</v>
      </c>
      <c r="C291" s="5">
        <v>392</v>
      </c>
      <c r="D291" s="5">
        <v>2</v>
      </c>
      <c r="E291" s="4">
        <v>40</v>
      </c>
      <c r="F291" s="3">
        <v>3.3538794827423906</v>
      </c>
      <c r="G291" s="4">
        <v>30</v>
      </c>
      <c r="H291" s="4">
        <v>39.5</v>
      </c>
      <c r="I291" s="2">
        <v>6.6596536025101183E-2</v>
      </c>
      <c r="J291" s="3">
        <v>354.18259486755625</v>
      </c>
      <c r="K291" s="3">
        <v>0.25</v>
      </c>
      <c r="L291" s="6">
        <f t="shared" si="20"/>
        <v>1.7709129743377812E-3</v>
      </c>
      <c r="P291" s="3">
        <f t="shared" si="21"/>
        <v>0.28846124671259366</v>
      </c>
      <c r="Q291" s="3">
        <f t="shared" si="22"/>
        <v>1.1538449868503746</v>
      </c>
      <c r="S291" s="3">
        <f t="shared" si="23"/>
        <v>0.28520231551571373</v>
      </c>
      <c r="T291" s="3">
        <f t="shared" si="24"/>
        <v>1.1408092620628549</v>
      </c>
      <c r="V291" s="3"/>
      <c r="W291" s="3"/>
    </row>
    <row r="292" spans="1:23" x14ac:dyDescent="0.25">
      <c r="B292" s="4">
        <v>19.100000000000001</v>
      </c>
      <c r="C292" s="5">
        <v>392</v>
      </c>
      <c r="D292" s="5">
        <v>2</v>
      </c>
      <c r="E292" s="4">
        <v>40</v>
      </c>
      <c r="F292" s="3">
        <v>3.3538794827423906</v>
      </c>
      <c r="G292" s="4">
        <v>30</v>
      </c>
      <c r="H292" s="4">
        <v>39.5</v>
      </c>
      <c r="I292" s="2">
        <v>6.6596536025101183E-2</v>
      </c>
      <c r="J292" s="3">
        <v>380.02455591704472</v>
      </c>
      <c r="K292" s="3">
        <v>0.27</v>
      </c>
      <c r="L292" s="6">
        <f t="shared" si="20"/>
        <v>1.9001227795852236E-3</v>
      </c>
      <c r="P292" s="3">
        <f t="shared" si="21"/>
        <v>0.30599705088654516</v>
      </c>
      <c r="Q292" s="3">
        <f t="shared" si="22"/>
        <v>1.1333224106909079</v>
      </c>
      <c r="S292" s="3">
        <f t="shared" si="23"/>
        <v>0.30288109240686556</v>
      </c>
      <c r="T292" s="3">
        <f t="shared" si="24"/>
        <v>1.1217818237291317</v>
      </c>
      <c r="V292" s="3"/>
      <c r="W292" s="3"/>
    </row>
    <row r="293" spans="1:23" x14ac:dyDescent="0.25">
      <c r="A293" s="1" t="s">
        <v>69</v>
      </c>
      <c r="B293" s="4">
        <v>19.100000000000001</v>
      </c>
      <c r="C293" s="5">
        <v>392</v>
      </c>
      <c r="D293" s="5">
        <v>2</v>
      </c>
      <c r="E293" s="4">
        <v>40</v>
      </c>
      <c r="F293" s="3">
        <v>3.3538794827423906</v>
      </c>
      <c r="G293" s="4">
        <v>30</v>
      </c>
      <c r="H293" s="4">
        <v>39.5</v>
      </c>
      <c r="I293" s="2">
        <v>6.6596536025101183E-2</v>
      </c>
      <c r="J293" s="3">
        <v>269.47046771854718</v>
      </c>
      <c r="K293" s="3">
        <v>0.18</v>
      </c>
      <c r="L293" s="6">
        <f t="shared" si="20"/>
        <v>1.3473523385927359E-3</v>
      </c>
      <c r="P293" s="3">
        <f t="shared" si="21"/>
        <v>0.22940529366576384</v>
      </c>
      <c r="Q293" s="3">
        <f t="shared" si="22"/>
        <v>1.2744738536986882</v>
      </c>
      <c r="S293" s="3">
        <f t="shared" si="23"/>
        <v>0.22582371603806262</v>
      </c>
      <c r="T293" s="3">
        <f t="shared" si="24"/>
        <v>1.2545762002114591</v>
      </c>
      <c r="V293" s="3"/>
      <c r="W293" s="3"/>
    </row>
    <row r="294" spans="1:23" x14ac:dyDescent="0.25">
      <c r="B294" s="4">
        <v>19.100000000000001</v>
      </c>
      <c r="C294" s="5">
        <v>392</v>
      </c>
      <c r="D294" s="5">
        <v>2</v>
      </c>
      <c r="E294" s="4">
        <v>40</v>
      </c>
      <c r="F294" s="3">
        <v>3.3538794827423906</v>
      </c>
      <c r="G294" s="4">
        <v>30</v>
      </c>
      <c r="H294" s="4">
        <v>39.5</v>
      </c>
      <c r="I294" s="2">
        <v>6.6596536025101183E-2</v>
      </c>
      <c r="J294" s="3">
        <v>310.74047838088489</v>
      </c>
      <c r="K294" s="3">
        <v>0.19</v>
      </c>
      <c r="L294" s="6">
        <f t="shared" si="20"/>
        <v>1.5537023919044244E-3</v>
      </c>
      <c r="P294" s="3">
        <f t="shared" si="21"/>
        <v>0.25850232360278347</v>
      </c>
      <c r="Q294" s="3">
        <f t="shared" si="22"/>
        <v>1.3605385452778078</v>
      </c>
      <c r="S294" s="3">
        <f t="shared" si="23"/>
        <v>0.25504731273597914</v>
      </c>
      <c r="T294" s="3">
        <f t="shared" si="24"/>
        <v>1.342354277557785</v>
      </c>
      <c r="V294" s="3"/>
      <c r="W294" s="3"/>
    </row>
    <row r="295" spans="1:23" x14ac:dyDescent="0.25">
      <c r="B295" s="4">
        <v>19.100000000000001</v>
      </c>
      <c r="C295" s="5">
        <v>392</v>
      </c>
      <c r="D295" s="5">
        <v>2</v>
      </c>
      <c r="E295" s="4">
        <v>40</v>
      </c>
      <c r="F295" s="3">
        <v>3.3538794827423906</v>
      </c>
      <c r="G295" s="4">
        <v>30</v>
      </c>
      <c r="H295" s="4">
        <v>39.5</v>
      </c>
      <c r="I295" s="2">
        <v>6.6596536025101183E-2</v>
      </c>
      <c r="J295" s="3">
        <v>354.18259486755625</v>
      </c>
      <c r="K295" s="3">
        <v>0.21</v>
      </c>
      <c r="L295" s="6">
        <f t="shared" si="20"/>
        <v>1.7709129743377812E-3</v>
      </c>
      <c r="P295" s="3">
        <f t="shared" si="21"/>
        <v>0.28846124671259366</v>
      </c>
      <c r="Q295" s="3">
        <f t="shared" si="22"/>
        <v>1.373624984345684</v>
      </c>
      <c r="S295" s="3">
        <f t="shared" si="23"/>
        <v>0.28520231551571373</v>
      </c>
      <c r="T295" s="3">
        <f t="shared" si="24"/>
        <v>1.3581062643605417</v>
      </c>
      <c r="V295" s="3"/>
      <c r="W295" s="3"/>
    </row>
    <row r="296" spans="1:23" x14ac:dyDescent="0.25">
      <c r="B296" s="4">
        <v>19.100000000000001</v>
      </c>
      <c r="C296" s="5">
        <v>392</v>
      </c>
      <c r="D296" s="5">
        <v>2</v>
      </c>
      <c r="E296" s="4">
        <v>40</v>
      </c>
      <c r="F296" s="3">
        <v>3.3538794827423906</v>
      </c>
      <c r="G296" s="4">
        <v>30</v>
      </c>
      <c r="H296" s="4">
        <v>39.5</v>
      </c>
      <c r="I296" s="2">
        <v>6.6596536025101183E-2</v>
      </c>
      <c r="J296" s="3">
        <v>380.02455591704472</v>
      </c>
      <c r="K296" s="3">
        <v>0.26</v>
      </c>
      <c r="L296" s="6">
        <f t="shared" si="20"/>
        <v>1.9001227795852236E-3</v>
      </c>
      <c r="P296" s="3">
        <f t="shared" si="21"/>
        <v>0.30599705088654516</v>
      </c>
      <c r="Q296" s="3">
        <f t="shared" si="22"/>
        <v>1.1769117341790198</v>
      </c>
      <c r="S296" s="3">
        <f t="shared" si="23"/>
        <v>0.30288109240686556</v>
      </c>
      <c r="T296" s="3">
        <f t="shared" si="24"/>
        <v>1.1649272784879445</v>
      </c>
      <c r="V296" s="3"/>
      <c r="W296" s="3"/>
    </row>
    <row r="297" spans="1:23" x14ac:dyDescent="0.25">
      <c r="A297" s="1" t="s">
        <v>70</v>
      </c>
      <c r="B297" s="4">
        <v>19.100000000000001</v>
      </c>
      <c r="C297" s="5">
        <v>276</v>
      </c>
      <c r="D297" s="5">
        <v>2</v>
      </c>
      <c r="E297" s="4">
        <v>69.8</v>
      </c>
      <c r="F297" s="3">
        <v>2.900328825179082</v>
      </c>
      <c r="G297" s="4">
        <v>31.8</v>
      </c>
      <c r="H297" s="4">
        <v>41.4</v>
      </c>
      <c r="I297" s="2">
        <v>4.0651443689720533E-2</v>
      </c>
      <c r="J297" s="3">
        <v>151.46187555426414</v>
      </c>
      <c r="K297" s="3">
        <v>0.17</v>
      </c>
      <c r="L297" s="6">
        <f t="shared" si="20"/>
        <v>7.5730937777132069E-4</v>
      </c>
      <c r="P297" s="3">
        <f t="shared" si="21"/>
        <v>0.18043637630184439</v>
      </c>
      <c r="Q297" s="3">
        <f t="shared" si="22"/>
        <v>1.0613904488343786</v>
      </c>
      <c r="S297" s="3">
        <f t="shared" si="23"/>
        <v>0.17400421008877598</v>
      </c>
      <c r="T297" s="3">
        <f t="shared" si="24"/>
        <v>1.0235541769927998</v>
      </c>
      <c r="V297" s="3"/>
      <c r="W297" s="3"/>
    </row>
    <row r="298" spans="1:23" x14ac:dyDescent="0.25">
      <c r="B298" s="4">
        <v>19.100000000000001</v>
      </c>
      <c r="C298" s="5">
        <v>276</v>
      </c>
      <c r="D298" s="5">
        <v>2</v>
      </c>
      <c r="E298" s="4">
        <v>69.8</v>
      </c>
      <c r="F298" s="3">
        <v>2.900328825179082</v>
      </c>
      <c r="G298" s="4">
        <v>31.8</v>
      </c>
      <c r="H298" s="4">
        <v>41.4</v>
      </c>
      <c r="I298" s="2">
        <v>4.0651443689720533E-2</v>
      </c>
      <c r="J298" s="3">
        <v>200.80108379018296</v>
      </c>
      <c r="K298" s="3">
        <v>0.23</v>
      </c>
      <c r="L298" s="6">
        <f t="shared" si="20"/>
        <v>1.0040054189509148E-3</v>
      </c>
      <c r="P298" s="3">
        <f t="shared" si="21"/>
        <v>0.22853244062173253</v>
      </c>
      <c r="Q298" s="3">
        <f t="shared" si="22"/>
        <v>0.99361930705101098</v>
      </c>
      <c r="S298" s="3">
        <f t="shared" si="23"/>
        <v>0.22138231318110541</v>
      </c>
      <c r="T298" s="3">
        <f t="shared" si="24"/>
        <v>0.96253179643958864</v>
      </c>
      <c r="V298" s="3"/>
      <c r="W298" s="3"/>
    </row>
    <row r="299" spans="1:23" x14ac:dyDescent="0.25">
      <c r="B299" s="4">
        <v>19.100000000000001</v>
      </c>
      <c r="C299" s="5">
        <v>276</v>
      </c>
      <c r="D299" s="5">
        <v>2</v>
      </c>
      <c r="E299" s="4">
        <v>69.8</v>
      </c>
      <c r="F299" s="3">
        <v>2.900328825179082</v>
      </c>
      <c r="G299" s="4">
        <v>31.8</v>
      </c>
      <c r="H299" s="4">
        <v>41.4</v>
      </c>
      <c r="I299" s="2">
        <v>4.0651443689720533E-2</v>
      </c>
      <c r="J299" s="3">
        <v>238.03329547717576</v>
      </c>
      <c r="K299" s="3">
        <v>0.27</v>
      </c>
      <c r="L299" s="6">
        <f t="shared" si="20"/>
        <v>1.1901664773858788E-3</v>
      </c>
      <c r="P299" s="3">
        <f t="shared" si="21"/>
        <v>0.26354349805569671</v>
      </c>
      <c r="Q299" s="3">
        <f t="shared" si="22"/>
        <v>0.97608702983591367</v>
      </c>
      <c r="S299" s="3">
        <f t="shared" si="23"/>
        <v>0.25599372264333875</v>
      </c>
      <c r="T299" s="3">
        <f t="shared" si="24"/>
        <v>0.94812489867903238</v>
      </c>
      <c r="V299" s="3"/>
      <c r="W299" s="3"/>
    </row>
    <row r="300" spans="1:23" x14ac:dyDescent="0.25">
      <c r="A300" s="1" t="s">
        <v>71</v>
      </c>
      <c r="B300" s="4">
        <v>19.100000000000001</v>
      </c>
      <c r="C300" s="5">
        <v>276</v>
      </c>
      <c r="D300" s="5">
        <v>2</v>
      </c>
      <c r="E300" s="4">
        <v>69.8</v>
      </c>
      <c r="F300" s="3">
        <v>2.8466918957142089</v>
      </c>
      <c r="G300" s="4">
        <v>31.8</v>
      </c>
      <c r="H300" s="4">
        <v>41.4</v>
      </c>
      <c r="I300" s="2">
        <v>4.0711184462321949E-2</v>
      </c>
      <c r="J300" s="3">
        <v>238.70266517324109</v>
      </c>
      <c r="K300" s="3">
        <v>0.16</v>
      </c>
      <c r="L300" s="6">
        <f t="shared" si="20"/>
        <v>1.1935133258662053E-3</v>
      </c>
      <c r="P300" s="3">
        <f t="shared" si="21"/>
        <v>0.26397400963205492</v>
      </c>
      <c r="Q300" s="3">
        <f t="shared" si="22"/>
        <v>1.6498375602003432</v>
      </c>
      <c r="S300" s="3">
        <f t="shared" si="23"/>
        <v>0.25642260256059041</v>
      </c>
      <c r="T300" s="3">
        <f t="shared" si="24"/>
        <v>1.6026412660036899</v>
      </c>
      <c r="V300" s="3"/>
      <c r="W300" s="3"/>
    </row>
    <row r="301" spans="1:23" x14ac:dyDescent="0.25">
      <c r="A301" s="1" t="s">
        <v>72</v>
      </c>
      <c r="B301" s="4">
        <v>19.100000000000001</v>
      </c>
      <c r="C301" s="5">
        <v>276</v>
      </c>
      <c r="D301" s="5">
        <v>2</v>
      </c>
      <c r="E301" s="4">
        <v>69.8</v>
      </c>
      <c r="F301" s="3">
        <v>2.711321473488328</v>
      </c>
      <c r="G301" s="4">
        <v>38.200000000000003</v>
      </c>
      <c r="H301" s="4">
        <v>47.7</v>
      </c>
      <c r="I301" s="2">
        <v>4.0691908981937738E-2</v>
      </c>
      <c r="J301" s="3">
        <v>209.57139801391955</v>
      </c>
      <c r="K301" s="3">
        <v>0.16</v>
      </c>
      <c r="L301" s="6">
        <f t="shared" si="20"/>
        <v>1.0478569900695977E-3</v>
      </c>
      <c r="P301" s="3">
        <f t="shared" si="21"/>
        <v>0.23713955169772427</v>
      </c>
      <c r="Q301" s="3">
        <f t="shared" si="22"/>
        <v>1.4821221981107766</v>
      </c>
      <c r="S301" s="3">
        <f t="shared" si="23"/>
        <v>0.22950130142324465</v>
      </c>
      <c r="T301" s="3">
        <f t="shared" si="24"/>
        <v>1.434383133895279</v>
      </c>
      <c r="V301" s="3"/>
      <c r="W301" s="3"/>
    </row>
    <row r="302" spans="1:23" x14ac:dyDescent="0.25">
      <c r="B302" s="4">
        <v>19.100000000000001</v>
      </c>
      <c r="C302" s="5">
        <v>276</v>
      </c>
      <c r="D302" s="5">
        <v>2</v>
      </c>
      <c r="E302" s="4">
        <v>69.8</v>
      </c>
      <c r="F302" s="3">
        <v>2.711321473488328</v>
      </c>
      <c r="G302" s="4">
        <v>38.200000000000003</v>
      </c>
      <c r="H302" s="4">
        <v>47.7</v>
      </c>
      <c r="I302" s="2">
        <v>4.0691908981937738E-2</v>
      </c>
      <c r="J302" s="3">
        <v>240.2710884876978</v>
      </c>
      <c r="K302" s="3">
        <v>0.2</v>
      </c>
      <c r="L302" s="6">
        <f t="shared" si="20"/>
        <v>1.2013554424384889E-3</v>
      </c>
      <c r="P302" s="3">
        <f t="shared" si="21"/>
        <v>0.26592283981146481</v>
      </c>
      <c r="Q302" s="3">
        <f t="shared" si="22"/>
        <v>1.329614199057324</v>
      </c>
      <c r="S302" s="3">
        <f t="shared" si="23"/>
        <v>0.25792100369614873</v>
      </c>
      <c r="T302" s="3">
        <f t="shared" si="24"/>
        <v>1.2896050184807435</v>
      </c>
      <c r="V302" s="3"/>
      <c r="W302" s="3"/>
    </row>
    <row r="303" spans="1:23" x14ac:dyDescent="0.25">
      <c r="A303" s="1" t="s">
        <v>73</v>
      </c>
      <c r="B303" s="4">
        <v>22.2</v>
      </c>
      <c r="C303" s="5">
        <v>276</v>
      </c>
      <c r="D303" s="5">
        <v>2</v>
      </c>
      <c r="E303" s="4">
        <v>63.6</v>
      </c>
      <c r="F303" s="3">
        <v>2.6879866270061714</v>
      </c>
      <c r="G303" s="4">
        <v>12.8</v>
      </c>
      <c r="H303" s="4">
        <v>23.9</v>
      </c>
      <c r="I303" s="2">
        <v>8.499983527163707E-2</v>
      </c>
      <c r="J303" s="3">
        <v>250.00547954530396</v>
      </c>
      <c r="K303" s="3">
        <v>0.17</v>
      </c>
      <c r="L303" s="6">
        <f t="shared" si="20"/>
        <v>1.2500273977265198E-3</v>
      </c>
      <c r="P303" s="3">
        <f t="shared" si="21"/>
        <v>0.22404003373697787</v>
      </c>
      <c r="Q303" s="3">
        <f t="shared" si="22"/>
        <v>1.3178825513939874</v>
      </c>
      <c r="S303" s="3">
        <f t="shared" si="23"/>
        <v>0.22668025878111664</v>
      </c>
      <c r="T303" s="3">
        <f t="shared" si="24"/>
        <v>1.3334132869477449</v>
      </c>
      <c r="V303" s="3"/>
      <c r="W303" s="3"/>
    </row>
    <row r="304" spans="1:23" x14ac:dyDescent="0.25">
      <c r="A304" s="1" t="s">
        <v>74</v>
      </c>
      <c r="B304" s="4">
        <v>22.2</v>
      </c>
      <c r="C304" s="5">
        <v>276</v>
      </c>
      <c r="D304" s="5">
        <v>2</v>
      </c>
      <c r="E304" s="4">
        <v>63.6</v>
      </c>
      <c r="F304" s="3">
        <v>2.3846015710371389</v>
      </c>
      <c r="G304" s="4">
        <v>38</v>
      </c>
      <c r="H304" s="4">
        <v>49.1</v>
      </c>
      <c r="I304" s="2">
        <v>5.9022388890402282E-2</v>
      </c>
      <c r="J304" s="3">
        <v>161.31645797841776</v>
      </c>
      <c r="K304" s="3">
        <v>0.15</v>
      </c>
      <c r="L304" s="6">
        <f t="shared" si="20"/>
        <v>8.0658228989208876E-4</v>
      </c>
      <c r="P304" s="3">
        <f t="shared" si="21"/>
        <v>0.18700519931175055</v>
      </c>
      <c r="Q304" s="3">
        <f t="shared" si="22"/>
        <v>1.2467013287450037</v>
      </c>
      <c r="S304" s="3">
        <f t="shared" si="23"/>
        <v>0.18282116651475458</v>
      </c>
      <c r="T304" s="3">
        <f t="shared" si="24"/>
        <v>1.2188077767650305</v>
      </c>
      <c r="V304" s="3"/>
      <c r="W304" s="3"/>
    </row>
    <row r="305" spans="1:23" x14ac:dyDescent="0.25">
      <c r="B305" s="4">
        <v>22.2</v>
      </c>
      <c r="C305" s="5">
        <v>276</v>
      </c>
      <c r="D305" s="5">
        <v>2</v>
      </c>
      <c r="E305" s="4">
        <v>63.6</v>
      </c>
      <c r="F305" s="3">
        <v>2.3846015710371389</v>
      </c>
      <c r="G305" s="4">
        <v>38</v>
      </c>
      <c r="H305" s="4">
        <v>49.1</v>
      </c>
      <c r="I305" s="2">
        <v>5.9022388890402282E-2</v>
      </c>
      <c r="J305" s="3">
        <v>196.99313775302753</v>
      </c>
      <c r="K305" s="3">
        <v>0.19</v>
      </c>
      <c r="L305" s="6">
        <f t="shared" si="20"/>
        <v>9.8496568876513756E-4</v>
      </c>
      <c r="P305" s="3">
        <f t="shared" si="21"/>
        <v>0.22108993372068816</v>
      </c>
      <c r="Q305" s="3">
        <f t="shared" si="22"/>
        <v>1.1636312301088851</v>
      </c>
      <c r="S305" s="3">
        <f t="shared" si="23"/>
        <v>0.2168353685559429</v>
      </c>
      <c r="T305" s="3">
        <f t="shared" si="24"/>
        <v>1.1412387818733838</v>
      </c>
      <c r="V305" s="3"/>
      <c r="W305" s="3"/>
    </row>
    <row r="306" spans="1:23" x14ac:dyDescent="0.25">
      <c r="B306" s="4">
        <v>22.2</v>
      </c>
      <c r="C306" s="5">
        <v>276</v>
      </c>
      <c r="D306" s="5">
        <v>2</v>
      </c>
      <c r="E306" s="4">
        <v>63.6</v>
      </c>
      <c r="F306" s="3">
        <v>2.3846015710371389</v>
      </c>
      <c r="G306" s="4">
        <v>38</v>
      </c>
      <c r="H306" s="4">
        <v>49.1</v>
      </c>
      <c r="I306" s="2">
        <v>5.9022388890402282E-2</v>
      </c>
      <c r="J306" s="3">
        <v>235.05964296708481</v>
      </c>
      <c r="K306" s="3">
        <v>0.22</v>
      </c>
      <c r="L306" s="6">
        <f t="shared" si="20"/>
        <v>1.1752982148354242E-3</v>
      </c>
      <c r="P306" s="3">
        <f t="shared" si="21"/>
        <v>0.25636939234827399</v>
      </c>
      <c r="Q306" s="3">
        <f t="shared" si="22"/>
        <v>1.1653154197648818</v>
      </c>
      <c r="S306" s="3">
        <f t="shared" si="23"/>
        <v>0.25214766956043549</v>
      </c>
      <c r="T306" s="3">
        <f t="shared" si="24"/>
        <v>1.1461257707292523</v>
      </c>
      <c r="V306" s="3"/>
      <c r="W306" s="3"/>
    </row>
    <row r="307" spans="1:23" x14ac:dyDescent="0.25">
      <c r="B307" s="4">
        <v>22.2</v>
      </c>
      <c r="C307" s="5">
        <v>276</v>
      </c>
      <c r="D307" s="5">
        <v>2</v>
      </c>
      <c r="E307" s="4">
        <v>63.6</v>
      </c>
      <c r="F307" s="3">
        <v>2.3846015710371389</v>
      </c>
      <c r="G307" s="4">
        <v>38</v>
      </c>
      <c r="H307" s="4">
        <v>49.1</v>
      </c>
      <c r="I307" s="2">
        <v>5.9022388890402282E-2</v>
      </c>
      <c r="J307" s="3">
        <v>251.74398079944604</v>
      </c>
      <c r="K307" s="3">
        <v>0.27</v>
      </c>
      <c r="L307" s="6">
        <f t="shared" si="20"/>
        <v>1.2587199039972301E-3</v>
      </c>
      <c r="P307" s="3">
        <f t="shared" si="21"/>
        <v>0.27153303349014246</v>
      </c>
      <c r="Q307" s="3">
        <f t="shared" si="22"/>
        <v>1.0056779018153423</v>
      </c>
      <c r="S307" s="3">
        <f t="shared" si="23"/>
        <v>0.26735477952124642</v>
      </c>
      <c r="T307" s="3">
        <f t="shared" si="24"/>
        <v>0.99020288711572746</v>
      </c>
      <c r="V307" s="3"/>
      <c r="W307" s="3"/>
    </row>
    <row r="308" spans="1:23" x14ac:dyDescent="0.25">
      <c r="A308" s="1" t="s">
        <v>75</v>
      </c>
      <c r="B308" s="4">
        <v>22.2</v>
      </c>
      <c r="C308" s="5">
        <v>276</v>
      </c>
      <c r="D308" s="5">
        <v>2</v>
      </c>
      <c r="E308" s="4">
        <v>63.6</v>
      </c>
      <c r="F308" s="3">
        <v>2.8648423476200775</v>
      </c>
      <c r="G308" s="4">
        <v>38</v>
      </c>
      <c r="H308" s="4">
        <v>49.1</v>
      </c>
      <c r="I308" s="2">
        <v>5.8054054206432525E-2</v>
      </c>
      <c r="J308" s="3">
        <v>228.82881043536602</v>
      </c>
      <c r="K308" s="3">
        <v>0.17</v>
      </c>
      <c r="L308" s="6">
        <f t="shared" si="20"/>
        <v>1.1441440521768301E-3</v>
      </c>
      <c r="P308" s="3">
        <f t="shared" si="21"/>
        <v>0.25270284332900467</v>
      </c>
      <c r="Q308" s="3">
        <f t="shared" si="22"/>
        <v>1.4864873137000274</v>
      </c>
      <c r="S308" s="3">
        <f t="shared" si="23"/>
        <v>0.24829752830452057</v>
      </c>
      <c r="T308" s="3">
        <f t="shared" si="24"/>
        <v>1.4605736959089444</v>
      </c>
      <c r="V308" s="3"/>
      <c r="W308" s="3"/>
    </row>
    <row r="309" spans="1:23" x14ac:dyDescent="0.25">
      <c r="B309" s="4">
        <v>22.2</v>
      </c>
      <c r="C309" s="5">
        <v>276</v>
      </c>
      <c r="D309" s="5">
        <v>2</v>
      </c>
      <c r="E309" s="4">
        <v>63.6</v>
      </c>
      <c r="F309" s="3">
        <v>2.8648423476200775</v>
      </c>
      <c r="G309" s="4">
        <v>38</v>
      </c>
      <c r="H309" s="4">
        <v>49.1</v>
      </c>
      <c r="I309" s="2">
        <v>5.8054054206432525E-2</v>
      </c>
      <c r="J309" s="3">
        <v>247.30845437958286</v>
      </c>
      <c r="K309" s="3">
        <v>0.2</v>
      </c>
      <c r="L309" s="6">
        <f t="shared" si="20"/>
        <v>1.2365422718979143E-3</v>
      </c>
      <c r="P309" s="3">
        <f t="shared" si="21"/>
        <v>0.26969594122607243</v>
      </c>
      <c r="Q309" s="3">
        <f t="shared" si="22"/>
        <v>1.3484797061303622</v>
      </c>
      <c r="S309" s="3">
        <f t="shared" si="23"/>
        <v>0.26532387451013267</v>
      </c>
      <c r="T309" s="3">
        <f t="shared" si="24"/>
        <v>1.3266193725506632</v>
      </c>
      <c r="V309" s="3"/>
      <c r="W309" s="3"/>
    </row>
    <row r="310" spans="1:23" x14ac:dyDescent="0.25">
      <c r="A310" s="1" t="s">
        <v>76</v>
      </c>
      <c r="B310" s="4">
        <v>22.2</v>
      </c>
      <c r="C310" s="5">
        <v>276</v>
      </c>
      <c r="D310" s="5">
        <v>2</v>
      </c>
      <c r="E310" s="4">
        <v>63.6</v>
      </c>
      <c r="F310" s="3">
        <v>2.8336917902498859</v>
      </c>
      <c r="G310" s="4">
        <v>38</v>
      </c>
      <c r="H310" s="4">
        <v>49.1</v>
      </c>
      <c r="I310" s="2">
        <v>5.8110239594394375E-2</v>
      </c>
      <c r="J310" s="3">
        <v>154.45932610251742</v>
      </c>
      <c r="K310" s="3">
        <v>0.15</v>
      </c>
      <c r="L310" s="6">
        <f t="shared" si="20"/>
        <v>7.7229663051258713E-4</v>
      </c>
      <c r="P310" s="3">
        <f t="shared" si="21"/>
        <v>0.18170232635203254</v>
      </c>
      <c r="Q310" s="3">
        <f t="shared" si="22"/>
        <v>1.2113488423468837</v>
      </c>
      <c r="S310" s="3">
        <f t="shared" si="23"/>
        <v>0.17742111364617211</v>
      </c>
      <c r="T310" s="3">
        <f t="shared" si="24"/>
        <v>1.1828074243078142</v>
      </c>
      <c r="V310" s="3"/>
      <c r="W310" s="3"/>
    </row>
    <row r="311" spans="1:23" x14ac:dyDescent="0.25">
      <c r="B311" s="4">
        <v>22.2</v>
      </c>
      <c r="C311" s="5">
        <v>276</v>
      </c>
      <c r="D311" s="5">
        <v>2</v>
      </c>
      <c r="E311" s="4">
        <v>63.6</v>
      </c>
      <c r="F311" s="3">
        <v>2.8336917902498859</v>
      </c>
      <c r="G311" s="4">
        <v>38</v>
      </c>
      <c r="H311" s="4">
        <v>49.1</v>
      </c>
      <c r="I311" s="2">
        <v>5.8110239594394375E-2</v>
      </c>
      <c r="J311" s="3">
        <v>190.63079573768678</v>
      </c>
      <c r="K311" s="3">
        <v>0.18</v>
      </c>
      <c r="L311" s="6">
        <f t="shared" si="20"/>
        <v>9.5315397868843388E-4</v>
      </c>
      <c r="P311" s="3">
        <f t="shared" si="21"/>
        <v>0.21673848175367785</v>
      </c>
      <c r="Q311" s="3">
        <f t="shared" si="22"/>
        <v>1.2041026764093214</v>
      </c>
      <c r="S311" s="3">
        <f t="shared" si="23"/>
        <v>0.2123454222476398</v>
      </c>
      <c r="T311" s="3">
        <f t="shared" si="24"/>
        <v>1.1796967902646656</v>
      </c>
      <c r="V311" s="3"/>
      <c r="W311" s="3"/>
    </row>
    <row r="312" spans="1:23" x14ac:dyDescent="0.25">
      <c r="B312" s="4">
        <v>22.2</v>
      </c>
      <c r="C312" s="5">
        <v>276</v>
      </c>
      <c r="D312" s="5">
        <v>2</v>
      </c>
      <c r="E312" s="4">
        <v>63.6</v>
      </c>
      <c r="F312" s="3">
        <v>2.8336917902498859</v>
      </c>
      <c r="G312" s="4">
        <v>38</v>
      </c>
      <c r="H312" s="4">
        <v>49.1</v>
      </c>
      <c r="I312" s="2">
        <v>5.8110239594394375E-2</v>
      </c>
      <c r="J312" s="3">
        <v>229.22523463071434</v>
      </c>
      <c r="K312" s="3">
        <v>0.22</v>
      </c>
      <c r="L312" s="6">
        <f t="shared" si="20"/>
        <v>1.1461261731535717E-3</v>
      </c>
      <c r="P312" s="3">
        <f t="shared" si="21"/>
        <v>0.25294969196474754</v>
      </c>
      <c r="Q312" s="3">
        <f t="shared" si="22"/>
        <v>1.1497713271124888</v>
      </c>
      <c r="S312" s="3">
        <f t="shared" si="23"/>
        <v>0.24855479215194848</v>
      </c>
      <c r="T312" s="3">
        <f t="shared" si="24"/>
        <v>1.129794509781584</v>
      </c>
      <c r="V312" s="3"/>
      <c r="W312" s="3"/>
    </row>
    <row r="313" spans="1:23" x14ac:dyDescent="0.25">
      <c r="B313" s="4">
        <v>22.2</v>
      </c>
      <c r="C313" s="5">
        <v>276</v>
      </c>
      <c r="D313" s="5">
        <v>2</v>
      </c>
      <c r="E313" s="4">
        <v>63.6</v>
      </c>
      <c r="F313" s="3">
        <v>2.8336917902498859</v>
      </c>
      <c r="G313" s="4">
        <v>38</v>
      </c>
      <c r="H313" s="4">
        <v>49.1</v>
      </c>
      <c r="I313" s="2">
        <v>5.8110239594394375E-2</v>
      </c>
      <c r="J313" s="3">
        <v>247.59579686335982</v>
      </c>
      <c r="K313" s="3">
        <v>0.25</v>
      </c>
      <c r="L313" s="6">
        <f t="shared" si="20"/>
        <v>1.2379789843167991E-3</v>
      </c>
      <c r="P313" s="3">
        <f t="shared" si="21"/>
        <v>0.26983053872607016</v>
      </c>
      <c r="Q313" s="3">
        <f t="shared" si="22"/>
        <v>1.0793221549042806</v>
      </c>
      <c r="S313" s="3">
        <f t="shared" si="23"/>
        <v>0.26546959045540708</v>
      </c>
      <c r="T313" s="3">
        <f t="shared" si="24"/>
        <v>1.0618783618216283</v>
      </c>
      <c r="V313" s="3"/>
      <c r="W313" s="3"/>
    </row>
    <row r="314" spans="1:23" x14ac:dyDescent="0.25">
      <c r="A314" s="1" t="s">
        <v>77</v>
      </c>
      <c r="B314" s="4">
        <v>22.2</v>
      </c>
      <c r="C314" s="5">
        <v>276</v>
      </c>
      <c r="D314" s="5">
        <v>2</v>
      </c>
      <c r="E314" s="4">
        <v>63.6</v>
      </c>
      <c r="F314" s="3">
        <v>2.7563734268389184</v>
      </c>
      <c r="G314" s="4">
        <v>38</v>
      </c>
      <c r="H314" s="4">
        <v>49.1</v>
      </c>
      <c r="I314" s="2">
        <v>5.8253253556272706E-2</v>
      </c>
      <c r="J314" s="3">
        <v>155.62718452433654</v>
      </c>
      <c r="K314" s="3">
        <v>0.2</v>
      </c>
      <c r="L314" s="6">
        <f t="shared" si="20"/>
        <v>7.7813592262168272E-4</v>
      </c>
      <c r="P314" s="3">
        <f t="shared" si="21"/>
        <v>0.18263273299289504</v>
      </c>
      <c r="Q314" s="3">
        <f t="shared" si="22"/>
        <v>0.9131636649644751</v>
      </c>
      <c r="S314" s="3">
        <f t="shared" si="23"/>
        <v>0.17836545555510425</v>
      </c>
      <c r="T314" s="3">
        <f t="shared" si="24"/>
        <v>0.89182727777552118</v>
      </c>
      <c r="V314" s="3"/>
      <c r="W314" s="3"/>
    </row>
    <row r="315" spans="1:23" x14ac:dyDescent="0.25">
      <c r="B315" s="4">
        <v>22.2</v>
      </c>
      <c r="C315" s="5">
        <v>276</v>
      </c>
      <c r="D315" s="5">
        <v>2</v>
      </c>
      <c r="E315" s="4">
        <v>63.6</v>
      </c>
      <c r="F315" s="3">
        <v>2.7563734268389184</v>
      </c>
      <c r="G315" s="4">
        <v>38</v>
      </c>
      <c r="H315" s="4">
        <v>49.1</v>
      </c>
      <c r="I315" s="2">
        <v>5.8253253556272706E-2</v>
      </c>
      <c r="J315" s="3">
        <v>191.71169709468541</v>
      </c>
      <c r="K315" s="3">
        <v>0.25</v>
      </c>
      <c r="L315" s="6">
        <f t="shared" si="20"/>
        <v>9.5855848547342706E-4</v>
      </c>
      <c r="P315" s="3">
        <f t="shared" si="21"/>
        <v>0.21750564795883395</v>
      </c>
      <c r="Q315" s="3">
        <f t="shared" si="22"/>
        <v>0.87002259183533581</v>
      </c>
      <c r="S315" s="3">
        <f t="shared" si="23"/>
        <v>0.21313348114716071</v>
      </c>
      <c r="T315" s="3">
        <f t="shared" si="24"/>
        <v>0.85253392458864286</v>
      </c>
      <c r="V315" s="3"/>
      <c r="W315" s="3"/>
    </row>
    <row r="316" spans="1:23" x14ac:dyDescent="0.25">
      <c r="B316" s="4">
        <v>22.2</v>
      </c>
      <c r="C316" s="5">
        <v>276</v>
      </c>
      <c r="D316" s="5">
        <v>2</v>
      </c>
      <c r="E316" s="4">
        <v>63.6</v>
      </c>
      <c r="F316" s="3">
        <v>2.7563734268389184</v>
      </c>
      <c r="G316" s="4">
        <v>38</v>
      </c>
      <c r="H316" s="4">
        <v>49.1</v>
      </c>
      <c r="I316" s="2">
        <v>5.8253253556272706E-2</v>
      </c>
      <c r="J316" s="3">
        <v>230.21335404773711</v>
      </c>
      <c r="K316" s="3">
        <v>0.3</v>
      </c>
      <c r="L316" s="6">
        <f t="shared" si="20"/>
        <v>1.1510667702386856E-3</v>
      </c>
      <c r="P316" s="3">
        <f t="shared" si="21"/>
        <v>0.25355744761938526</v>
      </c>
      <c r="Q316" s="3">
        <f t="shared" si="22"/>
        <v>0.84519149206461752</v>
      </c>
      <c r="S316" s="3">
        <f t="shared" si="23"/>
        <v>0.2491892032371677</v>
      </c>
      <c r="T316" s="3">
        <f t="shared" si="24"/>
        <v>0.83063067745722574</v>
      </c>
      <c r="V316" s="3"/>
      <c r="W316" s="3"/>
    </row>
    <row r="317" spans="1:23" x14ac:dyDescent="0.25">
      <c r="B317" s="4">
        <v>22.2</v>
      </c>
      <c r="C317" s="5">
        <v>276</v>
      </c>
      <c r="D317" s="5">
        <v>2</v>
      </c>
      <c r="E317" s="4">
        <v>63.6</v>
      </c>
      <c r="F317" s="3">
        <v>2.7563734268389184</v>
      </c>
      <c r="G317" s="4">
        <v>38</v>
      </c>
      <c r="H317" s="4">
        <v>49.1</v>
      </c>
      <c r="I317" s="2">
        <v>5.8253253556272706E-2</v>
      </c>
      <c r="J317" s="3">
        <v>248.30919658626249</v>
      </c>
      <c r="K317" s="3">
        <v>0.35</v>
      </c>
      <c r="L317" s="6">
        <f t="shared" si="20"/>
        <v>1.2415459829313124E-3</v>
      </c>
      <c r="P317" s="3">
        <f t="shared" si="21"/>
        <v>0.27015622088947144</v>
      </c>
      <c r="Q317" s="3">
        <f t="shared" si="22"/>
        <v>0.77187491682706133</v>
      </c>
      <c r="S317" s="3">
        <f t="shared" si="23"/>
        <v>0.26582365139842701</v>
      </c>
      <c r="T317" s="3">
        <f t="shared" si="24"/>
        <v>0.75949614685264866</v>
      </c>
      <c r="V317" s="3"/>
      <c r="W317" s="3"/>
    </row>
    <row r="318" spans="1:23" x14ac:dyDescent="0.25">
      <c r="A318" s="1" t="s">
        <v>78</v>
      </c>
      <c r="B318" s="4">
        <v>28.7</v>
      </c>
      <c r="C318" s="5">
        <v>276</v>
      </c>
      <c r="D318" s="5">
        <v>2</v>
      </c>
      <c r="E318" s="4">
        <v>50.6</v>
      </c>
      <c r="F318" s="3">
        <v>2.7748174021560659</v>
      </c>
      <c r="G318" s="4">
        <v>22.2</v>
      </c>
      <c r="H318" s="4">
        <v>36.6</v>
      </c>
      <c r="I318" s="2">
        <v>0.10899285032170623</v>
      </c>
      <c r="J318" s="3">
        <v>211.92944676812937</v>
      </c>
      <c r="K318" s="3">
        <v>0.17</v>
      </c>
      <c r="L318" s="6">
        <f t="shared" si="20"/>
        <v>1.0596472338406469E-3</v>
      </c>
      <c r="P318" s="3">
        <f t="shared" si="21"/>
        <v>0.22933935039063874</v>
      </c>
      <c r="Q318" s="3">
        <f t="shared" si="22"/>
        <v>1.3490550022978749</v>
      </c>
      <c r="S318" s="3">
        <f t="shared" si="23"/>
        <v>0.23919456280380116</v>
      </c>
      <c r="T318" s="3">
        <f t="shared" si="24"/>
        <v>1.4070268400223598</v>
      </c>
      <c r="V318" s="3"/>
      <c r="W318" s="3"/>
    </row>
    <row r="319" spans="1:23" x14ac:dyDescent="0.25">
      <c r="B319" s="4">
        <v>28.7</v>
      </c>
      <c r="C319" s="5">
        <v>276</v>
      </c>
      <c r="D319" s="5">
        <v>2</v>
      </c>
      <c r="E319" s="4">
        <v>50.6</v>
      </c>
      <c r="F319" s="3">
        <v>2.7748174021560659</v>
      </c>
      <c r="G319" s="4">
        <v>22.2</v>
      </c>
      <c r="H319" s="4">
        <v>36.6</v>
      </c>
      <c r="I319" s="2">
        <v>0.10899285032170623</v>
      </c>
      <c r="J319" s="3">
        <v>256.4115153708326</v>
      </c>
      <c r="K319" s="3">
        <v>0.2</v>
      </c>
      <c r="L319" s="6">
        <f t="shared" si="20"/>
        <v>1.282057576854163E-3</v>
      </c>
      <c r="P319" s="3">
        <f t="shared" si="21"/>
        <v>0.26904189367913539</v>
      </c>
      <c r="Q319" s="3">
        <f t="shared" si="22"/>
        <v>1.3452094683956768</v>
      </c>
      <c r="S319" s="3">
        <f t="shared" si="23"/>
        <v>0.28145993045209294</v>
      </c>
      <c r="T319" s="3">
        <f t="shared" si="24"/>
        <v>1.4072996522604646</v>
      </c>
      <c r="V319" s="3"/>
      <c r="W319" s="3"/>
    </row>
    <row r="320" spans="1:23" x14ac:dyDescent="0.25">
      <c r="A320" s="1" t="s">
        <v>79</v>
      </c>
      <c r="B320" s="4">
        <v>28.7</v>
      </c>
      <c r="C320" s="5">
        <v>276</v>
      </c>
      <c r="D320" s="5">
        <v>2</v>
      </c>
      <c r="E320" s="4">
        <v>50.6</v>
      </c>
      <c r="F320" s="3">
        <v>2.8017146470593879</v>
      </c>
      <c r="G320" s="4">
        <v>38.200000000000003</v>
      </c>
      <c r="H320" s="4">
        <v>52.5</v>
      </c>
      <c r="I320" s="2">
        <v>0.10686066770303645</v>
      </c>
      <c r="J320" s="3">
        <v>152.74032544508003</v>
      </c>
      <c r="K320" s="3">
        <v>0.17</v>
      </c>
      <c r="L320" s="6">
        <f t="shared" si="20"/>
        <v>7.6370162722540018E-4</v>
      </c>
      <c r="P320" s="3">
        <f t="shared" si="21"/>
        <v>0.17674007999001146</v>
      </c>
      <c r="Q320" s="3">
        <f t="shared" si="22"/>
        <v>1.0396475293530085</v>
      </c>
      <c r="S320" s="3">
        <f t="shared" si="23"/>
        <v>0.18222911276146908</v>
      </c>
      <c r="T320" s="3">
        <f t="shared" si="24"/>
        <v>1.0719359574204064</v>
      </c>
      <c r="V320" s="3"/>
      <c r="W320" s="3"/>
    </row>
    <row r="321" spans="1:23" x14ac:dyDescent="0.25">
      <c r="B321" s="4">
        <v>28.7</v>
      </c>
      <c r="C321" s="5">
        <v>276</v>
      </c>
      <c r="D321" s="5">
        <v>2</v>
      </c>
      <c r="E321" s="4">
        <v>50.6</v>
      </c>
      <c r="F321" s="3">
        <v>2.8017146470593879</v>
      </c>
      <c r="G321" s="4">
        <v>38.200000000000003</v>
      </c>
      <c r="H321" s="4">
        <v>52.5</v>
      </c>
      <c r="I321" s="2">
        <v>0.10686066770303645</v>
      </c>
      <c r="J321" s="3">
        <v>188.11979928941437</v>
      </c>
      <c r="K321" s="3">
        <v>0.2</v>
      </c>
      <c r="L321" s="6">
        <f t="shared" si="20"/>
        <v>9.4059899644707184E-4</v>
      </c>
      <c r="P321" s="3">
        <f t="shared" si="21"/>
        <v>0.21045437260288744</v>
      </c>
      <c r="Q321" s="3">
        <f t="shared" si="22"/>
        <v>1.0522718630144372</v>
      </c>
      <c r="S321" s="3">
        <f t="shared" si="23"/>
        <v>0.21771500393553417</v>
      </c>
      <c r="T321" s="3">
        <f t="shared" si="24"/>
        <v>1.0885750196776707</v>
      </c>
      <c r="V321" s="3"/>
      <c r="W321" s="3"/>
    </row>
    <row r="322" spans="1:23" x14ac:dyDescent="0.25">
      <c r="B322" s="4">
        <v>28.7</v>
      </c>
      <c r="C322" s="5">
        <v>276</v>
      </c>
      <c r="D322" s="5">
        <v>2</v>
      </c>
      <c r="E322" s="4">
        <v>50.6</v>
      </c>
      <c r="F322" s="3">
        <v>2.8017146470593879</v>
      </c>
      <c r="G322" s="4">
        <v>38.200000000000003</v>
      </c>
      <c r="H322" s="4">
        <v>52.5</v>
      </c>
      <c r="I322" s="2">
        <v>0.10686066770303645</v>
      </c>
      <c r="J322" s="3">
        <v>223.65861939682921</v>
      </c>
      <c r="K322" s="3">
        <v>0.25</v>
      </c>
      <c r="L322" s="6">
        <f t="shared" si="20"/>
        <v>1.118293096984146E-3</v>
      </c>
      <c r="P322" s="3">
        <f t="shared" si="21"/>
        <v>0.24329579506325646</v>
      </c>
      <c r="Q322" s="3">
        <f t="shared" si="22"/>
        <v>0.97318318025302586</v>
      </c>
      <c r="S322" s="3">
        <f t="shared" si="23"/>
        <v>0.25238725912116594</v>
      </c>
      <c r="T322" s="3">
        <f t="shared" si="24"/>
        <v>1.0095490364846638</v>
      </c>
      <c r="V322" s="3"/>
      <c r="W322" s="3"/>
    </row>
    <row r="323" spans="1:23" x14ac:dyDescent="0.25">
      <c r="B323" s="4">
        <v>28.7</v>
      </c>
      <c r="C323" s="5">
        <v>276</v>
      </c>
      <c r="D323" s="5">
        <v>2</v>
      </c>
      <c r="E323" s="4">
        <v>50.6</v>
      </c>
      <c r="F323" s="3">
        <v>2.8017146470593879</v>
      </c>
      <c r="G323" s="4">
        <v>38.200000000000003</v>
      </c>
      <c r="H323" s="4">
        <v>52.5</v>
      </c>
      <c r="I323" s="2">
        <v>0.10686066770303645</v>
      </c>
      <c r="J323" s="3">
        <v>257.09623458349398</v>
      </c>
      <c r="K323" s="3">
        <v>0.28999999999999998</v>
      </c>
      <c r="L323" s="6">
        <f t="shared" si="20"/>
        <v>1.2854811729174698E-3</v>
      </c>
      <c r="P323" s="3">
        <f t="shared" si="21"/>
        <v>0.27342740887980421</v>
      </c>
      <c r="Q323" s="3">
        <f t="shared" si="22"/>
        <v>0.94285313406829041</v>
      </c>
      <c r="S323" s="3">
        <f t="shared" si="23"/>
        <v>0.2842778567082464</v>
      </c>
      <c r="T323" s="3">
        <f t="shared" si="24"/>
        <v>0.98026847140774631</v>
      </c>
      <c r="V323" s="3"/>
      <c r="W323" s="3"/>
    </row>
    <row r="324" spans="1:23" x14ac:dyDescent="0.25">
      <c r="A324" s="1" t="s">
        <v>80</v>
      </c>
      <c r="B324" s="4">
        <v>28.7</v>
      </c>
      <c r="C324" s="5">
        <v>276</v>
      </c>
      <c r="D324" s="5">
        <v>2</v>
      </c>
      <c r="E324" s="4">
        <v>50.6</v>
      </c>
      <c r="F324" s="3">
        <v>2.7153116457984496</v>
      </c>
      <c r="G324" s="4">
        <v>38.200000000000003</v>
      </c>
      <c r="H324" s="4">
        <v>52.5</v>
      </c>
      <c r="I324" s="2">
        <v>0.1072263869101954</v>
      </c>
      <c r="J324" s="3">
        <v>188.995464493697</v>
      </c>
      <c r="K324" s="3">
        <v>0.17</v>
      </c>
      <c r="L324" s="6">
        <f t="shared" si="20"/>
        <v>9.4497732246848502E-4</v>
      </c>
      <c r="P324" s="3">
        <f t="shared" si="21"/>
        <v>0.21092157074864365</v>
      </c>
      <c r="Q324" s="3">
        <f t="shared" si="22"/>
        <v>1.240715122050845</v>
      </c>
      <c r="S324" s="3">
        <f t="shared" si="23"/>
        <v>0.21828919050102749</v>
      </c>
      <c r="T324" s="3">
        <f t="shared" si="24"/>
        <v>1.2840540617707499</v>
      </c>
      <c r="V324" s="3"/>
      <c r="W324" s="3"/>
    </row>
    <row r="325" spans="1:23" x14ac:dyDescent="0.25">
      <c r="A325" s="1" t="s">
        <v>81</v>
      </c>
      <c r="B325" s="4">
        <v>28.7</v>
      </c>
      <c r="C325" s="5">
        <v>276</v>
      </c>
      <c r="D325" s="5">
        <v>2</v>
      </c>
      <c r="E325" s="4">
        <v>50.6</v>
      </c>
      <c r="F325" s="3">
        <v>2.8017146470593879</v>
      </c>
      <c r="G325" s="4">
        <v>38.200000000000003</v>
      </c>
      <c r="H325" s="4">
        <v>52.5</v>
      </c>
      <c r="I325" s="2">
        <v>0.10686066770303645</v>
      </c>
      <c r="J325" s="3">
        <v>152.74032544508003</v>
      </c>
      <c r="K325" s="3">
        <v>0.15</v>
      </c>
      <c r="L325" s="6">
        <f t="shared" si="20"/>
        <v>7.6370162722540018E-4</v>
      </c>
      <c r="P325" s="3">
        <f t="shared" si="21"/>
        <v>0.17674007999001146</v>
      </c>
      <c r="Q325" s="3">
        <f t="shared" si="22"/>
        <v>1.1782671999334098</v>
      </c>
      <c r="S325" s="3">
        <f t="shared" si="23"/>
        <v>0.18222911276146908</v>
      </c>
      <c r="T325" s="3">
        <f t="shared" si="24"/>
        <v>1.2148607517431274</v>
      </c>
      <c r="V325" s="3"/>
      <c r="W325" s="3"/>
    </row>
    <row r="326" spans="1:23" x14ac:dyDescent="0.25">
      <c r="B326" s="4">
        <v>28.7</v>
      </c>
      <c r="C326" s="5">
        <v>276</v>
      </c>
      <c r="D326" s="5">
        <v>2</v>
      </c>
      <c r="E326" s="4">
        <v>50.6</v>
      </c>
      <c r="F326" s="3">
        <v>2.8017146470593879</v>
      </c>
      <c r="G326" s="4">
        <v>38.200000000000003</v>
      </c>
      <c r="H326" s="4">
        <v>52.5</v>
      </c>
      <c r="I326" s="2">
        <v>0.10686066770303645</v>
      </c>
      <c r="J326" s="3">
        <v>188.11979928941437</v>
      </c>
      <c r="K326" s="3">
        <v>0.16</v>
      </c>
      <c r="L326" s="6">
        <f t="shared" si="20"/>
        <v>9.4059899644707184E-4</v>
      </c>
      <c r="P326" s="3">
        <f t="shared" si="21"/>
        <v>0.21045437260288744</v>
      </c>
      <c r="Q326" s="3">
        <f t="shared" si="22"/>
        <v>1.3153398287680464</v>
      </c>
      <c r="S326" s="3">
        <f t="shared" si="23"/>
        <v>0.21771500393553417</v>
      </c>
      <c r="T326" s="3">
        <f t="shared" si="24"/>
        <v>1.3607187745970886</v>
      </c>
      <c r="V326" s="3"/>
      <c r="W326" s="3"/>
    </row>
    <row r="327" spans="1:23" x14ac:dyDescent="0.25">
      <c r="B327" s="4">
        <v>28.7</v>
      </c>
      <c r="C327" s="5">
        <v>276</v>
      </c>
      <c r="D327" s="5">
        <v>2</v>
      </c>
      <c r="E327" s="4">
        <v>50.6</v>
      </c>
      <c r="F327" s="3">
        <v>2.8017146470593879</v>
      </c>
      <c r="G327" s="4">
        <v>38.200000000000003</v>
      </c>
      <c r="H327" s="4">
        <v>52.5</v>
      </c>
      <c r="I327" s="2">
        <v>0.10686066770303645</v>
      </c>
      <c r="J327" s="3">
        <v>223.65861939682921</v>
      </c>
      <c r="K327" s="3">
        <v>0.22</v>
      </c>
      <c r="L327" s="6">
        <f t="shared" si="20"/>
        <v>1.118293096984146E-3</v>
      </c>
      <c r="P327" s="3">
        <f t="shared" si="21"/>
        <v>0.24329579506325646</v>
      </c>
      <c r="Q327" s="3">
        <f t="shared" si="22"/>
        <v>1.1058899775602566</v>
      </c>
      <c r="S327" s="3">
        <f t="shared" si="23"/>
        <v>0.25238725912116594</v>
      </c>
      <c r="T327" s="3">
        <f t="shared" si="24"/>
        <v>1.1472148141871179</v>
      </c>
      <c r="V327" s="3"/>
      <c r="W327" s="3"/>
    </row>
    <row r="328" spans="1:23" x14ac:dyDescent="0.25">
      <c r="B328" s="4">
        <v>28.7</v>
      </c>
      <c r="C328" s="5">
        <v>276</v>
      </c>
      <c r="D328" s="5">
        <v>2</v>
      </c>
      <c r="E328" s="4">
        <v>50.6</v>
      </c>
      <c r="F328" s="3">
        <v>2.8017146470593879</v>
      </c>
      <c r="G328" s="4">
        <v>38.200000000000003</v>
      </c>
      <c r="H328" s="4">
        <v>52.5</v>
      </c>
      <c r="I328" s="2">
        <v>0.10686066770303645</v>
      </c>
      <c r="J328" s="3">
        <v>257.09623458349398</v>
      </c>
      <c r="K328" s="3">
        <v>0.26</v>
      </c>
      <c r="L328" s="6">
        <f t="shared" si="20"/>
        <v>1.2854811729174698E-3</v>
      </c>
      <c r="P328" s="3">
        <f t="shared" si="21"/>
        <v>0.27342740887980421</v>
      </c>
      <c r="Q328" s="3">
        <f t="shared" si="22"/>
        <v>1.0516438803069392</v>
      </c>
      <c r="S328" s="3">
        <f t="shared" si="23"/>
        <v>0.2842778567082464</v>
      </c>
      <c r="T328" s="3">
        <f t="shared" si="24"/>
        <v>1.0933763719547938</v>
      </c>
      <c r="V328" s="3"/>
      <c r="W328" s="3"/>
    </row>
    <row r="329" spans="1:23" x14ac:dyDescent="0.25">
      <c r="A329" s="1" t="s">
        <v>82</v>
      </c>
      <c r="B329" s="4">
        <v>28.7</v>
      </c>
      <c r="C329" s="5">
        <v>276</v>
      </c>
      <c r="D329" s="5">
        <v>2</v>
      </c>
      <c r="E329" s="4">
        <v>50.6</v>
      </c>
      <c r="F329" s="3">
        <v>2.524448068103379</v>
      </c>
      <c r="G329" s="4">
        <v>38.200000000000003</v>
      </c>
      <c r="H329" s="4">
        <v>52.5</v>
      </c>
      <c r="I329" s="2">
        <v>0.10809111803939714</v>
      </c>
      <c r="J329" s="3">
        <v>190.96053805034367</v>
      </c>
      <c r="K329" s="3">
        <v>0.17</v>
      </c>
      <c r="L329" s="6">
        <f t="shared" si="20"/>
        <v>9.5480269025171834E-4</v>
      </c>
      <c r="P329" s="3">
        <f t="shared" si="21"/>
        <v>0.2119220596219315</v>
      </c>
      <c r="Q329" s="3">
        <f t="shared" si="22"/>
        <v>1.2466003507172441</v>
      </c>
      <c r="S329" s="3">
        <f t="shared" si="23"/>
        <v>0.21953854715662824</v>
      </c>
      <c r="T329" s="3">
        <f t="shared" si="24"/>
        <v>1.2914032185684012</v>
      </c>
      <c r="V329" s="3"/>
      <c r="W329" s="3"/>
    </row>
    <row r="330" spans="1:23" x14ac:dyDescent="0.25">
      <c r="B330" s="4">
        <v>28.7</v>
      </c>
      <c r="C330" s="5">
        <v>276</v>
      </c>
      <c r="D330" s="5">
        <v>2</v>
      </c>
      <c r="E330" s="4">
        <v>50.6</v>
      </c>
      <c r="F330" s="3">
        <v>2.524448068103379</v>
      </c>
      <c r="G330" s="4">
        <v>38.200000000000003</v>
      </c>
      <c r="H330" s="4">
        <v>52.5</v>
      </c>
      <c r="I330" s="2">
        <v>0.10809111803939714</v>
      </c>
      <c r="J330" s="3">
        <v>226.35341088864877</v>
      </c>
      <c r="K330" s="3">
        <v>0.2</v>
      </c>
      <c r="L330" s="6">
        <f t="shared" si="20"/>
        <v>1.1317670544432439E-3</v>
      </c>
      <c r="P330" s="3">
        <f t="shared" si="21"/>
        <v>0.24437509673943805</v>
      </c>
      <c r="Q330" s="3">
        <f t="shared" si="22"/>
        <v>1.2218754836971901</v>
      </c>
      <c r="S330" s="3">
        <f t="shared" si="23"/>
        <v>0.25384759957716557</v>
      </c>
      <c r="T330" s="3">
        <f t="shared" si="24"/>
        <v>1.2692379978858277</v>
      </c>
      <c r="V330" s="3"/>
      <c r="W330" s="3"/>
    </row>
    <row r="331" spans="1:23" x14ac:dyDescent="0.25">
      <c r="B331" s="4">
        <v>28.7</v>
      </c>
      <c r="C331" s="5">
        <v>276</v>
      </c>
      <c r="D331" s="5">
        <v>2</v>
      </c>
      <c r="E331" s="4">
        <v>50.6</v>
      </c>
      <c r="F331" s="3">
        <v>2.524448068103379</v>
      </c>
      <c r="G331" s="4">
        <v>38.200000000000003</v>
      </c>
      <c r="H331" s="4">
        <v>52.5</v>
      </c>
      <c r="I331" s="2">
        <v>0.10809111803939714</v>
      </c>
      <c r="J331" s="3">
        <v>258.68860744130342</v>
      </c>
      <c r="K331" s="3">
        <v>0.24</v>
      </c>
      <c r="L331" s="6">
        <f t="shared" si="20"/>
        <v>1.2934430372065172E-3</v>
      </c>
      <c r="P331" s="3">
        <f t="shared" si="21"/>
        <v>0.27330827703594957</v>
      </c>
      <c r="Q331" s="3">
        <f t="shared" si="22"/>
        <v>1.1387844876497899</v>
      </c>
      <c r="S331" s="3">
        <f t="shared" si="23"/>
        <v>0.28450948061975262</v>
      </c>
      <c r="T331" s="3">
        <f t="shared" si="24"/>
        <v>1.1854561692489693</v>
      </c>
      <c r="V331" s="3"/>
      <c r="W331" s="3"/>
    </row>
    <row r="332" spans="1:23" x14ac:dyDescent="0.25">
      <c r="A332" s="1" t="s">
        <v>83</v>
      </c>
      <c r="B332" s="4">
        <v>32.299999999999997</v>
      </c>
      <c r="C332" s="5">
        <v>276</v>
      </c>
      <c r="D332" s="5">
        <v>1</v>
      </c>
      <c r="E332" s="4">
        <v>60</v>
      </c>
      <c r="F332" s="3">
        <v>2.5382184533279259</v>
      </c>
      <c r="G332" s="4">
        <v>38.299999999999997</v>
      </c>
      <c r="H332" s="4">
        <v>54.4</v>
      </c>
      <c r="I332" s="2">
        <v>6.2449543908879294E-2</v>
      </c>
      <c r="J332" s="3">
        <v>135.92367678050439</v>
      </c>
      <c r="K332" s="3">
        <v>0.17</v>
      </c>
      <c r="L332" s="6">
        <f t="shared" ref="L332:L351" si="25">J332/200000</f>
        <v>6.7961838390252197E-4</v>
      </c>
      <c r="P332" s="3">
        <f t="shared" ref="P332:P351" si="26">$Q$2*($Q$3*$G332+$Q$4*$B332^$Q$5*$I332^$Q$6)*$L332^$Q$7</f>
        <v>0.23740842724501068</v>
      </c>
      <c r="Q332" s="3">
        <f t="shared" ref="Q332:Q351" si="27">P332/$K332</f>
        <v>1.3965201602647686</v>
      </c>
      <c r="S332" s="3">
        <f t="shared" ref="S332:S351" si="28">$T$2*$B332^$T$3*$L332^$T$4*($T$5*$I332^$T$6+$T$7)</f>
        <v>0.23678398281448962</v>
      </c>
      <c r="T332" s="3">
        <f t="shared" ref="T332:T351" si="29">S332/$K332</f>
        <v>1.3928469577322917</v>
      </c>
      <c r="V332" s="3"/>
      <c r="W332" s="3"/>
    </row>
    <row r="333" spans="1:23" x14ac:dyDescent="0.25">
      <c r="B333" s="4">
        <v>32.299999999999997</v>
      </c>
      <c r="C333" s="5">
        <v>276</v>
      </c>
      <c r="D333" s="5">
        <v>1</v>
      </c>
      <c r="E333" s="4">
        <v>60</v>
      </c>
      <c r="F333" s="3">
        <v>2.5382184533279259</v>
      </c>
      <c r="G333" s="4">
        <v>38.299999999999997</v>
      </c>
      <c r="H333" s="4">
        <v>54.4</v>
      </c>
      <c r="I333" s="2">
        <v>6.2449543908879294E-2</v>
      </c>
      <c r="J333" s="3">
        <v>177.83647215960244</v>
      </c>
      <c r="K333" s="3">
        <v>0.23</v>
      </c>
      <c r="L333" s="6">
        <f t="shared" si="25"/>
        <v>8.8918236079801221E-4</v>
      </c>
      <c r="P333" s="3">
        <f t="shared" si="26"/>
        <v>0.29738036135027701</v>
      </c>
      <c r="Q333" s="3">
        <f t="shared" si="27"/>
        <v>1.2929580928272912</v>
      </c>
      <c r="S333" s="3">
        <f t="shared" si="28"/>
        <v>0.29787639327837173</v>
      </c>
      <c r="T333" s="3">
        <f t="shared" si="29"/>
        <v>1.2951147533842249</v>
      </c>
      <c r="V333" s="3"/>
      <c r="W333" s="3"/>
    </row>
    <row r="334" spans="1:23" x14ac:dyDescent="0.25">
      <c r="B334" s="4">
        <v>32.299999999999997</v>
      </c>
      <c r="C334" s="5">
        <v>276</v>
      </c>
      <c r="D334" s="5">
        <v>1</v>
      </c>
      <c r="E334" s="4">
        <v>60</v>
      </c>
      <c r="F334" s="3">
        <v>2.5382184533279259</v>
      </c>
      <c r="G334" s="4">
        <v>38.299999999999997</v>
      </c>
      <c r="H334" s="4">
        <v>54.4</v>
      </c>
      <c r="I334" s="2">
        <v>6.2449543908879294E-2</v>
      </c>
      <c r="J334" s="3">
        <v>217.00011505760963</v>
      </c>
      <c r="K334" s="3">
        <v>0.27</v>
      </c>
      <c r="L334" s="6">
        <f t="shared" si="25"/>
        <v>1.0850005752880481E-3</v>
      </c>
      <c r="P334" s="3">
        <f t="shared" si="26"/>
        <v>0.35135672914294186</v>
      </c>
      <c r="Q334" s="3">
        <f t="shared" si="27"/>
        <v>1.3013212190479326</v>
      </c>
      <c r="S334" s="3">
        <f t="shared" si="28"/>
        <v>0.35306535461431909</v>
      </c>
      <c r="T334" s="3">
        <f t="shared" si="29"/>
        <v>1.3076494615345151</v>
      </c>
      <c r="V334" s="3"/>
      <c r="W334" s="3"/>
    </row>
    <row r="335" spans="1:23" x14ac:dyDescent="0.25">
      <c r="B335" s="4">
        <v>32.299999999999997</v>
      </c>
      <c r="C335" s="5">
        <v>276</v>
      </c>
      <c r="D335" s="5">
        <v>1</v>
      </c>
      <c r="E335" s="4">
        <v>60</v>
      </c>
      <c r="F335" s="3">
        <v>2.5382184533279259</v>
      </c>
      <c r="G335" s="4">
        <v>38.299999999999997</v>
      </c>
      <c r="H335" s="4">
        <v>54.4</v>
      </c>
      <c r="I335" s="2">
        <v>6.2449543908879294E-2</v>
      </c>
      <c r="J335" s="3">
        <v>244.97414569904342</v>
      </c>
      <c r="K335" s="3">
        <v>0.31</v>
      </c>
      <c r="L335" s="6">
        <f t="shared" si="25"/>
        <v>1.2248707284952171E-3</v>
      </c>
      <c r="P335" s="3">
        <f t="shared" si="26"/>
        <v>0.3889355103146146</v>
      </c>
      <c r="Q335" s="3">
        <f t="shared" si="27"/>
        <v>1.2546306784342407</v>
      </c>
      <c r="S335" s="3">
        <f t="shared" si="28"/>
        <v>0.39158584912544359</v>
      </c>
      <c r="T335" s="3">
        <f t="shared" si="29"/>
        <v>1.2631801584691729</v>
      </c>
      <c r="V335" s="3"/>
      <c r="W335" s="3"/>
    </row>
    <row r="336" spans="1:23" x14ac:dyDescent="0.25">
      <c r="B336" s="4">
        <v>32.299999999999997</v>
      </c>
      <c r="C336" s="5">
        <v>276</v>
      </c>
      <c r="D336" s="5">
        <v>1</v>
      </c>
      <c r="E336" s="4">
        <v>60</v>
      </c>
      <c r="F336" s="3">
        <v>2.5382184533279259</v>
      </c>
      <c r="G336" s="4">
        <v>38.299999999999997</v>
      </c>
      <c r="H336" s="4">
        <v>54.4</v>
      </c>
      <c r="I336" s="2">
        <v>6.2449543908879294E-2</v>
      </c>
      <c r="J336" s="3">
        <v>251.41676051958765</v>
      </c>
      <c r="K336" s="3">
        <v>0.35</v>
      </c>
      <c r="L336" s="6">
        <f t="shared" si="25"/>
        <v>1.2570838025979382E-3</v>
      </c>
      <c r="P336" s="3">
        <f t="shared" si="26"/>
        <v>0.39748906640992476</v>
      </c>
      <c r="Q336" s="3">
        <f t="shared" si="27"/>
        <v>1.1356830468854995</v>
      </c>
      <c r="S336" s="3">
        <f t="shared" si="28"/>
        <v>0.40036394812302956</v>
      </c>
      <c r="T336" s="3">
        <f t="shared" si="29"/>
        <v>1.1438969946372273</v>
      </c>
      <c r="V336" s="3"/>
      <c r="W336" s="3"/>
    </row>
    <row r="337" spans="1:23" x14ac:dyDescent="0.25">
      <c r="A337" s="1" t="s">
        <v>84</v>
      </c>
      <c r="B337" s="4">
        <v>32.299999999999997</v>
      </c>
      <c r="C337" s="5">
        <v>276</v>
      </c>
      <c r="D337" s="5">
        <v>1</v>
      </c>
      <c r="E337" s="4">
        <v>60</v>
      </c>
      <c r="F337" s="3">
        <v>2.8108695189494299</v>
      </c>
      <c r="G337" s="4">
        <v>38.299999999999997</v>
      </c>
      <c r="H337" s="4">
        <v>54.4</v>
      </c>
      <c r="I337" s="2">
        <v>6.1876058158272039E-2</v>
      </c>
      <c r="J337" s="3">
        <v>132.02904034674665</v>
      </c>
      <c r="K337" s="3">
        <v>0.19</v>
      </c>
      <c r="L337" s="6">
        <f t="shared" si="25"/>
        <v>6.6014520173373324E-4</v>
      </c>
      <c r="P337" s="3">
        <f t="shared" si="26"/>
        <v>0.23274785059235475</v>
      </c>
      <c r="Q337" s="3">
        <f t="shared" si="27"/>
        <v>1.224988687328183</v>
      </c>
      <c r="S337" s="3">
        <f t="shared" si="28"/>
        <v>0.2319394643886919</v>
      </c>
      <c r="T337" s="3">
        <f t="shared" si="29"/>
        <v>1.2207340230983783</v>
      </c>
      <c r="V337" s="3"/>
      <c r="W337" s="3"/>
    </row>
    <row r="338" spans="1:23" x14ac:dyDescent="0.25">
      <c r="B338" s="4">
        <v>32.299999999999997</v>
      </c>
      <c r="C338" s="5">
        <v>276</v>
      </c>
      <c r="D338" s="5">
        <v>1</v>
      </c>
      <c r="E338" s="4">
        <v>60</v>
      </c>
      <c r="F338" s="3">
        <v>2.8108695189494299</v>
      </c>
      <c r="G338" s="4">
        <v>38.299999999999997</v>
      </c>
      <c r="H338" s="4">
        <v>54.4</v>
      </c>
      <c r="I338" s="2">
        <v>6.1876058158272039E-2</v>
      </c>
      <c r="J338" s="3">
        <v>173.99589379245282</v>
      </c>
      <c r="K338" s="3">
        <v>0.24</v>
      </c>
      <c r="L338" s="6">
        <f t="shared" si="25"/>
        <v>8.699794689622641E-4</v>
      </c>
      <c r="P338" s="3">
        <f t="shared" si="26"/>
        <v>0.29331640087965011</v>
      </c>
      <c r="Q338" s="3">
        <f t="shared" si="27"/>
        <v>1.2221516703318756</v>
      </c>
      <c r="S338" s="3">
        <f t="shared" si="28"/>
        <v>0.29359133302274981</v>
      </c>
      <c r="T338" s="3">
        <f t="shared" si="29"/>
        <v>1.2232972209281243</v>
      </c>
      <c r="V338" s="3"/>
      <c r="W338" s="3"/>
    </row>
    <row r="339" spans="1:23" x14ac:dyDescent="0.25">
      <c r="B339" s="4">
        <v>32.299999999999997</v>
      </c>
      <c r="C339" s="5">
        <v>276</v>
      </c>
      <c r="D339" s="5">
        <v>1</v>
      </c>
      <c r="E339" s="4">
        <v>60</v>
      </c>
      <c r="F339" s="3">
        <v>2.8108695189494299</v>
      </c>
      <c r="G339" s="4">
        <v>38.299999999999997</v>
      </c>
      <c r="H339" s="4">
        <v>54.4</v>
      </c>
      <c r="I339" s="2">
        <v>6.1876058158272039E-2</v>
      </c>
      <c r="J339" s="3">
        <v>213.46788518576591</v>
      </c>
      <c r="K339" s="3">
        <v>0.28999999999999998</v>
      </c>
      <c r="L339" s="6">
        <f t="shared" si="25"/>
        <v>1.0673394259288296E-3</v>
      </c>
      <c r="P339" s="3">
        <f t="shared" si="26"/>
        <v>0.34813311882783382</v>
      </c>
      <c r="Q339" s="3">
        <f t="shared" si="27"/>
        <v>1.2004590304408063</v>
      </c>
      <c r="S339" s="3">
        <f t="shared" si="28"/>
        <v>0.34960120513959408</v>
      </c>
      <c r="T339" s="3">
        <f t="shared" si="29"/>
        <v>1.2055213970330831</v>
      </c>
      <c r="V339" s="3"/>
      <c r="W339" s="3"/>
    </row>
    <row r="340" spans="1:23" x14ac:dyDescent="0.25">
      <c r="B340" s="4">
        <v>32.299999999999997</v>
      </c>
      <c r="C340" s="5">
        <v>276</v>
      </c>
      <c r="D340" s="5">
        <v>1</v>
      </c>
      <c r="E340" s="4">
        <v>60</v>
      </c>
      <c r="F340" s="3">
        <v>2.8108695189494299</v>
      </c>
      <c r="G340" s="4">
        <v>38.299999999999997</v>
      </c>
      <c r="H340" s="4">
        <v>54.4</v>
      </c>
      <c r="I340" s="2">
        <v>6.1876058158272039E-2</v>
      </c>
      <c r="J340" s="3">
        <v>241.66216475241814</v>
      </c>
      <c r="K340" s="3">
        <v>0.36</v>
      </c>
      <c r="L340" s="6">
        <f t="shared" si="25"/>
        <v>1.2083108237620906E-3</v>
      </c>
      <c r="P340" s="3">
        <f t="shared" si="26"/>
        <v>0.3862722633036661</v>
      </c>
      <c r="Q340" s="3">
        <f t="shared" si="27"/>
        <v>1.0729785091768502</v>
      </c>
      <c r="S340" s="3">
        <f t="shared" si="28"/>
        <v>0.3886718811666256</v>
      </c>
      <c r="T340" s="3">
        <f t="shared" si="29"/>
        <v>1.0796441143517379</v>
      </c>
      <c r="V340" s="3"/>
      <c r="W340" s="3"/>
    </row>
    <row r="341" spans="1:23" x14ac:dyDescent="0.25">
      <c r="B341" s="4">
        <v>32.299999999999997</v>
      </c>
      <c r="C341" s="5">
        <v>276</v>
      </c>
      <c r="D341" s="5">
        <v>1</v>
      </c>
      <c r="E341" s="4">
        <v>60</v>
      </c>
      <c r="F341" s="3">
        <v>2.8108695189494299</v>
      </c>
      <c r="G341" s="4">
        <v>38.299999999999997</v>
      </c>
      <c r="H341" s="4">
        <v>54.4</v>
      </c>
      <c r="I341" s="2">
        <v>6.1876058158272039E-2</v>
      </c>
      <c r="J341" s="3">
        <v>249.02659996033555</v>
      </c>
      <c r="K341" s="3">
        <v>0.42</v>
      </c>
      <c r="L341" s="6">
        <f t="shared" si="25"/>
        <v>1.2451329998016778E-3</v>
      </c>
      <c r="P341" s="3">
        <f t="shared" si="26"/>
        <v>0.3961125435799816</v>
      </c>
      <c r="Q341" s="3">
        <f t="shared" si="27"/>
        <v>0.94312510376186098</v>
      </c>
      <c r="S341" s="3">
        <f t="shared" si="28"/>
        <v>0.39876477387611131</v>
      </c>
      <c r="T341" s="3">
        <f t="shared" si="29"/>
        <v>0.94943993780026503</v>
      </c>
      <c r="V341" s="3"/>
      <c r="W341" s="3"/>
    </row>
    <row r="342" spans="1:23" x14ac:dyDescent="0.25">
      <c r="A342" s="1" t="s">
        <v>85</v>
      </c>
      <c r="B342" s="4">
        <v>28.7</v>
      </c>
      <c r="C342" s="5">
        <v>276</v>
      </c>
      <c r="D342" s="5">
        <v>2</v>
      </c>
      <c r="E342" s="4">
        <v>50.6</v>
      </c>
      <c r="F342" s="3">
        <v>2.5765786179080412</v>
      </c>
      <c r="G342" s="4">
        <v>38</v>
      </c>
      <c r="H342" s="4">
        <v>52.3</v>
      </c>
      <c r="I342" s="2">
        <v>6.5570477718494391E-2</v>
      </c>
      <c r="J342" s="3">
        <v>149.08139577483317</v>
      </c>
      <c r="K342" s="3">
        <v>0.18</v>
      </c>
      <c r="L342" s="6">
        <f t="shared" si="25"/>
        <v>7.4540697887416586E-4</v>
      </c>
      <c r="P342" s="3">
        <f t="shared" si="26"/>
        <v>0.22006447030423121</v>
      </c>
      <c r="Q342" s="3">
        <f t="shared" si="27"/>
        <v>1.2225803905790622</v>
      </c>
      <c r="S342" s="3">
        <f t="shared" si="28"/>
        <v>0.21889304509919219</v>
      </c>
      <c r="T342" s="3">
        <f t="shared" si="29"/>
        <v>1.2160724727732899</v>
      </c>
      <c r="V342" s="3"/>
      <c r="W342" s="3"/>
    </row>
    <row r="343" spans="1:23" x14ac:dyDescent="0.25">
      <c r="B343" s="4">
        <v>28.7</v>
      </c>
      <c r="C343" s="5">
        <v>276</v>
      </c>
      <c r="D343" s="5">
        <v>2</v>
      </c>
      <c r="E343" s="4">
        <v>50.6</v>
      </c>
      <c r="F343" s="3">
        <v>2.5765786179080412</v>
      </c>
      <c r="G343" s="4">
        <v>38</v>
      </c>
      <c r="H343" s="4">
        <v>52.3</v>
      </c>
      <c r="I343" s="2">
        <v>6.5570477718494391E-2</v>
      </c>
      <c r="J343" s="3">
        <v>189.31961077632405</v>
      </c>
      <c r="K343" s="3">
        <v>0.22</v>
      </c>
      <c r="L343" s="6">
        <f t="shared" si="25"/>
        <v>9.465980538816203E-4</v>
      </c>
      <c r="P343" s="3">
        <f t="shared" si="26"/>
        <v>0.26885059056726801</v>
      </c>
      <c r="Q343" s="3">
        <f t="shared" si="27"/>
        <v>1.2220481389421274</v>
      </c>
      <c r="S343" s="3">
        <f t="shared" si="28"/>
        <v>0.26844380213471769</v>
      </c>
      <c r="T343" s="3">
        <f t="shared" si="29"/>
        <v>1.2201991006123531</v>
      </c>
      <c r="V343" s="3"/>
      <c r="W343" s="3"/>
    </row>
    <row r="344" spans="1:23" x14ac:dyDescent="0.25">
      <c r="B344" s="4">
        <v>28.7</v>
      </c>
      <c r="C344" s="5">
        <v>276</v>
      </c>
      <c r="D344" s="5">
        <v>2</v>
      </c>
      <c r="E344" s="4">
        <v>50.6</v>
      </c>
      <c r="F344" s="3">
        <v>2.5765786179080412</v>
      </c>
      <c r="G344" s="4">
        <v>38</v>
      </c>
      <c r="H344" s="4">
        <v>52.3</v>
      </c>
      <c r="I344" s="2">
        <v>6.5570477718494391E-2</v>
      </c>
      <c r="J344" s="3">
        <v>220.98838067588596</v>
      </c>
      <c r="K344" s="3">
        <v>0.27</v>
      </c>
      <c r="L344" s="6">
        <f t="shared" si="25"/>
        <v>1.1049419033794298E-3</v>
      </c>
      <c r="P344" s="3">
        <f t="shared" si="26"/>
        <v>0.30605724874071172</v>
      </c>
      <c r="Q344" s="3">
        <f t="shared" si="27"/>
        <v>1.1335453657063397</v>
      </c>
      <c r="S344" s="3">
        <f t="shared" si="28"/>
        <v>0.30635137777486265</v>
      </c>
      <c r="T344" s="3">
        <f t="shared" si="29"/>
        <v>1.1346347324994912</v>
      </c>
      <c r="V344" s="3"/>
      <c r="W344" s="3"/>
    </row>
    <row r="345" spans="1:23" x14ac:dyDescent="0.25">
      <c r="B345" s="4">
        <v>28.7</v>
      </c>
      <c r="C345" s="5">
        <v>276</v>
      </c>
      <c r="D345" s="5">
        <v>2</v>
      </c>
      <c r="E345" s="4">
        <v>50.6</v>
      </c>
      <c r="F345" s="3">
        <v>2.5765786179080412</v>
      </c>
      <c r="G345" s="4">
        <v>38</v>
      </c>
      <c r="H345" s="4">
        <v>52.3</v>
      </c>
      <c r="I345" s="2">
        <v>6.5570477718494391E-2</v>
      </c>
      <c r="J345" s="3">
        <v>251.92757860899684</v>
      </c>
      <c r="K345" s="3">
        <v>0.32</v>
      </c>
      <c r="L345" s="6">
        <f t="shared" si="25"/>
        <v>1.2596378930449842E-3</v>
      </c>
      <c r="P345" s="3">
        <f t="shared" si="26"/>
        <v>0.3415781850503003</v>
      </c>
      <c r="Q345" s="3">
        <f t="shared" si="27"/>
        <v>1.0674318282821884</v>
      </c>
      <c r="S345" s="3">
        <f t="shared" si="28"/>
        <v>0.34262401099311302</v>
      </c>
      <c r="T345" s="3">
        <f t="shared" si="29"/>
        <v>1.070700034353478</v>
      </c>
      <c r="V345" s="3"/>
      <c r="W345" s="3"/>
    </row>
    <row r="346" spans="1:23" x14ac:dyDescent="0.25">
      <c r="A346" s="1" t="s">
        <v>86</v>
      </c>
      <c r="B346" s="4">
        <v>28.7</v>
      </c>
      <c r="C346" s="5">
        <v>276</v>
      </c>
      <c r="D346" s="5">
        <v>2</v>
      </c>
      <c r="E346" s="4">
        <v>50.6</v>
      </c>
      <c r="F346" s="3">
        <v>2.5765786179080412</v>
      </c>
      <c r="G346" s="4">
        <v>38</v>
      </c>
      <c r="H346" s="4">
        <v>52.3</v>
      </c>
      <c r="I346" s="2">
        <v>6.5570477718494391E-2</v>
      </c>
      <c r="J346" s="3">
        <v>189.31961077632405</v>
      </c>
      <c r="K346" s="3">
        <v>0.16</v>
      </c>
      <c r="L346" s="6">
        <f t="shared" si="25"/>
        <v>9.465980538816203E-4</v>
      </c>
      <c r="P346" s="3">
        <f t="shared" si="26"/>
        <v>0.26885059056726801</v>
      </c>
      <c r="Q346" s="3">
        <f t="shared" si="27"/>
        <v>1.680316191045425</v>
      </c>
      <c r="S346" s="3">
        <f t="shared" si="28"/>
        <v>0.26844380213471769</v>
      </c>
      <c r="T346" s="3">
        <f t="shared" si="29"/>
        <v>1.6777737633419856</v>
      </c>
      <c r="V346" s="3"/>
      <c r="W346" s="3"/>
    </row>
    <row r="347" spans="1:23" x14ac:dyDescent="0.25">
      <c r="B347" s="4">
        <v>28.7</v>
      </c>
      <c r="C347" s="5">
        <v>276</v>
      </c>
      <c r="D347" s="5">
        <v>2</v>
      </c>
      <c r="E347" s="4">
        <v>50.6</v>
      </c>
      <c r="F347" s="3">
        <v>2.5765786179080412</v>
      </c>
      <c r="G347" s="4">
        <v>38</v>
      </c>
      <c r="H347" s="4">
        <v>52.3</v>
      </c>
      <c r="I347" s="2">
        <v>6.5570477718494391E-2</v>
      </c>
      <c r="J347" s="3">
        <v>220.98838067588596</v>
      </c>
      <c r="K347" s="3">
        <v>0.19</v>
      </c>
      <c r="L347" s="6">
        <f t="shared" si="25"/>
        <v>1.1049419033794298E-3</v>
      </c>
      <c r="P347" s="3">
        <f t="shared" si="26"/>
        <v>0.30605724874071172</v>
      </c>
      <c r="Q347" s="3">
        <f t="shared" si="27"/>
        <v>1.6108276249511142</v>
      </c>
      <c r="S347" s="3">
        <f t="shared" si="28"/>
        <v>0.30635137777486265</v>
      </c>
      <c r="T347" s="3">
        <f t="shared" si="29"/>
        <v>1.612375672499277</v>
      </c>
      <c r="V347" s="3"/>
      <c r="W347" s="3"/>
    </row>
    <row r="348" spans="1:23" x14ac:dyDescent="0.25">
      <c r="B348" s="4">
        <v>28.7</v>
      </c>
      <c r="C348" s="5">
        <v>276</v>
      </c>
      <c r="D348" s="5">
        <v>2</v>
      </c>
      <c r="E348" s="4">
        <v>50.6</v>
      </c>
      <c r="F348" s="3">
        <v>2.5765786179080412</v>
      </c>
      <c r="G348" s="4">
        <v>38</v>
      </c>
      <c r="H348" s="4">
        <v>52.3</v>
      </c>
      <c r="I348" s="2">
        <v>6.5570477718494391E-2</v>
      </c>
      <c r="J348" s="3">
        <v>251.92757860899684</v>
      </c>
      <c r="K348" s="3">
        <v>0.22</v>
      </c>
      <c r="L348" s="6">
        <f t="shared" si="25"/>
        <v>1.2596378930449842E-3</v>
      </c>
      <c r="P348" s="3">
        <f t="shared" si="26"/>
        <v>0.3415781850503003</v>
      </c>
      <c r="Q348" s="3">
        <f t="shared" si="27"/>
        <v>1.5526281138650013</v>
      </c>
      <c r="S348" s="3">
        <f t="shared" si="28"/>
        <v>0.34262401099311302</v>
      </c>
      <c r="T348" s="3">
        <f t="shared" si="29"/>
        <v>1.5573818681505136</v>
      </c>
      <c r="V348" s="3"/>
      <c r="W348" s="3"/>
    </row>
    <row r="349" spans="1:23" x14ac:dyDescent="0.25">
      <c r="A349" s="1" t="s">
        <v>87</v>
      </c>
      <c r="B349" s="4">
        <v>35.799999999999997</v>
      </c>
      <c r="C349" s="5">
        <v>276</v>
      </c>
      <c r="D349" s="5">
        <v>2</v>
      </c>
      <c r="E349" s="4">
        <v>36.4</v>
      </c>
      <c r="F349" s="3">
        <v>2.5478355335404417</v>
      </c>
      <c r="G349" s="4">
        <v>38</v>
      </c>
      <c r="H349" s="4">
        <v>55.9</v>
      </c>
      <c r="I349" s="2">
        <v>0.1124434908513556</v>
      </c>
      <c r="J349" s="3">
        <v>159.97829778788753</v>
      </c>
      <c r="K349" s="3">
        <v>0.17</v>
      </c>
      <c r="L349" s="6">
        <f t="shared" si="25"/>
        <v>7.9989148893943761E-4</v>
      </c>
      <c r="P349" s="3">
        <f t="shared" si="26"/>
        <v>0.22811629619537513</v>
      </c>
      <c r="Q349" s="3">
        <f t="shared" si="27"/>
        <v>1.3418605658551477</v>
      </c>
      <c r="S349" s="3">
        <f t="shared" si="28"/>
        <v>0.23957203003929839</v>
      </c>
      <c r="T349" s="3">
        <f t="shared" si="29"/>
        <v>1.4092472355252845</v>
      </c>
      <c r="V349" s="3"/>
      <c r="W349" s="3"/>
    </row>
    <row r="350" spans="1:23" x14ac:dyDescent="0.25">
      <c r="A350" s="1" t="s">
        <v>88</v>
      </c>
      <c r="B350" s="4">
        <v>35.799999999999997</v>
      </c>
      <c r="C350" s="5">
        <v>276</v>
      </c>
      <c r="D350" s="5">
        <v>2</v>
      </c>
      <c r="E350" s="4">
        <v>36.4</v>
      </c>
      <c r="F350" s="3">
        <v>2.7563734268389184</v>
      </c>
      <c r="G350" s="4">
        <v>38</v>
      </c>
      <c r="H350" s="4">
        <v>55.9</v>
      </c>
      <c r="I350" s="2">
        <v>0.11141006190487932</v>
      </c>
      <c r="J350" s="3">
        <v>118.01372804983332</v>
      </c>
      <c r="K350" s="3">
        <v>0.19</v>
      </c>
      <c r="L350" s="6">
        <f t="shared" si="25"/>
        <v>5.9006864024916663E-4</v>
      </c>
      <c r="P350" s="3">
        <f t="shared" si="26"/>
        <v>0.17758307512698657</v>
      </c>
      <c r="Q350" s="3">
        <f t="shared" si="27"/>
        <v>0.93464776382624504</v>
      </c>
      <c r="S350" s="3">
        <f t="shared" si="28"/>
        <v>0.18541341070682646</v>
      </c>
      <c r="T350" s="3">
        <f t="shared" si="29"/>
        <v>0.97586005635171824</v>
      </c>
      <c r="V350" s="3"/>
      <c r="W350" s="3"/>
    </row>
    <row r="351" spans="1:23" x14ac:dyDescent="0.25">
      <c r="B351" s="4">
        <v>35.799999999999997</v>
      </c>
      <c r="C351" s="5">
        <v>276</v>
      </c>
      <c r="D351" s="5">
        <v>2</v>
      </c>
      <c r="E351" s="4">
        <v>36.4</v>
      </c>
      <c r="F351" s="3">
        <v>2.7563734268389184</v>
      </c>
      <c r="G351" s="4">
        <v>38</v>
      </c>
      <c r="H351" s="4">
        <v>55.9</v>
      </c>
      <c r="I351" s="2">
        <v>0.11141006190487932</v>
      </c>
      <c r="J351" s="3">
        <v>157.86384135739399</v>
      </c>
      <c r="K351" s="3">
        <v>0.25</v>
      </c>
      <c r="L351" s="6">
        <f t="shared" si="25"/>
        <v>7.8931920678696995E-4</v>
      </c>
      <c r="P351" s="3">
        <f t="shared" si="26"/>
        <v>0.22661204323318968</v>
      </c>
      <c r="Q351" s="3">
        <f t="shared" si="27"/>
        <v>0.9064481729327587</v>
      </c>
      <c r="S351" s="3">
        <f t="shared" si="28"/>
        <v>0.23770819782683525</v>
      </c>
      <c r="T351" s="3">
        <f t="shared" si="29"/>
        <v>0.950832791307341</v>
      </c>
      <c r="V351" s="3"/>
      <c r="W351" s="3"/>
    </row>
    <row r="352" spans="1:23" x14ac:dyDescent="0.25">
      <c r="S352" s="1"/>
      <c r="T352" s="1"/>
      <c r="V352" s="1"/>
      <c r="W352" s="1"/>
    </row>
    <row r="353" spans="16:23" x14ac:dyDescent="0.25">
      <c r="P353" s="1" t="s">
        <v>114</v>
      </c>
      <c r="Q353" s="3">
        <f>AVERAGE(Q11:Q351)</f>
        <v>1.0431715182865391</v>
      </c>
      <c r="S353" s="1" t="s">
        <v>114</v>
      </c>
      <c r="T353" s="3">
        <f>AVERAGE(T11:T351)</f>
        <v>1.039557969717267</v>
      </c>
      <c r="V353" s="1"/>
      <c r="W353" s="3"/>
    </row>
    <row r="354" spans="16:23" x14ac:dyDescent="0.25">
      <c r="P354" s="1" t="s">
        <v>115</v>
      </c>
      <c r="Q354" s="3">
        <f>_xlfn.STDEV.S(Q11:Q351)</f>
        <v>0.29509471667257225</v>
      </c>
      <c r="S354" s="1" t="s">
        <v>115</v>
      </c>
      <c r="T354" s="3">
        <f>_xlfn.STDEV.S(T11:T351)</f>
        <v>0.29456637407721808</v>
      </c>
      <c r="V354" s="1"/>
      <c r="W354" s="3"/>
    </row>
    <row r="355" spans="16:23" x14ac:dyDescent="0.25">
      <c r="P355" s="1" t="s">
        <v>106</v>
      </c>
      <c r="Q355" s="7">
        <f>Q354/Q353</f>
        <v>0.28288226001154626</v>
      </c>
      <c r="S355" s="1" t="s">
        <v>106</v>
      </c>
      <c r="T355" s="7">
        <f>T354/T353</f>
        <v>0.28335733326861279</v>
      </c>
      <c r="V355" s="1"/>
      <c r="W355" s="7"/>
    </row>
  </sheetData>
  <mergeCells count="1">
    <mergeCell ref="B9:J9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E4AC3-EF41-46DB-BBAB-B00FE1C8E8FB}">
  <dimension ref="A1:K343"/>
  <sheetViews>
    <sheetView topLeftCell="F1" zoomScale="120" zoomScaleNormal="120" workbookViewId="0">
      <selection activeCell="F34" sqref="F34"/>
    </sheetView>
  </sheetViews>
  <sheetFormatPr defaultRowHeight="15" x14ac:dyDescent="0.25"/>
  <cols>
    <col min="1" max="1" width="33.140625" bestFit="1" customWidth="1"/>
    <col min="2" max="2" width="24.7109375" style="1" bestFit="1" customWidth="1"/>
    <col min="3" max="3" width="24.7109375" style="5" customWidth="1"/>
    <col min="4" max="4" width="29.7109375" style="1" bestFit="1" customWidth="1"/>
    <col min="5" max="5" width="29.28515625" style="4" bestFit="1" customWidth="1"/>
    <col min="6" max="6" width="36.7109375" style="3" bestFit="1" customWidth="1"/>
    <col min="7" max="7" width="16.42578125" style="1" bestFit="1" customWidth="1"/>
    <col min="8" max="8" width="44.5703125" style="1" bestFit="1" customWidth="1"/>
    <col min="9" max="9" width="16.28515625" style="2" bestFit="1" customWidth="1"/>
    <col min="10" max="10" width="22.7109375" style="3" bestFit="1" customWidth="1"/>
    <col min="11" max="11" width="9.7109375" style="3" bestFit="1" customWidth="1"/>
  </cols>
  <sheetData>
    <row r="1" spans="1:11" x14ac:dyDescent="0.25">
      <c r="A1" t="s">
        <v>0</v>
      </c>
      <c r="B1" s="60" t="s">
        <v>1</v>
      </c>
      <c r="C1" s="60"/>
      <c r="D1" s="60"/>
      <c r="E1" s="60"/>
      <c r="F1" s="60"/>
      <c r="G1" s="60"/>
      <c r="H1" s="60"/>
      <c r="I1" s="60"/>
      <c r="J1" s="60"/>
      <c r="K1" s="3" t="s">
        <v>2</v>
      </c>
    </row>
    <row r="2" spans="1:11" ht="18" x14ac:dyDescent="0.25">
      <c r="B2" s="1" t="s">
        <v>96</v>
      </c>
      <c r="C2" s="5" t="s">
        <v>129</v>
      </c>
      <c r="D2" s="1" t="s">
        <v>3</v>
      </c>
      <c r="E2" s="4" t="s">
        <v>4</v>
      </c>
      <c r="F2" s="3" t="s">
        <v>97</v>
      </c>
      <c r="G2" s="1" t="s">
        <v>98</v>
      </c>
      <c r="H2" s="1" t="s">
        <v>99</v>
      </c>
      <c r="I2" s="2" t="s">
        <v>100</v>
      </c>
      <c r="J2" s="3" t="s">
        <v>101</v>
      </c>
      <c r="K2" s="3" t="s">
        <v>102</v>
      </c>
    </row>
    <row r="3" spans="1:11" x14ac:dyDescent="0.25">
      <c r="A3" t="s">
        <v>5</v>
      </c>
      <c r="B3" s="1">
        <v>20</v>
      </c>
      <c r="C3" s="5">
        <v>500</v>
      </c>
      <c r="D3" s="1">
        <v>2</v>
      </c>
      <c r="E3" s="4">
        <v>126</v>
      </c>
      <c r="F3" s="3">
        <v>4.1203405239014401</v>
      </c>
      <c r="G3" s="1">
        <v>25</v>
      </c>
      <c r="H3" s="1">
        <v>39</v>
      </c>
      <c r="I3" s="2">
        <v>6.0723545689225174E-2</v>
      </c>
      <c r="J3" s="3">
        <v>231.81100493873356</v>
      </c>
      <c r="K3" s="3">
        <v>0.16</v>
      </c>
    </row>
    <row r="4" spans="1:11" x14ac:dyDescent="0.25">
      <c r="B4" s="1">
        <v>20</v>
      </c>
      <c r="C4" s="5">
        <v>500</v>
      </c>
      <c r="D4" s="1">
        <v>2</v>
      </c>
      <c r="E4" s="4">
        <v>126</v>
      </c>
      <c r="F4" s="3">
        <v>4.1203405239014401</v>
      </c>
      <c r="G4" s="1">
        <v>25</v>
      </c>
      <c r="H4" s="1">
        <v>39</v>
      </c>
      <c r="I4" s="2">
        <v>6.0723545689225174E-2</v>
      </c>
      <c r="J4" s="3">
        <v>304.25194398208777</v>
      </c>
      <c r="K4" s="3">
        <v>0.23</v>
      </c>
    </row>
    <row r="5" spans="1:11" x14ac:dyDescent="0.25">
      <c r="B5" s="1">
        <v>20</v>
      </c>
      <c r="C5" s="5">
        <v>500</v>
      </c>
      <c r="D5" s="1">
        <v>2</v>
      </c>
      <c r="E5" s="4">
        <v>126</v>
      </c>
      <c r="F5" s="3">
        <v>4.1203405239014401</v>
      </c>
      <c r="G5" s="1">
        <v>25</v>
      </c>
      <c r="H5" s="1">
        <v>39</v>
      </c>
      <c r="I5" s="2">
        <v>6.0723545689225174E-2</v>
      </c>
      <c r="J5" s="3">
        <v>314.28222784962912</v>
      </c>
      <c r="K5" s="3">
        <v>0.24</v>
      </c>
    </row>
    <row r="6" spans="1:11" x14ac:dyDescent="0.25">
      <c r="B6" s="1">
        <v>20</v>
      </c>
      <c r="C6" s="5">
        <v>500</v>
      </c>
      <c r="D6" s="1">
        <v>2</v>
      </c>
      <c r="E6" s="4">
        <v>126</v>
      </c>
      <c r="F6" s="3">
        <v>4.1203405239014401</v>
      </c>
      <c r="G6" s="1">
        <v>25</v>
      </c>
      <c r="H6" s="1">
        <v>39</v>
      </c>
      <c r="I6" s="2">
        <v>6.0723545689225174E-2</v>
      </c>
      <c r="J6" s="3">
        <v>363.31917120205361</v>
      </c>
      <c r="K6" s="3">
        <v>0.27</v>
      </c>
    </row>
    <row r="7" spans="1:11" x14ac:dyDescent="0.25">
      <c r="B7" s="1">
        <v>20</v>
      </c>
      <c r="C7" s="5">
        <v>500</v>
      </c>
      <c r="D7" s="1">
        <v>2</v>
      </c>
      <c r="E7" s="4">
        <v>126</v>
      </c>
      <c r="F7" s="3">
        <v>4.1203405239014401</v>
      </c>
      <c r="G7" s="1">
        <v>25</v>
      </c>
      <c r="H7" s="1">
        <v>39</v>
      </c>
      <c r="I7" s="2">
        <v>6.0723545689225174E-2</v>
      </c>
      <c r="J7" s="3">
        <v>459.16410593633765</v>
      </c>
      <c r="K7" s="3">
        <v>0.35</v>
      </c>
    </row>
    <row r="8" spans="1:11" x14ac:dyDescent="0.25">
      <c r="B8" s="1">
        <v>20</v>
      </c>
      <c r="C8" s="5">
        <v>500</v>
      </c>
      <c r="D8" s="1">
        <v>2</v>
      </c>
      <c r="E8" s="4">
        <v>126</v>
      </c>
      <c r="F8" s="3">
        <v>4.1203405239014401</v>
      </c>
      <c r="G8" s="1">
        <v>25</v>
      </c>
      <c r="H8" s="1">
        <v>39</v>
      </c>
      <c r="I8" s="2">
        <v>6.0723545689225174E-2</v>
      </c>
      <c r="J8" s="3">
        <v>500</v>
      </c>
      <c r="K8" s="3">
        <v>0.4</v>
      </c>
    </row>
    <row r="9" spans="1:11" x14ac:dyDescent="0.25">
      <c r="A9" t="s">
        <v>6</v>
      </c>
      <c r="B9" s="1">
        <v>10</v>
      </c>
      <c r="C9" s="5">
        <v>500</v>
      </c>
      <c r="D9" s="1">
        <v>8</v>
      </c>
      <c r="E9" s="4">
        <v>87.7</v>
      </c>
      <c r="F9" s="3">
        <v>4.1311267633290143</v>
      </c>
      <c r="G9" s="1">
        <v>25</v>
      </c>
      <c r="H9" s="1">
        <v>53</v>
      </c>
      <c r="I9" s="2">
        <v>1.5388385199705954E-2</v>
      </c>
      <c r="J9" s="3">
        <v>322.91971563781163</v>
      </c>
      <c r="K9" s="3">
        <v>0.16</v>
      </c>
    </row>
    <row r="10" spans="1:11" x14ac:dyDescent="0.25">
      <c r="B10" s="1">
        <v>10</v>
      </c>
      <c r="C10" s="5">
        <v>500</v>
      </c>
      <c r="D10" s="1">
        <v>8</v>
      </c>
      <c r="E10" s="4">
        <v>87.7</v>
      </c>
      <c r="F10" s="3">
        <v>4.1311267633290143</v>
      </c>
      <c r="G10" s="1">
        <v>25</v>
      </c>
      <c r="H10" s="1">
        <v>53</v>
      </c>
      <c r="I10" s="2">
        <v>1.5388385199705954E-2</v>
      </c>
      <c r="J10" s="3">
        <v>367.82093324078352</v>
      </c>
      <c r="K10" s="3">
        <v>0.18</v>
      </c>
    </row>
    <row r="11" spans="1:11" x14ac:dyDescent="0.25">
      <c r="B11" s="1">
        <v>10</v>
      </c>
      <c r="C11" s="5">
        <v>500</v>
      </c>
      <c r="D11" s="1">
        <v>8</v>
      </c>
      <c r="E11" s="4">
        <v>87.7</v>
      </c>
      <c r="F11" s="3">
        <v>4.1311267633290143</v>
      </c>
      <c r="G11" s="1">
        <v>25</v>
      </c>
      <c r="H11" s="1">
        <v>53</v>
      </c>
      <c r="I11" s="2">
        <v>1.5388385199705954E-2</v>
      </c>
      <c r="J11" s="3">
        <v>500</v>
      </c>
      <c r="K11" s="3">
        <v>0.26</v>
      </c>
    </row>
    <row r="12" spans="1:11" x14ac:dyDescent="0.25">
      <c r="A12" t="s">
        <v>7</v>
      </c>
      <c r="B12" s="1">
        <v>10</v>
      </c>
      <c r="C12" s="5">
        <v>628</v>
      </c>
      <c r="D12" s="1">
        <v>4</v>
      </c>
      <c r="E12" s="4">
        <v>32.466666666666669</v>
      </c>
      <c r="F12" s="3">
        <v>3.262</v>
      </c>
      <c r="G12" s="1">
        <v>25</v>
      </c>
      <c r="H12" s="1">
        <v>36</v>
      </c>
      <c r="I12" s="2">
        <v>1.7444444444444443E-2</v>
      </c>
      <c r="J12" s="3">
        <v>285.04803218471648</v>
      </c>
      <c r="K12" s="3">
        <v>0.16</v>
      </c>
    </row>
    <row r="13" spans="1:11" x14ac:dyDescent="0.25">
      <c r="B13" s="1">
        <v>10</v>
      </c>
      <c r="C13" s="5">
        <v>628</v>
      </c>
      <c r="D13" s="1">
        <v>4</v>
      </c>
      <c r="E13" s="4">
        <v>32.466666666666669</v>
      </c>
      <c r="F13" s="3">
        <v>3.262</v>
      </c>
      <c r="G13" s="1">
        <v>25</v>
      </c>
      <c r="H13" s="1">
        <v>36</v>
      </c>
      <c r="I13" s="2">
        <v>1.7444444444444443E-2</v>
      </c>
      <c r="J13" s="3">
        <v>324.99964614446418</v>
      </c>
      <c r="K13" s="3">
        <v>0.2</v>
      </c>
    </row>
    <row r="14" spans="1:11" x14ac:dyDescent="0.25">
      <c r="B14" s="1">
        <v>10</v>
      </c>
      <c r="C14" s="5">
        <v>628</v>
      </c>
      <c r="D14" s="1">
        <v>4</v>
      </c>
      <c r="E14" s="4">
        <v>32.466666666666669</v>
      </c>
      <c r="F14" s="3">
        <v>3.262</v>
      </c>
      <c r="G14" s="1">
        <v>25</v>
      </c>
      <c r="H14" s="1">
        <v>36</v>
      </c>
      <c r="I14" s="2">
        <v>1.7444444444444443E-2</v>
      </c>
      <c r="J14" s="3">
        <v>367.6446273374533</v>
      </c>
      <c r="K14" s="3">
        <v>0.2</v>
      </c>
    </row>
    <row r="15" spans="1:11" x14ac:dyDescent="0.25">
      <c r="B15" s="1">
        <v>10</v>
      </c>
      <c r="C15" s="5">
        <v>628</v>
      </c>
      <c r="D15" s="1">
        <v>4</v>
      </c>
      <c r="E15" s="4">
        <v>32.466666666666669</v>
      </c>
      <c r="F15" s="3">
        <v>3.262</v>
      </c>
      <c r="G15" s="1">
        <v>25</v>
      </c>
      <c r="H15" s="1">
        <v>36</v>
      </c>
      <c r="I15" s="2">
        <v>1.7444444444444443E-2</v>
      </c>
      <c r="J15" s="3">
        <v>410.73850306931587</v>
      </c>
      <c r="K15" s="3">
        <v>0.24</v>
      </c>
    </row>
    <row r="16" spans="1:11" x14ac:dyDescent="0.25">
      <c r="B16" s="1">
        <v>10</v>
      </c>
      <c r="C16" s="5">
        <v>628</v>
      </c>
      <c r="D16" s="1">
        <v>4</v>
      </c>
      <c r="E16" s="4">
        <v>32.466666666666669</v>
      </c>
      <c r="F16" s="3">
        <v>3.262</v>
      </c>
      <c r="G16" s="1">
        <v>25</v>
      </c>
      <c r="H16" s="1">
        <v>36</v>
      </c>
      <c r="I16" s="2">
        <v>1.7444444444444443E-2</v>
      </c>
      <c r="J16" s="3">
        <v>438.56996447947728</v>
      </c>
      <c r="K16" s="3">
        <v>0.3</v>
      </c>
    </row>
    <row r="17" spans="1:11" x14ac:dyDescent="0.25">
      <c r="B17" s="1">
        <v>10</v>
      </c>
      <c r="C17" s="5">
        <v>628</v>
      </c>
      <c r="D17" s="1">
        <v>4</v>
      </c>
      <c r="E17" s="4">
        <v>32.466666666666669</v>
      </c>
      <c r="F17" s="3">
        <v>3.262</v>
      </c>
      <c r="G17" s="1">
        <v>25</v>
      </c>
      <c r="H17" s="1">
        <v>36</v>
      </c>
      <c r="I17" s="2">
        <v>1.7444444444444443E-2</v>
      </c>
      <c r="J17" s="3">
        <v>498.27293814966185</v>
      </c>
      <c r="K17" s="3">
        <v>0.32</v>
      </c>
    </row>
    <row r="18" spans="1:11" x14ac:dyDescent="0.25">
      <c r="B18" s="1">
        <v>10</v>
      </c>
      <c r="C18" s="5">
        <v>628</v>
      </c>
      <c r="D18" s="1">
        <v>4</v>
      </c>
      <c r="E18" s="4">
        <v>32.466666666666669</v>
      </c>
      <c r="F18" s="3">
        <v>3.262</v>
      </c>
      <c r="G18" s="1">
        <v>25</v>
      </c>
      <c r="H18" s="1">
        <v>36</v>
      </c>
      <c r="I18" s="2">
        <v>1.7444444444444443E-2</v>
      </c>
      <c r="J18" s="3">
        <v>502.76188353839768</v>
      </c>
      <c r="K18" s="3">
        <v>0.38</v>
      </c>
    </row>
    <row r="19" spans="1:11" x14ac:dyDescent="0.25">
      <c r="B19" s="1">
        <v>10</v>
      </c>
      <c r="C19" s="5">
        <v>628</v>
      </c>
      <c r="D19" s="1">
        <v>4</v>
      </c>
      <c r="E19" s="4">
        <v>32.466666666666669</v>
      </c>
      <c r="F19" s="3">
        <v>3.262</v>
      </c>
      <c r="G19" s="1">
        <v>25</v>
      </c>
      <c r="H19" s="1">
        <v>36</v>
      </c>
      <c r="I19" s="2">
        <v>1.7444444444444443E-2</v>
      </c>
      <c r="J19" s="3">
        <v>538.67344664828317</v>
      </c>
      <c r="K19" s="3">
        <v>0.42</v>
      </c>
    </row>
    <row r="20" spans="1:11" x14ac:dyDescent="0.25">
      <c r="B20" s="1">
        <v>10</v>
      </c>
      <c r="C20" s="5">
        <v>628</v>
      </c>
      <c r="D20" s="1">
        <v>4</v>
      </c>
      <c r="E20" s="4">
        <v>32.466666666666669</v>
      </c>
      <c r="F20" s="3">
        <v>3.262</v>
      </c>
      <c r="G20" s="1">
        <v>25</v>
      </c>
      <c r="H20" s="1">
        <v>36</v>
      </c>
      <c r="I20" s="2">
        <v>1.7444444444444443E-2</v>
      </c>
      <c r="J20" s="3">
        <v>628</v>
      </c>
      <c r="K20" s="3">
        <v>0.44</v>
      </c>
    </row>
    <row r="21" spans="1:11" x14ac:dyDescent="0.25">
      <c r="B21" s="1">
        <v>10</v>
      </c>
      <c r="C21" s="5">
        <v>628</v>
      </c>
      <c r="D21" s="1">
        <v>4</v>
      </c>
      <c r="E21" s="4">
        <v>32.466666666666669</v>
      </c>
      <c r="F21" s="3">
        <v>3.262</v>
      </c>
      <c r="G21" s="1">
        <v>25</v>
      </c>
      <c r="H21" s="1">
        <v>36</v>
      </c>
      <c r="I21" s="2">
        <v>1.7444444444444443E-2</v>
      </c>
      <c r="J21" s="3">
        <v>628</v>
      </c>
      <c r="K21" s="3">
        <v>0.5</v>
      </c>
    </row>
    <row r="22" spans="1:11" x14ac:dyDescent="0.25">
      <c r="A22" t="s">
        <v>8</v>
      </c>
      <c r="B22" s="1">
        <v>10</v>
      </c>
      <c r="C22" s="5">
        <v>628</v>
      </c>
      <c r="D22" s="1">
        <v>4</v>
      </c>
      <c r="E22" s="4">
        <v>32.466666666666669</v>
      </c>
      <c r="F22" s="3">
        <v>3.5139999999999993</v>
      </c>
      <c r="G22" s="1">
        <v>25</v>
      </c>
      <c r="H22" s="1">
        <v>36</v>
      </c>
      <c r="I22" s="2">
        <v>1.7444444444444443E-2</v>
      </c>
      <c r="J22" s="3">
        <v>321.47187644259361</v>
      </c>
      <c r="K22" s="3">
        <v>0.24</v>
      </c>
    </row>
    <row r="23" spans="1:11" x14ac:dyDescent="0.25">
      <c r="B23" s="1">
        <v>10</v>
      </c>
      <c r="C23" s="5">
        <v>628</v>
      </c>
      <c r="D23" s="1">
        <v>4</v>
      </c>
      <c r="E23" s="4">
        <v>32.466666666666669</v>
      </c>
      <c r="F23" s="3">
        <v>3.5139999999999993</v>
      </c>
      <c r="G23" s="1">
        <v>25</v>
      </c>
      <c r="H23" s="1">
        <v>36</v>
      </c>
      <c r="I23" s="2">
        <v>1.7444444444444443E-2</v>
      </c>
      <c r="J23" s="3">
        <v>357.19097382510409</v>
      </c>
      <c r="K23" s="3">
        <v>0.3</v>
      </c>
    </row>
    <row r="24" spans="1:11" x14ac:dyDescent="0.25">
      <c r="B24" s="1">
        <v>10</v>
      </c>
      <c r="C24" s="5">
        <v>628</v>
      </c>
      <c r="D24" s="1">
        <v>4</v>
      </c>
      <c r="E24" s="4">
        <v>32.466666666666669</v>
      </c>
      <c r="F24" s="3">
        <v>3.5139999999999993</v>
      </c>
      <c r="G24" s="1">
        <v>25</v>
      </c>
      <c r="H24" s="1">
        <v>36</v>
      </c>
      <c r="I24" s="2">
        <v>1.7444444444444443E-2</v>
      </c>
      <c r="J24" s="3">
        <v>370.58563534354545</v>
      </c>
      <c r="K24" s="3">
        <v>0.3</v>
      </c>
    </row>
    <row r="25" spans="1:11" x14ac:dyDescent="0.25">
      <c r="B25" s="1">
        <v>10</v>
      </c>
      <c r="C25" s="5">
        <v>628</v>
      </c>
      <c r="D25" s="1">
        <v>4</v>
      </c>
      <c r="E25" s="4">
        <v>32.466666666666669</v>
      </c>
      <c r="F25" s="3">
        <v>3.5139999999999993</v>
      </c>
      <c r="G25" s="1">
        <v>25</v>
      </c>
      <c r="H25" s="1">
        <v>36</v>
      </c>
      <c r="I25" s="2">
        <v>1.7444444444444443E-2</v>
      </c>
      <c r="J25" s="3">
        <v>392.91007120761441</v>
      </c>
      <c r="K25" s="3">
        <v>0.3</v>
      </c>
    </row>
    <row r="26" spans="1:11" x14ac:dyDescent="0.25">
      <c r="B26" s="1">
        <v>10</v>
      </c>
      <c r="C26" s="5">
        <v>628</v>
      </c>
      <c r="D26" s="1">
        <v>4</v>
      </c>
      <c r="E26" s="4">
        <v>32.466666666666669</v>
      </c>
      <c r="F26" s="3">
        <v>3.5139999999999993</v>
      </c>
      <c r="G26" s="1">
        <v>25</v>
      </c>
      <c r="H26" s="1">
        <v>36</v>
      </c>
      <c r="I26" s="2">
        <v>1.7444444444444443E-2</v>
      </c>
      <c r="J26" s="3">
        <v>424.16428141731097</v>
      </c>
      <c r="K26" s="3">
        <v>0.38</v>
      </c>
    </row>
    <row r="27" spans="1:11" x14ac:dyDescent="0.25">
      <c r="B27" s="1">
        <v>10</v>
      </c>
      <c r="C27" s="5">
        <v>628</v>
      </c>
      <c r="D27" s="1">
        <v>4</v>
      </c>
      <c r="E27" s="4">
        <v>32.466666666666669</v>
      </c>
      <c r="F27" s="3">
        <v>3.5139999999999993</v>
      </c>
      <c r="G27" s="1">
        <v>25</v>
      </c>
      <c r="H27" s="1">
        <v>36</v>
      </c>
      <c r="I27" s="2">
        <v>1.7444444444444443E-2</v>
      </c>
      <c r="J27" s="3">
        <v>491.13758900951802</v>
      </c>
      <c r="K27" s="3">
        <v>0.44</v>
      </c>
    </row>
    <row r="28" spans="1:11" x14ac:dyDescent="0.25">
      <c r="A28" t="s">
        <v>9</v>
      </c>
      <c r="B28" s="1">
        <v>16</v>
      </c>
      <c r="C28" s="5">
        <v>571</v>
      </c>
      <c r="D28" s="1">
        <v>4</v>
      </c>
      <c r="E28" s="4">
        <v>37</v>
      </c>
      <c r="F28" s="3">
        <v>4.2587999999999999</v>
      </c>
      <c r="G28" s="1">
        <v>33</v>
      </c>
      <c r="H28" s="1">
        <v>59</v>
      </c>
      <c r="I28" s="2">
        <v>0.1168</v>
      </c>
      <c r="J28" s="3">
        <v>140.04196559759109</v>
      </c>
      <c r="K28" s="3">
        <v>0.18</v>
      </c>
    </row>
    <row r="29" spans="1:11" x14ac:dyDescent="0.25">
      <c r="B29" s="1">
        <v>16</v>
      </c>
      <c r="C29" s="5">
        <v>571</v>
      </c>
      <c r="D29" s="1">
        <v>4</v>
      </c>
      <c r="E29" s="4">
        <v>37</v>
      </c>
      <c r="F29" s="3">
        <v>4.2587999999999999</v>
      </c>
      <c r="G29" s="1">
        <v>33</v>
      </c>
      <c r="H29" s="1">
        <v>59</v>
      </c>
      <c r="I29" s="2">
        <v>0.1168</v>
      </c>
      <c r="J29" s="3">
        <v>201.59887355257621</v>
      </c>
      <c r="K29" s="3">
        <v>0.2</v>
      </c>
    </row>
    <row r="30" spans="1:11" x14ac:dyDescent="0.25">
      <c r="B30" s="1">
        <v>16</v>
      </c>
      <c r="C30" s="5">
        <v>571</v>
      </c>
      <c r="D30" s="1">
        <v>4</v>
      </c>
      <c r="E30" s="4">
        <v>37</v>
      </c>
      <c r="F30" s="3">
        <v>4.2587999999999999</v>
      </c>
      <c r="G30" s="1">
        <v>33</v>
      </c>
      <c r="H30" s="1">
        <v>59</v>
      </c>
      <c r="I30" s="2">
        <v>0.1168</v>
      </c>
      <c r="J30" s="3">
        <v>243.91924777162848</v>
      </c>
      <c r="K30" s="3">
        <v>0.26</v>
      </c>
    </row>
    <row r="31" spans="1:11" x14ac:dyDescent="0.25">
      <c r="B31" s="1">
        <v>16</v>
      </c>
      <c r="C31" s="5">
        <v>571</v>
      </c>
      <c r="D31" s="1">
        <v>4</v>
      </c>
      <c r="E31" s="4">
        <v>37</v>
      </c>
      <c r="F31" s="3">
        <v>4.2587999999999999</v>
      </c>
      <c r="G31" s="1">
        <v>33</v>
      </c>
      <c r="H31" s="1">
        <v>59</v>
      </c>
      <c r="I31" s="2">
        <v>0.1168</v>
      </c>
      <c r="J31" s="3">
        <v>313.94023057042398</v>
      </c>
      <c r="K31" s="3">
        <v>0.44</v>
      </c>
    </row>
    <row r="32" spans="1:11" x14ac:dyDescent="0.25">
      <c r="B32" s="1">
        <v>16</v>
      </c>
      <c r="C32" s="5">
        <v>571</v>
      </c>
      <c r="D32" s="1">
        <v>4</v>
      </c>
      <c r="E32" s="4">
        <v>37</v>
      </c>
      <c r="F32" s="3">
        <v>4.2587999999999999</v>
      </c>
      <c r="G32" s="1">
        <v>33</v>
      </c>
      <c r="H32" s="1">
        <v>59</v>
      </c>
      <c r="I32" s="2">
        <v>0.1168</v>
      </c>
      <c r="J32" s="3">
        <v>416.27859004558684</v>
      </c>
      <c r="K32" s="3">
        <v>0.6</v>
      </c>
    </row>
    <row r="33" spans="1:11" x14ac:dyDescent="0.25">
      <c r="A33" t="s">
        <v>10</v>
      </c>
      <c r="B33" s="1">
        <v>12</v>
      </c>
      <c r="C33" s="5">
        <v>500</v>
      </c>
      <c r="D33" s="1">
        <v>4</v>
      </c>
      <c r="E33" s="4">
        <v>79.3</v>
      </c>
      <c r="F33" s="3">
        <v>2.6933292113182881</v>
      </c>
      <c r="G33" s="1">
        <v>20</v>
      </c>
      <c r="H33" s="1">
        <v>38</v>
      </c>
      <c r="I33" s="2">
        <v>1.3593984962406014E-2</v>
      </c>
      <c r="J33" s="3">
        <v>300.43295624924116</v>
      </c>
      <c r="K33" s="3">
        <v>0.36</v>
      </c>
    </row>
    <row r="34" spans="1:11" x14ac:dyDescent="0.25">
      <c r="B34" s="1">
        <v>12</v>
      </c>
      <c r="C34" s="5">
        <v>500</v>
      </c>
      <c r="D34" s="1">
        <v>4</v>
      </c>
      <c r="E34" s="4">
        <v>79.3</v>
      </c>
      <c r="F34" s="3">
        <v>2.6933292113182881</v>
      </c>
      <c r="G34" s="1">
        <v>20</v>
      </c>
      <c r="H34" s="1">
        <v>38</v>
      </c>
      <c r="I34" s="2">
        <v>1.3593984962406014E-2</v>
      </c>
      <c r="J34" s="3">
        <v>386.27094374902435</v>
      </c>
      <c r="K34" s="3">
        <v>0.43</v>
      </c>
    </row>
    <row r="35" spans="1:11" x14ac:dyDescent="0.25">
      <c r="B35" s="1">
        <v>12</v>
      </c>
      <c r="C35" s="5">
        <v>500</v>
      </c>
      <c r="D35" s="1">
        <v>4</v>
      </c>
      <c r="E35" s="4">
        <v>79.3</v>
      </c>
      <c r="F35" s="3">
        <v>2.6933292113182881</v>
      </c>
      <c r="G35" s="1">
        <v>20</v>
      </c>
      <c r="H35" s="1">
        <v>38</v>
      </c>
      <c r="I35" s="2">
        <v>1.3593984962406014E-2</v>
      </c>
      <c r="J35" s="3">
        <v>500</v>
      </c>
      <c r="K35" s="3">
        <v>0.56000000000000005</v>
      </c>
    </row>
    <row r="36" spans="1:11" x14ac:dyDescent="0.25">
      <c r="B36" s="1">
        <v>12</v>
      </c>
      <c r="C36" s="5">
        <v>500</v>
      </c>
      <c r="D36" s="1">
        <v>4</v>
      </c>
      <c r="E36" s="4">
        <v>79.3</v>
      </c>
      <c r="F36" s="3">
        <v>2.6933292113182881</v>
      </c>
      <c r="G36" s="1">
        <v>20</v>
      </c>
      <c r="H36" s="1">
        <v>38</v>
      </c>
      <c r="I36" s="2">
        <v>1.3593984962406014E-2</v>
      </c>
      <c r="J36" s="3">
        <v>500</v>
      </c>
      <c r="K36" s="3">
        <v>0.71</v>
      </c>
    </row>
    <row r="37" spans="1:11" x14ac:dyDescent="0.25">
      <c r="B37" s="1">
        <v>12</v>
      </c>
      <c r="C37" s="5">
        <v>500</v>
      </c>
      <c r="D37" s="1">
        <v>4</v>
      </c>
      <c r="E37" s="4">
        <v>79.3</v>
      </c>
      <c r="F37" s="3">
        <v>2.6933292113182881</v>
      </c>
      <c r="G37" s="1">
        <v>20</v>
      </c>
      <c r="H37" s="1">
        <v>38</v>
      </c>
      <c r="I37" s="2">
        <v>1.3593984962406014E-2</v>
      </c>
      <c r="J37" s="3">
        <v>500</v>
      </c>
      <c r="K37" s="3">
        <v>0.79</v>
      </c>
    </row>
    <row r="38" spans="1:11" x14ac:dyDescent="0.25">
      <c r="A38" t="s">
        <v>11</v>
      </c>
      <c r="B38" s="1">
        <v>25</v>
      </c>
      <c r="C38" s="5">
        <v>500</v>
      </c>
      <c r="D38" s="1">
        <v>4</v>
      </c>
      <c r="E38" s="4">
        <v>62</v>
      </c>
      <c r="F38" s="3">
        <v>2.6933292113182881</v>
      </c>
      <c r="G38" s="1">
        <v>20</v>
      </c>
      <c r="H38" s="1">
        <v>44.5</v>
      </c>
      <c r="I38" s="2">
        <v>5.4467051199458924E-2</v>
      </c>
      <c r="J38" s="3">
        <v>106.51265522599461</v>
      </c>
      <c r="K38" s="3">
        <v>0.2</v>
      </c>
    </row>
    <row r="39" spans="1:11" x14ac:dyDescent="0.25">
      <c r="B39" s="1">
        <v>25</v>
      </c>
      <c r="C39" s="5">
        <v>500</v>
      </c>
      <c r="D39" s="1">
        <v>4</v>
      </c>
      <c r="E39" s="4">
        <v>62</v>
      </c>
      <c r="F39" s="3">
        <v>2.6933292113182881</v>
      </c>
      <c r="G39" s="1">
        <v>20</v>
      </c>
      <c r="H39" s="1">
        <v>44.5</v>
      </c>
      <c r="I39" s="2">
        <v>5.4467051199458924E-2</v>
      </c>
      <c r="J39" s="3">
        <v>191.72277940679027</v>
      </c>
      <c r="K39" s="3">
        <v>0.25</v>
      </c>
    </row>
    <row r="40" spans="1:11" x14ac:dyDescent="0.25">
      <c r="B40" s="1">
        <v>25</v>
      </c>
      <c r="C40" s="5">
        <v>500</v>
      </c>
      <c r="D40" s="1">
        <v>4</v>
      </c>
      <c r="E40" s="4">
        <v>62</v>
      </c>
      <c r="F40" s="3">
        <v>2.6933292113182881</v>
      </c>
      <c r="G40" s="1">
        <v>20</v>
      </c>
      <c r="H40" s="1">
        <v>44.5</v>
      </c>
      <c r="I40" s="2">
        <v>5.4467051199458924E-2</v>
      </c>
      <c r="J40" s="3">
        <v>276.93290358758594</v>
      </c>
      <c r="K40" s="3">
        <v>0.36</v>
      </c>
    </row>
    <row r="41" spans="1:11" x14ac:dyDescent="0.25">
      <c r="B41" s="1">
        <v>25</v>
      </c>
      <c r="C41" s="5">
        <v>500</v>
      </c>
      <c r="D41" s="1">
        <v>4</v>
      </c>
      <c r="E41" s="4">
        <v>62</v>
      </c>
      <c r="F41" s="3">
        <v>2.6933292113182881</v>
      </c>
      <c r="G41" s="1">
        <v>20</v>
      </c>
      <c r="H41" s="1">
        <v>44.5</v>
      </c>
      <c r="I41" s="2">
        <v>5.4467051199458924E-2</v>
      </c>
      <c r="J41" s="3">
        <v>362.14302776838161</v>
      </c>
      <c r="K41" s="3">
        <v>0.47</v>
      </c>
    </row>
    <row r="42" spans="1:11" x14ac:dyDescent="0.25">
      <c r="B42" s="1">
        <v>25</v>
      </c>
      <c r="C42" s="5">
        <v>500</v>
      </c>
      <c r="D42" s="1">
        <v>4</v>
      </c>
      <c r="E42" s="4">
        <v>62</v>
      </c>
      <c r="F42" s="3">
        <v>2.6933292113182881</v>
      </c>
      <c r="G42" s="1">
        <v>20</v>
      </c>
      <c r="H42" s="1">
        <v>44.5</v>
      </c>
      <c r="I42" s="2">
        <v>5.4467051199458924E-2</v>
      </c>
      <c r="J42" s="3">
        <v>426.05062090397843</v>
      </c>
      <c r="K42" s="3">
        <v>0.56999999999999995</v>
      </c>
    </row>
    <row r="43" spans="1:11" x14ac:dyDescent="0.25">
      <c r="B43" s="1">
        <v>25</v>
      </c>
      <c r="C43" s="5">
        <v>500</v>
      </c>
      <c r="D43" s="1">
        <v>4</v>
      </c>
      <c r="E43" s="4">
        <v>62</v>
      </c>
      <c r="F43" s="3">
        <v>2.6933292113182881</v>
      </c>
      <c r="G43" s="1">
        <v>20</v>
      </c>
      <c r="H43" s="1">
        <v>44.5</v>
      </c>
      <c r="I43" s="2">
        <v>5.4467051199458924E-2</v>
      </c>
      <c r="J43" s="3">
        <v>500</v>
      </c>
      <c r="K43" s="3">
        <v>0.78</v>
      </c>
    </row>
    <row r="44" spans="1:11" x14ac:dyDescent="0.25">
      <c r="A44" t="s">
        <v>12</v>
      </c>
      <c r="B44" s="1">
        <v>12</v>
      </c>
      <c r="C44" s="5">
        <v>500</v>
      </c>
      <c r="D44" s="1">
        <v>4</v>
      </c>
      <c r="E44" s="4">
        <v>79.3</v>
      </c>
      <c r="F44" s="3">
        <v>2.6933292113182881</v>
      </c>
      <c r="G44" s="1">
        <v>20</v>
      </c>
      <c r="H44" s="1">
        <v>34</v>
      </c>
      <c r="I44" s="2">
        <v>1.5193277310924369E-2</v>
      </c>
      <c r="J44" s="3">
        <v>212.47112712608967</v>
      </c>
      <c r="K44" s="3">
        <v>0.21</v>
      </c>
    </row>
    <row r="45" spans="1:11" x14ac:dyDescent="0.25">
      <c r="B45" s="1">
        <v>12</v>
      </c>
      <c r="C45" s="5">
        <v>500</v>
      </c>
      <c r="D45" s="1">
        <v>4</v>
      </c>
      <c r="E45" s="4">
        <v>79.3</v>
      </c>
      <c r="F45" s="3">
        <v>2.6933292113182881</v>
      </c>
      <c r="G45" s="1">
        <v>20</v>
      </c>
      <c r="H45" s="1">
        <v>34</v>
      </c>
      <c r="I45" s="2">
        <v>1.5193277310924369E-2</v>
      </c>
      <c r="J45" s="3">
        <v>254.96535255130757</v>
      </c>
      <c r="K45" s="3">
        <v>0.31</v>
      </c>
    </row>
    <row r="46" spans="1:11" x14ac:dyDescent="0.25">
      <c r="B46" s="1">
        <v>12</v>
      </c>
      <c r="C46" s="5">
        <v>500</v>
      </c>
      <c r="D46" s="1">
        <v>4</v>
      </c>
      <c r="E46" s="4">
        <v>79.3</v>
      </c>
      <c r="F46" s="3">
        <v>2.6933292113182881</v>
      </c>
      <c r="G46" s="1">
        <v>20</v>
      </c>
      <c r="H46" s="1">
        <v>34</v>
      </c>
      <c r="I46" s="2">
        <v>1.5193277310924369E-2</v>
      </c>
      <c r="J46" s="3">
        <v>297.45957797652545</v>
      </c>
      <c r="K46" s="3">
        <v>0.38</v>
      </c>
    </row>
    <row r="47" spans="1:11" x14ac:dyDescent="0.25">
      <c r="B47" s="1">
        <v>12</v>
      </c>
      <c r="C47" s="5">
        <v>500</v>
      </c>
      <c r="D47" s="1">
        <v>4</v>
      </c>
      <c r="E47" s="4">
        <v>79.3</v>
      </c>
      <c r="F47" s="3">
        <v>2.6933292113182881</v>
      </c>
      <c r="G47" s="1">
        <v>20</v>
      </c>
      <c r="H47" s="1">
        <v>34</v>
      </c>
      <c r="I47" s="2">
        <v>1.5193277310924369E-2</v>
      </c>
      <c r="J47" s="3">
        <v>382.44802882696138</v>
      </c>
      <c r="K47" s="3">
        <v>0.52</v>
      </c>
    </row>
    <row r="48" spans="1:11" x14ac:dyDescent="0.25">
      <c r="B48" s="1">
        <v>12</v>
      </c>
      <c r="C48" s="5">
        <v>500</v>
      </c>
      <c r="D48" s="1">
        <v>4</v>
      </c>
      <c r="E48" s="4">
        <v>79.3</v>
      </c>
      <c r="F48" s="3">
        <v>2.6933292113182881</v>
      </c>
      <c r="G48" s="1">
        <v>20</v>
      </c>
      <c r="H48" s="1">
        <v>34</v>
      </c>
      <c r="I48" s="2">
        <v>1.5193277310924369E-2</v>
      </c>
      <c r="J48" s="3">
        <v>500</v>
      </c>
      <c r="K48" s="3">
        <v>0.74</v>
      </c>
    </row>
    <row r="49" spans="1:11" x14ac:dyDescent="0.25">
      <c r="A49" t="s">
        <v>13</v>
      </c>
      <c r="B49" s="1">
        <v>12</v>
      </c>
      <c r="C49" s="5">
        <v>500</v>
      </c>
      <c r="D49" s="1">
        <v>4</v>
      </c>
      <c r="E49" s="4">
        <v>79.3</v>
      </c>
      <c r="F49" s="3">
        <v>2.6933292113182881</v>
      </c>
      <c r="G49" s="1">
        <v>20</v>
      </c>
      <c r="H49" s="1">
        <v>34</v>
      </c>
      <c r="I49" s="2">
        <v>1.5193277310924369E-2</v>
      </c>
      <c r="J49" s="3">
        <v>212.47112712608967</v>
      </c>
      <c r="K49" s="3">
        <v>0.17</v>
      </c>
    </row>
    <row r="50" spans="1:11" x14ac:dyDescent="0.25">
      <c r="B50" s="1">
        <v>12</v>
      </c>
      <c r="C50" s="5">
        <v>500</v>
      </c>
      <c r="D50" s="1">
        <v>4</v>
      </c>
      <c r="E50" s="4">
        <v>79.3</v>
      </c>
      <c r="F50" s="3">
        <v>2.6933292113182881</v>
      </c>
      <c r="G50" s="1">
        <v>20</v>
      </c>
      <c r="H50" s="1">
        <v>34</v>
      </c>
      <c r="I50" s="2">
        <v>1.5193277310924369E-2</v>
      </c>
      <c r="J50" s="3">
        <v>297.45957797652545</v>
      </c>
      <c r="K50" s="3">
        <v>0.36</v>
      </c>
    </row>
    <row r="51" spans="1:11" x14ac:dyDescent="0.25">
      <c r="B51" s="1">
        <v>12</v>
      </c>
      <c r="C51" s="5">
        <v>500</v>
      </c>
      <c r="D51" s="1">
        <v>4</v>
      </c>
      <c r="E51" s="4">
        <v>79.3</v>
      </c>
      <c r="F51" s="3">
        <v>2.6933292113182881</v>
      </c>
      <c r="G51" s="1">
        <v>20</v>
      </c>
      <c r="H51" s="1">
        <v>34</v>
      </c>
      <c r="I51" s="2">
        <v>1.5193277310924369E-2</v>
      </c>
      <c r="J51" s="3">
        <v>382.44802882696138</v>
      </c>
      <c r="K51" s="3">
        <v>0.56000000000000005</v>
      </c>
    </row>
    <row r="52" spans="1:11" x14ac:dyDescent="0.25">
      <c r="B52" s="1">
        <v>12</v>
      </c>
      <c r="C52" s="5">
        <v>500</v>
      </c>
      <c r="D52" s="1">
        <v>4</v>
      </c>
      <c r="E52" s="4">
        <v>79.3</v>
      </c>
      <c r="F52" s="3">
        <v>2.6933292113182881</v>
      </c>
      <c r="G52" s="1">
        <v>20</v>
      </c>
      <c r="H52" s="1">
        <v>34</v>
      </c>
      <c r="I52" s="2">
        <v>1.5193277310924369E-2</v>
      </c>
      <c r="J52" s="3">
        <v>500</v>
      </c>
      <c r="K52" s="3">
        <v>0.78</v>
      </c>
    </row>
    <row r="53" spans="1:11" x14ac:dyDescent="0.25">
      <c r="A53" t="s">
        <v>14</v>
      </c>
      <c r="B53" s="1">
        <v>12</v>
      </c>
      <c r="C53" s="5">
        <v>500</v>
      </c>
      <c r="D53" s="1">
        <v>4</v>
      </c>
      <c r="E53" s="4">
        <v>46</v>
      </c>
      <c r="F53" s="3">
        <v>2.6933292113182881</v>
      </c>
      <c r="G53" s="1">
        <v>70</v>
      </c>
      <c r="H53" s="1">
        <v>88</v>
      </c>
      <c r="I53" s="2">
        <v>1.0220067765707051E-2</v>
      </c>
      <c r="J53" s="3">
        <v>245.19477048546645</v>
      </c>
      <c r="K53" s="3">
        <v>0.31</v>
      </c>
    </row>
    <row r="54" spans="1:11" x14ac:dyDescent="0.25">
      <c r="B54" s="1">
        <v>12</v>
      </c>
      <c r="C54" s="5">
        <v>500</v>
      </c>
      <c r="D54" s="1">
        <v>4</v>
      </c>
      <c r="E54" s="4">
        <v>46</v>
      </c>
      <c r="F54" s="3">
        <v>2.6933292113182881</v>
      </c>
      <c r="G54" s="1">
        <v>70</v>
      </c>
      <c r="H54" s="1">
        <v>88</v>
      </c>
      <c r="I54" s="2">
        <v>1.0220067765707051E-2</v>
      </c>
      <c r="J54" s="3">
        <v>294.23372458255977</v>
      </c>
      <c r="K54" s="3">
        <v>0.44</v>
      </c>
    </row>
    <row r="55" spans="1:11" x14ac:dyDescent="0.25">
      <c r="A55" t="s">
        <v>15</v>
      </c>
      <c r="B55" s="1">
        <v>12</v>
      </c>
      <c r="C55" s="5">
        <v>500</v>
      </c>
      <c r="D55" s="1">
        <v>4</v>
      </c>
      <c r="E55" s="4">
        <v>46</v>
      </c>
      <c r="F55" s="3">
        <v>2.6933292113182881</v>
      </c>
      <c r="G55" s="1">
        <v>70</v>
      </c>
      <c r="H55" s="1">
        <v>84</v>
      </c>
      <c r="I55" s="2">
        <v>1.0231758789687727E-2</v>
      </c>
      <c r="J55" s="3">
        <v>193.94581491041436</v>
      </c>
      <c r="K55" s="3">
        <v>0.14000000000000001</v>
      </c>
    </row>
    <row r="56" spans="1:11" x14ac:dyDescent="0.25">
      <c r="B56" s="1">
        <v>12</v>
      </c>
      <c r="C56" s="5">
        <v>500</v>
      </c>
      <c r="D56" s="1">
        <v>4</v>
      </c>
      <c r="E56" s="4">
        <v>46</v>
      </c>
      <c r="F56" s="3">
        <v>2.6933292113182881</v>
      </c>
      <c r="G56" s="1">
        <v>70</v>
      </c>
      <c r="H56" s="1">
        <v>84</v>
      </c>
      <c r="I56" s="2">
        <v>1.0231758789687727E-2</v>
      </c>
      <c r="J56" s="3">
        <v>242.43226863801794</v>
      </c>
      <c r="K56" s="3">
        <v>0.31</v>
      </c>
    </row>
    <row r="57" spans="1:11" x14ac:dyDescent="0.25">
      <c r="B57" s="1">
        <v>12</v>
      </c>
      <c r="C57" s="5">
        <v>500</v>
      </c>
      <c r="D57" s="1">
        <v>4</v>
      </c>
      <c r="E57" s="4">
        <v>46</v>
      </c>
      <c r="F57" s="3">
        <v>2.6933292113182881</v>
      </c>
      <c r="G57" s="1">
        <v>70</v>
      </c>
      <c r="H57" s="1">
        <v>84</v>
      </c>
      <c r="I57" s="2">
        <v>1.0231758789687727E-2</v>
      </c>
      <c r="J57" s="3">
        <v>290.91872236562153</v>
      </c>
      <c r="K57" s="3">
        <v>0.4</v>
      </c>
    </row>
    <row r="58" spans="1:11" x14ac:dyDescent="0.25">
      <c r="A58" t="s">
        <v>16</v>
      </c>
      <c r="B58" s="1">
        <v>12</v>
      </c>
      <c r="C58" s="5">
        <v>500</v>
      </c>
      <c r="D58" s="1">
        <v>4</v>
      </c>
      <c r="E58" s="4">
        <v>46</v>
      </c>
      <c r="F58" s="3">
        <v>2.6933292113182881</v>
      </c>
      <c r="G58" s="1">
        <v>70</v>
      </c>
      <c r="H58" s="1">
        <v>84</v>
      </c>
      <c r="I58" s="2">
        <v>1.0231758789687727E-2</v>
      </c>
      <c r="J58" s="3">
        <v>193.94581491041436</v>
      </c>
      <c r="K58" s="3">
        <v>0.25</v>
      </c>
    </row>
    <row r="59" spans="1:11" x14ac:dyDescent="0.25">
      <c r="B59" s="1">
        <v>12</v>
      </c>
      <c r="C59" s="5">
        <v>500</v>
      </c>
      <c r="D59" s="1">
        <v>4</v>
      </c>
      <c r="E59" s="4">
        <v>46</v>
      </c>
      <c r="F59" s="3">
        <v>2.6933292113182881</v>
      </c>
      <c r="G59" s="1">
        <v>70</v>
      </c>
      <c r="H59" s="1">
        <v>84</v>
      </c>
      <c r="I59" s="2">
        <v>1.0231758789687727E-2</v>
      </c>
      <c r="J59" s="3">
        <v>242.43226863801794</v>
      </c>
      <c r="K59" s="3">
        <v>0.44</v>
      </c>
    </row>
    <row r="60" spans="1:11" x14ac:dyDescent="0.25">
      <c r="B60" s="1">
        <v>12</v>
      </c>
      <c r="C60" s="5">
        <v>500</v>
      </c>
      <c r="D60" s="1">
        <v>4</v>
      </c>
      <c r="E60" s="4">
        <v>46</v>
      </c>
      <c r="F60" s="3">
        <v>2.6933292113182881</v>
      </c>
      <c r="G60" s="1">
        <v>70</v>
      </c>
      <c r="H60" s="1">
        <v>84</v>
      </c>
      <c r="I60" s="2">
        <v>1.0231758789687727E-2</v>
      </c>
      <c r="J60" s="3">
        <v>290.91872236562153</v>
      </c>
      <c r="K60" s="3">
        <v>0.56000000000000005</v>
      </c>
    </row>
    <row r="61" spans="1:11" x14ac:dyDescent="0.25">
      <c r="A61" t="s">
        <v>17</v>
      </c>
      <c r="B61" s="1">
        <v>25</v>
      </c>
      <c r="C61" s="5">
        <v>500</v>
      </c>
      <c r="D61" s="1">
        <v>4</v>
      </c>
      <c r="E61" s="4">
        <v>62</v>
      </c>
      <c r="F61" s="3">
        <v>2.6933292113182881</v>
      </c>
      <c r="G61" s="1">
        <v>20</v>
      </c>
      <c r="H61" s="1">
        <v>40.5</v>
      </c>
      <c r="I61" s="2">
        <v>5.5421516754850089E-2</v>
      </c>
      <c r="J61" s="3">
        <v>210.83754926858927</v>
      </c>
      <c r="K61" s="3">
        <v>0.23</v>
      </c>
    </row>
    <row r="62" spans="1:11" x14ac:dyDescent="0.25">
      <c r="B62" s="1">
        <v>25</v>
      </c>
      <c r="C62" s="5">
        <v>500</v>
      </c>
      <c r="D62" s="1">
        <v>4</v>
      </c>
      <c r="E62" s="4">
        <v>62</v>
      </c>
      <c r="F62" s="3">
        <v>2.6933292113182881</v>
      </c>
      <c r="G62" s="1">
        <v>20</v>
      </c>
      <c r="H62" s="1">
        <v>40.5</v>
      </c>
      <c r="I62" s="2">
        <v>5.5421516754850089E-2</v>
      </c>
      <c r="J62" s="3">
        <v>316.25632390288388</v>
      </c>
      <c r="K62" s="3">
        <v>0.35</v>
      </c>
    </row>
    <row r="63" spans="1:11" x14ac:dyDescent="0.25">
      <c r="B63" s="1">
        <v>25</v>
      </c>
      <c r="C63" s="5">
        <v>500</v>
      </c>
      <c r="D63" s="1">
        <v>4</v>
      </c>
      <c r="E63" s="4">
        <v>62</v>
      </c>
      <c r="F63" s="3">
        <v>2.6933292113182881</v>
      </c>
      <c r="G63" s="1">
        <v>20</v>
      </c>
      <c r="H63" s="1">
        <v>40.5</v>
      </c>
      <c r="I63" s="2">
        <v>5.5421516754850089E-2</v>
      </c>
      <c r="J63" s="3">
        <v>421.67509853717854</v>
      </c>
      <c r="K63" s="3">
        <v>0.49</v>
      </c>
    </row>
    <row r="64" spans="1:11" x14ac:dyDescent="0.25">
      <c r="B64" s="1">
        <v>25</v>
      </c>
      <c r="C64" s="5">
        <v>500</v>
      </c>
      <c r="D64" s="1">
        <v>4</v>
      </c>
      <c r="E64" s="4">
        <v>62</v>
      </c>
      <c r="F64" s="3">
        <v>2.6933292113182881</v>
      </c>
      <c r="G64" s="1">
        <v>20</v>
      </c>
      <c r="H64" s="1">
        <v>40.5</v>
      </c>
      <c r="I64" s="2">
        <v>5.5421516754850089E-2</v>
      </c>
      <c r="J64" s="3">
        <v>500</v>
      </c>
      <c r="K64" s="3">
        <v>0.67</v>
      </c>
    </row>
    <row r="65" spans="1:11" x14ac:dyDescent="0.25">
      <c r="A65" t="s">
        <v>18</v>
      </c>
      <c r="B65" s="1">
        <v>25</v>
      </c>
      <c r="C65" s="5">
        <v>500</v>
      </c>
      <c r="D65" s="1">
        <v>4</v>
      </c>
      <c r="E65" s="4">
        <v>62</v>
      </c>
      <c r="F65" s="3">
        <v>2.6933292113182881</v>
      </c>
      <c r="G65" s="1">
        <v>20</v>
      </c>
      <c r="H65" s="1">
        <v>40.5</v>
      </c>
      <c r="I65" s="2">
        <v>5.5421516754850089E-2</v>
      </c>
      <c r="J65" s="3">
        <v>210.83754926858927</v>
      </c>
      <c r="K65" s="3">
        <v>0.27</v>
      </c>
    </row>
    <row r="66" spans="1:11" x14ac:dyDescent="0.25">
      <c r="B66" s="1">
        <v>25</v>
      </c>
      <c r="C66" s="5">
        <v>500</v>
      </c>
      <c r="D66" s="1">
        <v>4</v>
      </c>
      <c r="E66" s="4">
        <v>62</v>
      </c>
      <c r="F66" s="3">
        <v>2.6933292113182881</v>
      </c>
      <c r="G66" s="1">
        <v>20</v>
      </c>
      <c r="H66" s="1">
        <v>40.5</v>
      </c>
      <c r="I66" s="2">
        <v>5.5421516754850089E-2</v>
      </c>
      <c r="J66" s="3">
        <v>316.25632390288388</v>
      </c>
      <c r="K66" s="3">
        <v>0.4</v>
      </c>
    </row>
    <row r="67" spans="1:11" x14ac:dyDescent="0.25">
      <c r="B67" s="1">
        <v>25</v>
      </c>
      <c r="C67" s="5">
        <v>500</v>
      </c>
      <c r="D67" s="1">
        <v>4</v>
      </c>
      <c r="E67" s="4">
        <v>62</v>
      </c>
      <c r="F67" s="3">
        <v>2.6933292113182881</v>
      </c>
      <c r="G67" s="1">
        <v>20</v>
      </c>
      <c r="H67" s="1">
        <v>40.5</v>
      </c>
      <c r="I67" s="2">
        <v>5.5421516754850089E-2</v>
      </c>
      <c r="J67" s="3">
        <v>421.67509853717854</v>
      </c>
      <c r="K67" s="3">
        <v>0.53</v>
      </c>
    </row>
    <row r="68" spans="1:11" x14ac:dyDescent="0.25">
      <c r="B68" s="1">
        <v>25</v>
      </c>
      <c r="C68" s="5">
        <v>500</v>
      </c>
      <c r="D68" s="1">
        <v>4</v>
      </c>
      <c r="E68" s="4">
        <v>62</v>
      </c>
      <c r="F68" s="3">
        <v>2.6933292113182881</v>
      </c>
      <c r="G68" s="1">
        <v>20</v>
      </c>
      <c r="H68" s="1">
        <v>40.5</v>
      </c>
      <c r="I68" s="2">
        <v>5.5421516754850089E-2</v>
      </c>
      <c r="J68" s="3">
        <v>500</v>
      </c>
      <c r="K68" s="3">
        <v>0.72</v>
      </c>
    </row>
    <row r="69" spans="1:11" x14ac:dyDescent="0.25">
      <c r="A69" t="s">
        <v>19</v>
      </c>
      <c r="B69" s="1">
        <v>25</v>
      </c>
      <c r="C69" s="5">
        <v>500</v>
      </c>
      <c r="D69" s="1">
        <v>4</v>
      </c>
      <c r="E69" s="4">
        <v>28.7</v>
      </c>
      <c r="F69" s="3">
        <v>2.6933292113182881</v>
      </c>
      <c r="G69" s="1">
        <v>70</v>
      </c>
      <c r="H69" s="1">
        <v>94.5</v>
      </c>
      <c r="I69" s="2">
        <v>5.2620596145749564E-2</v>
      </c>
      <c r="J69" s="3">
        <v>122.34076582972288</v>
      </c>
      <c r="K69" s="3">
        <v>0.3</v>
      </c>
    </row>
    <row r="70" spans="1:11" x14ac:dyDescent="0.25">
      <c r="B70" s="1">
        <v>25</v>
      </c>
      <c r="C70" s="5">
        <v>500</v>
      </c>
      <c r="D70" s="1">
        <v>4</v>
      </c>
      <c r="E70" s="4">
        <v>28.7</v>
      </c>
      <c r="F70" s="3">
        <v>2.6933292113182881</v>
      </c>
      <c r="G70" s="1">
        <v>70</v>
      </c>
      <c r="H70" s="1">
        <v>94.5</v>
      </c>
      <c r="I70" s="2">
        <v>5.2620596145749564E-2</v>
      </c>
      <c r="J70" s="3">
        <v>244.68153165944577</v>
      </c>
      <c r="K70" s="3">
        <v>0.56999999999999995</v>
      </c>
    </row>
    <row r="71" spans="1:11" x14ac:dyDescent="0.25">
      <c r="A71" t="s">
        <v>20</v>
      </c>
      <c r="B71" s="1">
        <v>25</v>
      </c>
      <c r="C71" s="5">
        <v>500</v>
      </c>
      <c r="D71" s="1">
        <v>4</v>
      </c>
      <c r="E71" s="4">
        <v>28.7</v>
      </c>
      <c r="F71" s="3">
        <v>2.6933292113182881</v>
      </c>
      <c r="G71" s="1">
        <v>70</v>
      </c>
      <c r="H71" s="1">
        <v>90.5</v>
      </c>
      <c r="I71" s="2">
        <v>5.2767941707515108E-2</v>
      </c>
      <c r="J71" s="3">
        <v>120.90671371295994</v>
      </c>
      <c r="K71" s="3">
        <v>0.26</v>
      </c>
    </row>
    <row r="72" spans="1:11" x14ac:dyDescent="0.25">
      <c r="B72" s="1">
        <v>25</v>
      </c>
      <c r="C72" s="5">
        <v>500</v>
      </c>
      <c r="D72" s="1">
        <v>4</v>
      </c>
      <c r="E72" s="4">
        <v>28.7</v>
      </c>
      <c r="F72" s="3">
        <v>2.6933292113182881</v>
      </c>
      <c r="G72" s="1">
        <v>70</v>
      </c>
      <c r="H72" s="1">
        <v>90.5</v>
      </c>
      <c r="I72" s="2">
        <v>5.2767941707515108E-2</v>
      </c>
      <c r="J72" s="3">
        <v>241.81342742591988</v>
      </c>
      <c r="K72" s="3">
        <v>0.6</v>
      </c>
    </row>
    <row r="73" spans="1:11" x14ac:dyDescent="0.25">
      <c r="A73" t="s">
        <v>21</v>
      </c>
      <c r="B73" s="1">
        <v>25</v>
      </c>
      <c r="C73" s="5">
        <v>500</v>
      </c>
      <c r="D73" s="1">
        <v>4</v>
      </c>
      <c r="E73" s="4">
        <v>28.7</v>
      </c>
      <c r="F73" s="3">
        <v>2.6933292113182881</v>
      </c>
      <c r="G73" s="1">
        <v>70</v>
      </c>
      <c r="H73" s="1">
        <v>90.5</v>
      </c>
      <c r="I73" s="2">
        <v>5.2767941707515108E-2</v>
      </c>
      <c r="J73" s="3">
        <v>120.90671371295994</v>
      </c>
      <c r="K73" s="3">
        <v>0.27</v>
      </c>
    </row>
    <row r="74" spans="1:11" x14ac:dyDescent="0.25">
      <c r="B74" s="1">
        <v>25</v>
      </c>
      <c r="C74" s="5">
        <v>500</v>
      </c>
      <c r="D74" s="1">
        <v>4</v>
      </c>
      <c r="E74" s="4">
        <v>28.7</v>
      </c>
      <c r="F74" s="3">
        <v>2.6933292113182881</v>
      </c>
      <c r="G74" s="1">
        <v>70</v>
      </c>
      <c r="H74" s="1">
        <v>90.5</v>
      </c>
      <c r="I74" s="2">
        <v>5.2767941707515108E-2</v>
      </c>
      <c r="J74" s="3">
        <v>241.81342742591988</v>
      </c>
      <c r="K74" s="3">
        <v>0.59</v>
      </c>
    </row>
    <row r="75" spans="1:11" x14ac:dyDescent="0.25">
      <c r="A75" t="s">
        <v>22</v>
      </c>
      <c r="B75" s="1">
        <v>9.52</v>
      </c>
      <c r="C75" s="5">
        <v>434</v>
      </c>
      <c r="D75" s="1">
        <v>3</v>
      </c>
      <c r="E75" s="4">
        <v>22.2</v>
      </c>
      <c r="F75" s="3">
        <v>3.5641600019995088</v>
      </c>
      <c r="G75" s="1">
        <v>20.64</v>
      </c>
      <c r="H75" s="1">
        <v>25.4</v>
      </c>
      <c r="I75" s="2">
        <v>3.2448510099947522E-2</v>
      </c>
      <c r="J75" s="3">
        <v>295.47063165325955</v>
      </c>
      <c r="K75" s="3">
        <v>0.15</v>
      </c>
    </row>
    <row r="76" spans="1:11" x14ac:dyDescent="0.25">
      <c r="B76" s="1">
        <v>9.52</v>
      </c>
      <c r="C76" s="5">
        <v>434</v>
      </c>
      <c r="D76" s="1">
        <v>3</v>
      </c>
      <c r="E76" s="4">
        <v>22.2</v>
      </c>
      <c r="F76" s="3">
        <v>3.5641600019995088</v>
      </c>
      <c r="G76" s="1">
        <v>20.64</v>
      </c>
      <c r="H76" s="1">
        <v>25.4</v>
      </c>
      <c r="I76" s="2">
        <v>3.2448510099947522E-2</v>
      </c>
      <c r="J76" s="3">
        <v>343.86668338956935</v>
      </c>
      <c r="K76" s="3">
        <v>0.17</v>
      </c>
    </row>
    <row r="77" spans="1:11" x14ac:dyDescent="0.25">
      <c r="A77" t="s">
        <v>23</v>
      </c>
      <c r="B77" s="1">
        <v>12.7</v>
      </c>
      <c r="C77" s="5">
        <v>434</v>
      </c>
      <c r="D77" s="1">
        <v>3</v>
      </c>
      <c r="E77" s="4">
        <v>19.05</v>
      </c>
      <c r="F77" s="3">
        <v>3.9766081638229425</v>
      </c>
      <c r="G77" s="1">
        <v>19.05</v>
      </c>
      <c r="H77" s="1">
        <v>25.4</v>
      </c>
      <c r="I77" s="2">
        <v>6.4212474555939286E-2</v>
      </c>
      <c r="J77" s="3">
        <v>303.25602523129726</v>
      </c>
      <c r="K77" s="3">
        <v>0.15</v>
      </c>
    </row>
    <row r="78" spans="1:11" x14ac:dyDescent="0.25">
      <c r="B78" s="1">
        <v>12.7</v>
      </c>
      <c r="C78" s="5">
        <v>434</v>
      </c>
      <c r="D78" s="1">
        <v>3</v>
      </c>
      <c r="E78" s="4">
        <v>19.05</v>
      </c>
      <c r="F78" s="3">
        <v>3.9766081638229425</v>
      </c>
      <c r="G78" s="1">
        <v>19.05</v>
      </c>
      <c r="H78" s="1">
        <v>25.4</v>
      </c>
      <c r="I78" s="2">
        <v>6.4212474555939286E-2</v>
      </c>
      <c r="J78" s="3">
        <v>347.81022799039772</v>
      </c>
      <c r="K78" s="3">
        <v>0.17</v>
      </c>
    </row>
    <row r="79" spans="1:11" x14ac:dyDescent="0.25">
      <c r="B79" s="1">
        <v>12.7</v>
      </c>
      <c r="C79" s="5">
        <v>434</v>
      </c>
      <c r="D79" s="1">
        <v>3</v>
      </c>
      <c r="E79" s="4">
        <v>19.05</v>
      </c>
      <c r="F79" s="3">
        <v>3.9766081638229425</v>
      </c>
      <c r="G79" s="1">
        <v>19.05</v>
      </c>
      <c r="H79" s="1">
        <v>25.4</v>
      </c>
      <c r="I79" s="2">
        <v>6.4212474555939286E-2</v>
      </c>
      <c r="J79" s="3">
        <v>411.04845126137917</v>
      </c>
      <c r="K79" s="3">
        <v>0.2</v>
      </c>
    </row>
    <row r="80" spans="1:11" x14ac:dyDescent="0.25">
      <c r="A80" t="s">
        <v>24</v>
      </c>
      <c r="B80" s="1">
        <v>15.9</v>
      </c>
      <c r="C80" s="5">
        <v>540</v>
      </c>
      <c r="D80" s="1">
        <v>3</v>
      </c>
      <c r="E80" s="4">
        <v>15.9</v>
      </c>
      <c r="F80" s="3">
        <v>3.9766081638229425</v>
      </c>
      <c r="G80" s="1">
        <v>17.46</v>
      </c>
      <c r="H80" s="1">
        <v>25.4</v>
      </c>
      <c r="I80" s="2">
        <v>0.10835067563565463</v>
      </c>
      <c r="J80" s="3">
        <v>289.73492291565424</v>
      </c>
      <c r="K80" s="3">
        <v>0.16</v>
      </c>
    </row>
    <row r="81" spans="1:11" x14ac:dyDescent="0.25">
      <c r="B81" s="1">
        <v>15.9</v>
      </c>
      <c r="C81" s="5">
        <v>540</v>
      </c>
      <c r="D81" s="1">
        <v>3</v>
      </c>
      <c r="E81" s="4">
        <v>15.9</v>
      </c>
      <c r="F81" s="3">
        <v>3.9766081638229425</v>
      </c>
      <c r="G81" s="1">
        <v>17.46</v>
      </c>
      <c r="H81" s="1">
        <v>25.4</v>
      </c>
      <c r="I81" s="2">
        <v>0.10835067563565463</v>
      </c>
      <c r="J81" s="3">
        <v>379.98022677462848</v>
      </c>
      <c r="K81" s="3">
        <v>0.21</v>
      </c>
    </row>
    <row r="82" spans="1:11" x14ac:dyDescent="0.25">
      <c r="A82" t="s">
        <v>25</v>
      </c>
      <c r="B82" s="1">
        <v>16</v>
      </c>
      <c r="C82" s="5">
        <v>500</v>
      </c>
      <c r="D82" s="1">
        <v>2</v>
      </c>
      <c r="E82" s="4">
        <v>138</v>
      </c>
      <c r="F82" s="3">
        <v>3.2689999999999997</v>
      </c>
      <c r="G82" s="1">
        <v>40</v>
      </c>
      <c r="H82" s="1">
        <v>48</v>
      </c>
      <c r="I82" s="2">
        <v>1.7479097888417915E-2</v>
      </c>
      <c r="J82" s="3">
        <v>185.27396447016579</v>
      </c>
      <c r="K82" s="3">
        <v>0.15</v>
      </c>
    </row>
    <row r="83" spans="1:11" x14ac:dyDescent="0.25">
      <c r="B83" s="1">
        <v>16</v>
      </c>
      <c r="C83" s="5">
        <v>500</v>
      </c>
      <c r="D83" s="1">
        <v>2</v>
      </c>
      <c r="E83" s="4">
        <v>138</v>
      </c>
      <c r="F83" s="3">
        <v>3.2689999999999997</v>
      </c>
      <c r="G83" s="1">
        <v>40</v>
      </c>
      <c r="H83" s="1">
        <v>48</v>
      </c>
      <c r="I83" s="2">
        <v>1.7479097888417915E-2</v>
      </c>
      <c r="J83" s="3">
        <v>211.76759699968991</v>
      </c>
      <c r="K83" s="3">
        <v>0.2</v>
      </c>
    </row>
    <row r="84" spans="1:11" x14ac:dyDescent="0.25">
      <c r="B84" s="1">
        <v>16</v>
      </c>
      <c r="C84" s="5">
        <v>500</v>
      </c>
      <c r="D84" s="1">
        <v>2</v>
      </c>
      <c r="E84" s="4">
        <v>138</v>
      </c>
      <c r="F84" s="3">
        <v>3.2689999999999997</v>
      </c>
      <c r="G84" s="1">
        <v>40</v>
      </c>
      <c r="H84" s="1">
        <v>48</v>
      </c>
      <c r="I84" s="2">
        <v>1.7479097888417915E-2</v>
      </c>
      <c r="J84" s="3">
        <v>238.26122952921415</v>
      </c>
      <c r="K84" s="3">
        <v>0.25</v>
      </c>
    </row>
    <row r="85" spans="1:11" x14ac:dyDescent="0.25">
      <c r="B85" s="1">
        <v>16</v>
      </c>
      <c r="C85" s="5">
        <v>500</v>
      </c>
      <c r="D85" s="1">
        <v>2</v>
      </c>
      <c r="E85" s="4">
        <v>138</v>
      </c>
      <c r="F85" s="3">
        <v>3.2689999999999997</v>
      </c>
      <c r="G85" s="1">
        <v>40</v>
      </c>
      <c r="H85" s="1">
        <v>48</v>
      </c>
      <c r="I85" s="2">
        <v>1.7479097888417915E-2</v>
      </c>
      <c r="J85" s="3">
        <v>264.70949624961241</v>
      </c>
      <c r="K85" s="3">
        <v>0.28000000000000003</v>
      </c>
    </row>
    <row r="86" spans="1:11" x14ac:dyDescent="0.25">
      <c r="B86" s="1">
        <v>16</v>
      </c>
      <c r="C86" s="5">
        <v>500</v>
      </c>
      <c r="D86" s="1">
        <v>2</v>
      </c>
      <c r="E86" s="4">
        <v>138</v>
      </c>
      <c r="F86" s="3">
        <v>3.2689999999999997</v>
      </c>
      <c r="G86" s="1">
        <v>40</v>
      </c>
      <c r="H86" s="1">
        <v>48</v>
      </c>
      <c r="I86" s="2">
        <v>1.7479097888417915E-2</v>
      </c>
      <c r="J86" s="3">
        <v>291.15776297001077</v>
      </c>
      <c r="K86" s="3">
        <v>0.28000000000000003</v>
      </c>
    </row>
    <row r="87" spans="1:11" x14ac:dyDescent="0.25">
      <c r="B87" s="1">
        <v>16</v>
      </c>
      <c r="C87" s="5">
        <v>500</v>
      </c>
      <c r="D87" s="1">
        <v>2</v>
      </c>
      <c r="E87" s="4">
        <v>138</v>
      </c>
      <c r="F87" s="3">
        <v>3.2689999999999997</v>
      </c>
      <c r="G87" s="1">
        <v>40</v>
      </c>
      <c r="H87" s="1">
        <v>48</v>
      </c>
      <c r="I87" s="2">
        <v>1.7479097888417915E-2</v>
      </c>
      <c r="J87" s="3">
        <v>317.65139549953489</v>
      </c>
      <c r="K87" s="3">
        <v>0.3</v>
      </c>
    </row>
    <row r="88" spans="1:11" x14ac:dyDescent="0.25">
      <c r="B88" s="1">
        <v>16</v>
      </c>
      <c r="C88" s="5">
        <v>500</v>
      </c>
      <c r="D88" s="1">
        <v>2</v>
      </c>
      <c r="E88" s="4">
        <v>138</v>
      </c>
      <c r="F88" s="3">
        <v>3.2689999999999997</v>
      </c>
      <c r="G88" s="1">
        <v>40</v>
      </c>
      <c r="H88" s="1">
        <v>48</v>
      </c>
      <c r="I88" s="2">
        <v>1.7479097888417915E-2</v>
      </c>
      <c r="J88" s="3">
        <v>344.14502802905912</v>
      </c>
      <c r="K88" s="3">
        <v>0.33</v>
      </c>
    </row>
    <row r="89" spans="1:11" x14ac:dyDescent="0.25">
      <c r="B89" s="1">
        <v>16</v>
      </c>
      <c r="C89" s="5">
        <v>500</v>
      </c>
      <c r="D89" s="1">
        <v>2</v>
      </c>
      <c r="E89" s="4">
        <v>138</v>
      </c>
      <c r="F89" s="3">
        <v>3.2689999999999997</v>
      </c>
      <c r="G89" s="1">
        <v>40</v>
      </c>
      <c r="H89" s="1">
        <v>48</v>
      </c>
      <c r="I89" s="2">
        <v>1.7479097888417915E-2</v>
      </c>
      <c r="J89" s="3">
        <v>370.54792894033159</v>
      </c>
      <c r="K89" s="3">
        <v>0.33</v>
      </c>
    </row>
    <row r="90" spans="1:11" x14ac:dyDescent="0.25">
      <c r="A90" t="s">
        <v>26</v>
      </c>
      <c r="B90" s="1">
        <v>16</v>
      </c>
      <c r="C90" s="5">
        <v>500</v>
      </c>
      <c r="D90" s="1">
        <v>2</v>
      </c>
      <c r="E90" s="4">
        <v>138</v>
      </c>
      <c r="F90" s="3">
        <v>3.2689999999999997</v>
      </c>
      <c r="G90" s="1">
        <v>40</v>
      </c>
      <c r="H90" s="1">
        <v>48</v>
      </c>
      <c r="I90" s="2">
        <v>1.7479097888417915E-2</v>
      </c>
      <c r="J90" s="3">
        <v>211.76759699968991</v>
      </c>
      <c r="K90" s="3">
        <v>0.15</v>
      </c>
    </row>
    <row r="91" spans="1:11" x14ac:dyDescent="0.25">
      <c r="B91" s="1">
        <v>16</v>
      </c>
      <c r="C91" s="5">
        <v>500</v>
      </c>
      <c r="D91" s="1">
        <v>2</v>
      </c>
      <c r="E91" s="4">
        <v>138</v>
      </c>
      <c r="F91" s="3">
        <v>3.2689999999999997</v>
      </c>
      <c r="G91" s="1">
        <v>40</v>
      </c>
      <c r="H91" s="1">
        <v>48</v>
      </c>
      <c r="I91" s="2">
        <v>1.7479097888417915E-2</v>
      </c>
      <c r="J91" s="3">
        <v>238.26122952921415</v>
      </c>
      <c r="K91" s="3">
        <v>0.18</v>
      </c>
    </row>
    <row r="92" spans="1:11" x14ac:dyDescent="0.25">
      <c r="B92" s="1">
        <v>16</v>
      </c>
      <c r="C92" s="5">
        <v>500</v>
      </c>
      <c r="D92" s="1">
        <v>2</v>
      </c>
      <c r="E92" s="4">
        <v>138</v>
      </c>
      <c r="F92" s="3">
        <v>3.2689999999999997</v>
      </c>
      <c r="G92" s="1">
        <v>40</v>
      </c>
      <c r="H92" s="1">
        <v>48</v>
      </c>
      <c r="I92" s="2">
        <v>1.7479097888417915E-2</v>
      </c>
      <c r="J92" s="3">
        <v>264.70949624961241</v>
      </c>
      <c r="K92" s="3">
        <v>0.2</v>
      </c>
    </row>
    <row r="93" spans="1:11" x14ac:dyDescent="0.25">
      <c r="B93" s="1">
        <v>16</v>
      </c>
      <c r="C93" s="5">
        <v>500</v>
      </c>
      <c r="D93" s="1">
        <v>2</v>
      </c>
      <c r="E93" s="4">
        <v>138</v>
      </c>
      <c r="F93" s="3">
        <v>3.2689999999999997</v>
      </c>
      <c r="G93" s="1">
        <v>40</v>
      </c>
      <c r="H93" s="1">
        <v>48</v>
      </c>
      <c r="I93" s="2">
        <v>1.7479097888417915E-2</v>
      </c>
      <c r="J93" s="3">
        <v>291.15776297001077</v>
      </c>
      <c r="K93" s="3">
        <v>0.25</v>
      </c>
    </row>
    <row r="94" spans="1:11" x14ac:dyDescent="0.25">
      <c r="B94" s="1">
        <v>16</v>
      </c>
      <c r="C94" s="5">
        <v>500</v>
      </c>
      <c r="D94" s="1">
        <v>2</v>
      </c>
      <c r="E94" s="4">
        <v>138</v>
      </c>
      <c r="F94" s="3">
        <v>3.2689999999999997</v>
      </c>
      <c r="G94" s="1">
        <v>40</v>
      </c>
      <c r="H94" s="1">
        <v>48</v>
      </c>
      <c r="I94" s="2">
        <v>1.7479097888417915E-2</v>
      </c>
      <c r="J94" s="3">
        <v>317.65139549953489</v>
      </c>
      <c r="K94" s="3">
        <v>0.3</v>
      </c>
    </row>
    <row r="95" spans="1:11" x14ac:dyDescent="0.25">
      <c r="B95" s="1">
        <v>16</v>
      </c>
      <c r="C95" s="5">
        <v>500</v>
      </c>
      <c r="D95" s="1">
        <v>2</v>
      </c>
      <c r="E95" s="4">
        <v>138</v>
      </c>
      <c r="F95" s="3">
        <v>3.2689999999999997</v>
      </c>
      <c r="G95" s="1">
        <v>40</v>
      </c>
      <c r="H95" s="1">
        <v>48</v>
      </c>
      <c r="I95" s="2">
        <v>1.7479097888417915E-2</v>
      </c>
      <c r="J95" s="3">
        <v>344.14502802905912</v>
      </c>
      <c r="K95" s="3">
        <v>0.33</v>
      </c>
    </row>
    <row r="96" spans="1:11" x14ac:dyDescent="0.25">
      <c r="B96" s="1">
        <v>16</v>
      </c>
      <c r="C96" s="5">
        <v>500</v>
      </c>
      <c r="D96" s="1">
        <v>2</v>
      </c>
      <c r="E96" s="4">
        <v>138</v>
      </c>
      <c r="F96" s="3">
        <v>3.2689999999999997</v>
      </c>
      <c r="G96" s="1">
        <v>40</v>
      </c>
      <c r="H96" s="1">
        <v>48</v>
      </c>
      <c r="I96" s="2">
        <v>1.7479097888417915E-2</v>
      </c>
      <c r="J96" s="3">
        <v>370.54792894033159</v>
      </c>
      <c r="K96" s="3">
        <v>0.38</v>
      </c>
    </row>
    <row r="97" spans="1:11" x14ac:dyDescent="0.25">
      <c r="A97" t="s">
        <v>27</v>
      </c>
      <c r="B97" s="1">
        <v>16</v>
      </c>
      <c r="C97" s="5">
        <v>500</v>
      </c>
      <c r="D97" s="1">
        <v>2</v>
      </c>
      <c r="E97" s="4">
        <v>168</v>
      </c>
      <c r="F97" s="3">
        <v>3.2689999999999997</v>
      </c>
      <c r="G97" s="1">
        <v>25</v>
      </c>
      <c r="H97" s="1">
        <v>33</v>
      </c>
      <c r="I97" s="2">
        <v>1.9393939393939394E-2</v>
      </c>
      <c r="J97" s="3">
        <v>211.76759699968994</v>
      </c>
      <c r="K97" s="3">
        <v>0.15</v>
      </c>
    </row>
    <row r="98" spans="1:11" x14ac:dyDescent="0.25">
      <c r="B98" s="1">
        <v>16</v>
      </c>
      <c r="C98" s="5">
        <v>500</v>
      </c>
      <c r="D98" s="1">
        <v>2</v>
      </c>
      <c r="E98" s="4">
        <v>168</v>
      </c>
      <c r="F98" s="3">
        <v>3.2689999999999997</v>
      </c>
      <c r="G98" s="1">
        <v>25</v>
      </c>
      <c r="H98" s="1">
        <v>33</v>
      </c>
      <c r="I98" s="2">
        <v>1.9393939393939394E-2</v>
      </c>
      <c r="J98" s="3">
        <v>238.26122952921412</v>
      </c>
      <c r="K98" s="3">
        <v>0.18</v>
      </c>
    </row>
    <row r="99" spans="1:11" x14ac:dyDescent="0.25">
      <c r="B99" s="1">
        <v>16</v>
      </c>
      <c r="C99" s="5">
        <v>500</v>
      </c>
      <c r="D99" s="1">
        <v>2</v>
      </c>
      <c r="E99" s="4">
        <v>168</v>
      </c>
      <c r="F99" s="3">
        <v>3.2689999999999997</v>
      </c>
      <c r="G99" s="1">
        <v>25</v>
      </c>
      <c r="H99" s="1">
        <v>33</v>
      </c>
      <c r="I99" s="2">
        <v>1.9393939393939394E-2</v>
      </c>
      <c r="J99" s="3">
        <v>264.70949624961241</v>
      </c>
      <c r="K99" s="3">
        <v>0.2</v>
      </c>
    </row>
    <row r="100" spans="1:11" x14ac:dyDescent="0.25">
      <c r="B100" s="1">
        <v>16</v>
      </c>
      <c r="C100" s="5">
        <v>500</v>
      </c>
      <c r="D100" s="1">
        <v>2</v>
      </c>
      <c r="E100" s="4">
        <v>168</v>
      </c>
      <c r="F100" s="3">
        <v>3.2689999999999997</v>
      </c>
      <c r="G100" s="1">
        <v>25</v>
      </c>
      <c r="H100" s="1">
        <v>33</v>
      </c>
      <c r="I100" s="2">
        <v>1.9393939393939394E-2</v>
      </c>
      <c r="J100" s="3">
        <v>291.15776297001071</v>
      </c>
      <c r="K100" s="3">
        <v>0.23</v>
      </c>
    </row>
    <row r="101" spans="1:11" x14ac:dyDescent="0.25">
      <c r="B101" s="1">
        <v>16</v>
      </c>
      <c r="C101" s="5">
        <v>500</v>
      </c>
      <c r="D101" s="1">
        <v>2</v>
      </c>
      <c r="E101" s="4">
        <v>168</v>
      </c>
      <c r="F101" s="3">
        <v>3.2689999999999997</v>
      </c>
      <c r="G101" s="1">
        <v>25</v>
      </c>
      <c r="H101" s="1">
        <v>33</v>
      </c>
      <c r="I101" s="2">
        <v>1.9393939393939394E-2</v>
      </c>
      <c r="J101" s="3">
        <v>317.65139549953489</v>
      </c>
      <c r="K101" s="3">
        <v>0.25</v>
      </c>
    </row>
    <row r="102" spans="1:11" x14ac:dyDescent="0.25">
      <c r="B102" s="1">
        <v>16</v>
      </c>
      <c r="C102" s="5">
        <v>500</v>
      </c>
      <c r="D102" s="1">
        <v>2</v>
      </c>
      <c r="E102" s="4">
        <v>168</v>
      </c>
      <c r="F102" s="3">
        <v>3.2689999999999997</v>
      </c>
      <c r="G102" s="1">
        <v>25</v>
      </c>
      <c r="H102" s="1">
        <v>33</v>
      </c>
      <c r="I102" s="2">
        <v>1.9393939393939394E-2</v>
      </c>
      <c r="J102" s="3">
        <v>344.14502802905906</v>
      </c>
      <c r="K102" s="3">
        <v>0.3</v>
      </c>
    </row>
    <row r="103" spans="1:11" x14ac:dyDescent="0.25">
      <c r="B103" s="1">
        <v>16</v>
      </c>
      <c r="C103" s="5">
        <v>500</v>
      </c>
      <c r="D103" s="1">
        <v>2</v>
      </c>
      <c r="E103" s="4">
        <v>168</v>
      </c>
      <c r="F103" s="3">
        <v>3.2689999999999997</v>
      </c>
      <c r="G103" s="1">
        <v>25</v>
      </c>
      <c r="H103" s="1">
        <v>33</v>
      </c>
      <c r="I103" s="2">
        <v>1.9393939393939394E-2</v>
      </c>
      <c r="J103" s="3">
        <v>370.54792894033153</v>
      </c>
      <c r="K103" s="3">
        <v>0.3</v>
      </c>
    </row>
    <row r="104" spans="1:11" x14ac:dyDescent="0.25">
      <c r="A104" t="s">
        <v>28</v>
      </c>
      <c r="B104" s="1">
        <v>16</v>
      </c>
      <c r="C104" s="5">
        <v>500</v>
      </c>
      <c r="D104" s="1">
        <v>2</v>
      </c>
      <c r="E104" s="4">
        <v>168</v>
      </c>
      <c r="F104" s="3">
        <v>3.2689999999999997</v>
      </c>
      <c r="G104" s="1">
        <v>25</v>
      </c>
      <c r="H104" s="1">
        <v>33</v>
      </c>
      <c r="I104" s="2">
        <v>1.9393939393939394E-2</v>
      </c>
      <c r="J104" s="3">
        <v>185.27396447016577</v>
      </c>
      <c r="K104" s="3">
        <v>0.15</v>
      </c>
    </row>
    <row r="105" spans="1:11" x14ac:dyDescent="0.25">
      <c r="B105" s="1">
        <v>16</v>
      </c>
      <c r="C105" s="5">
        <v>500</v>
      </c>
      <c r="D105" s="1">
        <v>2</v>
      </c>
      <c r="E105" s="4">
        <v>168</v>
      </c>
      <c r="F105" s="3">
        <v>3.2689999999999997</v>
      </c>
      <c r="G105" s="1">
        <v>25</v>
      </c>
      <c r="H105" s="1">
        <v>33</v>
      </c>
      <c r="I105" s="2">
        <v>1.9393939393939394E-2</v>
      </c>
      <c r="J105" s="3">
        <v>211.76759699968994</v>
      </c>
      <c r="K105" s="3">
        <v>0.18</v>
      </c>
    </row>
    <row r="106" spans="1:11" x14ac:dyDescent="0.25">
      <c r="B106" s="1">
        <v>16</v>
      </c>
      <c r="C106" s="5">
        <v>500</v>
      </c>
      <c r="D106" s="1">
        <v>2</v>
      </c>
      <c r="E106" s="4">
        <v>168</v>
      </c>
      <c r="F106" s="3">
        <v>3.2689999999999997</v>
      </c>
      <c r="G106" s="1">
        <v>25</v>
      </c>
      <c r="H106" s="1">
        <v>33</v>
      </c>
      <c r="I106" s="2">
        <v>1.9393939393939394E-2</v>
      </c>
      <c r="J106" s="3">
        <v>238.26122952921412</v>
      </c>
      <c r="K106" s="3">
        <v>0.18</v>
      </c>
    </row>
    <row r="107" spans="1:11" x14ac:dyDescent="0.25">
      <c r="B107" s="1">
        <v>16</v>
      </c>
      <c r="C107" s="5">
        <v>500</v>
      </c>
      <c r="D107" s="1">
        <v>2</v>
      </c>
      <c r="E107" s="4">
        <v>168</v>
      </c>
      <c r="F107" s="3">
        <v>3.2689999999999997</v>
      </c>
      <c r="G107" s="1">
        <v>25</v>
      </c>
      <c r="H107" s="1">
        <v>33</v>
      </c>
      <c r="I107" s="2">
        <v>1.9393939393939394E-2</v>
      </c>
      <c r="J107" s="3">
        <v>264.70949624961241</v>
      </c>
      <c r="K107" s="3">
        <v>0.25</v>
      </c>
    </row>
    <row r="108" spans="1:11" x14ac:dyDescent="0.25">
      <c r="B108" s="1">
        <v>16</v>
      </c>
      <c r="C108" s="5">
        <v>500</v>
      </c>
      <c r="D108" s="1">
        <v>2</v>
      </c>
      <c r="E108" s="4">
        <v>168</v>
      </c>
      <c r="F108" s="3">
        <v>3.2689999999999997</v>
      </c>
      <c r="G108" s="1">
        <v>25</v>
      </c>
      <c r="H108" s="1">
        <v>33</v>
      </c>
      <c r="I108" s="2">
        <v>1.9393939393939394E-2</v>
      </c>
      <c r="J108" s="3">
        <v>291.15776297001071</v>
      </c>
      <c r="K108" s="3">
        <v>0.28000000000000003</v>
      </c>
    </row>
    <row r="109" spans="1:11" x14ac:dyDescent="0.25">
      <c r="B109" s="1">
        <v>16</v>
      </c>
      <c r="C109" s="5">
        <v>500</v>
      </c>
      <c r="D109" s="1">
        <v>2</v>
      </c>
      <c r="E109" s="4">
        <v>168</v>
      </c>
      <c r="F109" s="3">
        <v>3.2689999999999997</v>
      </c>
      <c r="G109" s="1">
        <v>25</v>
      </c>
      <c r="H109" s="1">
        <v>33</v>
      </c>
      <c r="I109" s="2">
        <v>1.9393939393939394E-2</v>
      </c>
      <c r="J109" s="3">
        <v>317.65139549953489</v>
      </c>
      <c r="K109" s="3">
        <v>0.33</v>
      </c>
    </row>
    <row r="110" spans="1:11" x14ac:dyDescent="0.25">
      <c r="B110" s="1">
        <v>16</v>
      </c>
      <c r="C110" s="5">
        <v>500</v>
      </c>
      <c r="D110" s="1">
        <v>2</v>
      </c>
      <c r="E110" s="4">
        <v>168</v>
      </c>
      <c r="F110" s="3">
        <v>3.2689999999999997</v>
      </c>
      <c r="G110" s="1">
        <v>25</v>
      </c>
      <c r="H110" s="1">
        <v>33</v>
      </c>
      <c r="I110" s="2">
        <v>1.9393939393939394E-2</v>
      </c>
      <c r="J110" s="3">
        <v>344.14502802905906</v>
      </c>
      <c r="K110" s="3">
        <v>0.38</v>
      </c>
    </row>
    <row r="111" spans="1:11" x14ac:dyDescent="0.25">
      <c r="B111" s="1">
        <v>16</v>
      </c>
      <c r="C111" s="5">
        <v>500</v>
      </c>
      <c r="D111" s="1">
        <v>2</v>
      </c>
      <c r="E111" s="4">
        <v>168</v>
      </c>
      <c r="F111" s="3">
        <v>3.2689999999999997</v>
      </c>
      <c r="G111" s="1">
        <v>25</v>
      </c>
      <c r="H111" s="1">
        <v>33</v>
      </c>
      <c r="I111" s="2">
        <v>1.9393939393939394E-2</v>
      </c>
      <c r="J111" s="3">
        <v>370.54792894033153</v>
      </c>
      <c r="K111" s="3">
        <v>0.43</v>
      </c>
    </row>
    <row r="112" spans="1:11" x14ac:dyDescent="0.25">
      <c r="A112" t="s">
        <v>29</v>
      </c>
      <c r="B112" s="1">
        <v>16</v>
      </c>
      <c r="C112" s="5">
        <v>500</v>
      </c>
      <c r="D112" s="1">
        <v>3</v>
      </c>
      <c r="E112" s="4">
        <v>76</v>
      </c>
      <c r="F112" s="3">
        <v>3.2689999999999997</v>
      </c>
      <c r="G112" s="1">
        <v>25</v>
      </c>
      <c r="H112" s="1">
        <v>33</v>
      </c>
      <c r="I112" s="2">
        <v>2.9281922513849066E-2</v>
      </c>
      <c r="J112" s="3">
        <v>233.30469206437246</v>
      </c>
      <c r="K112" s="3">
        <v>0.15</v>
      </c>
    </row>
    <row r="113" spans="1:11" x14ac:dyDescent="0.25">
      <c r="B113" s="1">
        <v>16</v>
      </c>
      <c r="C113" s="5">
        <v>500</v>
      </c>
      <c r="D113" s="1">
        <v>3</v>
      </c>
      <c r="E113" s="4">
        <v>76</v>
      </c>
      <c r="F113" s="3">
        <v>3.2689999999999997</v>
      </c>
      <c r="G113" s="1">
        <v>25</v>
      </c>
      <c r="H113" s="1">
        <v>33</v>
      </c>
      <c r="I113" s="2">
        <v>2.9281922513849066E-2</v>
      </c>
      <c r="J113" s="3">
        <v>251.20389200920044</v>
      </c>
      <c r="K113" s="3">
        <v>0.18</v>
      </c>
    </row>
    <row r="114" spans="1:11" x14ac:dyDescent="0.25">
      <c r="B114" s="1">
        <v>16</v>
      </c>
      <c r="C114" s="5">
        <v>500</v>
      </c>
      <c r="D114" s="1">
        <v>3</v>
      </c>
      <c r="E114" s="4">
        <v>76</v>
      </c>
      <c r="F114" s="3">
        <v>3.2689999999999997</v>
      </c>
      <c r="G114" s="1">
        <v>25</v>
      </c>
      <c r="H114" s="1">
        <v>33</v>
      </c>
      <c r="I114" s="2">
        <v>2.9281922513849066E-2</v>
      </c>
      <c r="J114" s="3">
        <v>269.16460123218928</v>
      </c>
      <c r="K114" s="3">
        <v>0.18</v>
      </c>
    </row>
    <row r="115" spans="1:11" x14ac:dyDescent="0.25">
      <c r="B115" s="1">
        <v>16</v>
      </c>
      <c r="C115" s="5">
        <v>500</v>
      </c>
      <c r="D115" s="1">
        <v>3</v>
      </c>
      <c r="E115" s="4">
        <v>76</v>
      </c>
      <c r="F115" s="3">
        <v>3.2689999999999997</v>
      </c>
      <c r="G115" s="1">
        <v>25</v>
      </c>
      <c r="H115" s="1">
        <v>33</v>
      </c>
      <c r="I115" s="2">
        <v>2.9281922513849066E-2</v>
      </c>
      <c r="J115" s="3">
        <v>287.12531045517812</v>
      </c>
      <c r="K115" s="3">
        <v>0.2</v>
      </c>
    </row>
    <row r="116" spans="1:11" x14ac:dyDescent="0.25">
      <c r="B116" s="1">
        <v>16</v>
      </c>
      <c r="C116" s="5">
        <v>500</v>
      </c>
      <c r="D116" s="1">
        <v>3</v>
      </c>
      <c r="E116" s="4">
        <v>76</v>
      </c>
      <c r="F116" s="3">
        <v>3.2689999999999997</v>
      </c>
      <c r="G116" s="1">
        <v>25</v>
      </c>
      <c r="H116" s="1">
        <v>33</v>
      </c>
      <c r="I116" s="2">
        <v>2.9281922513849066E-2</v>
      </c>
      <c r="J116" s="3">
        <v>305.08601967816708</v>
      </c>
      <c r="K116" s="3">
        <v>0.2</v>
      </c>
    </row>
    <row r="117" spans="1:11" x14ac:dyDescent="0.25">
      <c r="A117" t="s">
        <v>30</v>
      </c>
      <c r="B117" s="1">
        <v>16</v>
      </c>
      <c r="C117" s="5">
        <v>500</v>
      </c>
      <c r="D117" s="1">
        <v>3</v>
      </c>
      <c r="E117" s="4">
        <v>76</v>
      </c>
      <c r="F117" s="3">
        <v>3.2689999999999997</v>
      </c>
      <c r="G117" s="1">
        <v>25</v>
      </c>
      <c r="H117" s="1">
        <v>33</v>
      </c>
      <c r="I117" s="2">
        <v>2.9281922513849066E-2</v>
      </c>
      <c r="J117" s="3">
        <v>251.20389200920044</v>
      </c>
      <c r="K117" s="3">
        <v>0.15</v>
      </c>
    </row>
    <row r="118" spans="1:11" x14ac:dyDescent="0.25">
      <c r="B118" s="1">
        <v>16</v>
      </c>
      <c r="C118" s="5">
        <v>500</v>
      </c>
      <c r="D118" s="1">
        <v>3</v>
      </c>
      <c r="E118" s="4">
        <v>76</v>
      </c>
      <c r="F118" s="3">
        <v>3.2689999999999997</v>
      </c>
      <c r="G118" s="1">
        <v>25</v>
      </c>
      <c r="H118" s="1">
        <v>33</v>
      </c>
      <c r="I118" s="2">
        <v>2.9281922513849066E-2</v>
      </c>
      <c r="J118" s="3">
        <v>269.16460123218928</v>
      </c>
      <c r="K118" s="3">
        <v>0.18</v>
      </c>
    </row>
    <row r="119" spans="1:11" x14ac:dyDescent="0.25">
      <c r="B119" s="1">
        <v>16</v>
      </c>
      <c r="C119" s="5">
        <v>500</v>
      </c>
      <c r="D119" s="1">
        <v>3</v>
      </c>
      <c r="E119" s="4">
        <v>76</v>
      </c>
      <c r="F119" s="3">
        <v>3.2689999999999997</v>
      </c>
      <c r="G119" s="1">
        <v>25</v>
      </c>
      <c r="H119" s="1">
        <v>33</v>
      </c>
      <c r="I119" s="2">
        <v>2.9281922513849066E-2</v>
      </c>
      <c r="J119" s="3">
        <v>287.12531045517812</v>
      </c>
      <c r="K119" s="3">
        <v>0.2</v>
      </c>
    </row>
    <row r="120" spans="1:11" x14ac:dyDescent="0.25">
      <c r="B120" s="1">
        <v>16</v>
      </c>
      <c r="C120" s="5">
        <v>500</v>
      </c>
      <c r="D120" s="1">
        <v>3</v>
      </c>
      <c r="E120" s="4">
        <v>76</v>
      </c>
      <c r="F120" s="3">
        <v>3.2689999999999997</v>
      </c>
      <c r="G120" s="1">
        <v>25</v>
      </c>
      <c r="H120" s="1">
        <v>33</v>
      </c>
      <c r="I120" s="2">
        <v>2.9281922513849066E-2</v>
      </c>
      <c r="J120" s="3">
        <v>305.08601967816708</v>
      </c>
      <c r="K120" s="3">
        <v>0.2</v>
      </c>
    </row>
    <row r="121" spans="1:11" x14ac:dyDescent="0.25">
      <c r="A121" t="s">
        <v>31</v>
      </c>
      <c r="B121" s="1">
        <v>12</v>
      </c>
      <c r="C121" s="5">
        <v>500</v>
      </c>
      <c r="D121" s="1">
        <v>2</v>
      </c>
      <c r="E121" s="4">
        <v>296</v>
      </c>
      <c r="F121" s="3">
        <v>3.2689999999999997</v>
      </c>
      <c r="G121" s="1">
        <v>25</v>
      </c>
      <c r="H121" s="1">
        <v>31</v>
      </c>
      <c r="I121" s="2">
        <v>1.2477206469672451E-2</v>
      </c>
      <c r="J121" s="3">
        <v>176.28617352026819</v>
      </c>
      <c r="K121" s="3">
        <v>0.2</v>
      </c>
    </row>
    <row r="122" spans="1:11" x14ac:dyDescent="0.25">
      <c r="B122" s="1">
        <v>12</v>
      </c>
      <c r="C122" s="5">
        <v>500</v>
      </c>
      <c r="D122" s="1">
        <v>2</v>
      </c>
      <c r="E122" s="4">
        <v>296</v>
      </c>
      <c r="F122" s="3">
        <v>3.2689999999999997</v>
      </c>
      <c r="G122" s="1">
        <v>25</v>
      </c>
      <c r="H122" s="1">
        <v>31</v>
      </c>
      <c r="I122" s="2">
        <v>1.2477206469672451E-2</v>
      </c>
      <c r="J122" s="3">
        <v>242.34630278375195</v>
      </c>
      <c r="K122" s="3">
        <v>0.25</v>
      </c>
    </row>
    <row r="123" spans="1:11" x14ac:dyDescent="0.25">
      <c r="B123" s="1">
        <v>12</v>
      </c>
      <c r="C123" s="5">
        <v>500</v>
      </c>
      <c r="D123" s="1">
        <v>2</v>
      </c>
      <c r="E123" s="4">
        <v>296</v>
      </c>
      <c r="F123" s="3">
        <v>3.2689999999999997</v>
      </c>
      <c r="G123" s="1">
        <v>25</v>
      </c>
      <c r="H123" s="1">
        <v>31</v>
      </c>
      <c r="I123" s="2">
        <v>1.2477206469672451E-2</v>
      </c>
      <c r="J123" s="3">
        <v>308.4064320472358</v>
      </c>
      <c r="K123" s="3">
        <v>0.33</v>
      </c>
    </row>
    <row r="124" spans="1:11" x14ac:dyDescent="0.25">
      <c r="A124" t="s">
        <v>32</v>
      </c>
      <c r="B124" s="1">
        <v>12</v>
      </c>
      <c r="C124" s="5">
        <v>500</v>
      </c>
      <c r="D124" s="1">
        <v>2</v>
      </c>
      <c r="E124" s="4">
        <v>296</v>
      </c>
      <c r="F124" s="3">
        <v>3.2689999999999997</v>
      </c>
      <c r="G124" s="1">
        <v>25</v>
      </c>
      <c r="H124" s="1">
        <v>31</v>
      </c>
      <c r="I124" s="2">
        <v>1.2477206469672451E-2</v>
      </c>
      <c r="J124" s="3">
        <v>242.34630278375195</v>
      </c>
      <c r="K124" s="3">
        <v>0.23</v>
      </c>
    </row>
    <row r="125" spans="1:11" x14ac:dyDescent="0.25">
      <c r="B125" s="1">
        <v>12</v>
      </c>
      <c r="C125" s="5">
        <v>500</v>
      </c>
      <c r="D125" s="1">
        <v>2</v>
      </c>
      <c r="E125" s="4">
        <v>296</v>
      </c>
      <c r="F125" s="3">
        <v>3.2689999999999997</v>
      </c>
      <c r="G125" s="1">
        <v>25</v>
      </c>
      <c r="H125" s="1">
        <v>31</v>
      </c>
      <c r="I125" s="2">
        <v>1.2477206469672451E-2</v>
      </c>
      <c r="J125" s="3">
        <v>308.4064320472358</v>
      </c>
      <c r="K125" s="3">
        <v>0.28000000000000003</v>
      </c>
    </row>
    <row r="126" spans="1:11" x14ac:dyDescent="0.25">
      <c r="A126" t="s">
        <v>33</v>
      </c>
      <c r="B126" s="1">
        <v>12</v>
      </c>
      <c r="C126" s="5">
        <v>500</v>
      </c>
      <c r="D126" s="1">
        <v>3</v>
      </c>
      <c r="E126" s="4">
        <v>142</v>
      </c>
      <c r="F126" s="3">
        <v>3.2689999999999997</v>
      </c>
      <c r="G126" s="1">
        <v>25</v>
      </c>
      <c r="H126" s="1">
        <v>31</v>
      </c>
      <c r="I126" s="2">
        <v>1.9527117912145887E-2</v>
      </c>
      <c r="J126" s="3">
        <v>208.77973928930371</v>
      </c>
      <c r="K126" s="3">
        <v>0.18</v>
      </c>
    </row>
    <row r="127" spans="1:11" x14ac:dyDescent="0.25">
      <c r="B127" s="1">
        <v>12</v>
      </c>
      <c r="C127" s="5">
        <v>500</v>
      </c>
      <c r="D127" s="1">
        <v>3</v>
      </c>
      <c r="E127" s="4">
        <v>142</v>
      </c>
      <c r="F127" s="3">
        <v>3.2689999999999997</v>
      </c>
      <c r="G127" s="1">
        <v>25</v>
      </c>
      <c r="H127" s="1">
        <v>31</v>
      </c>
      <c r="I127" s="2">
        <v>1.9527117912145887E-2</v>
      </c>
      <c r="J127" s="3">
        <v>253.50000168297348</v>
      </c>
      <c r="K127" s="3">
        <v>0.23</v>
      </c>
    </row>
    <row r="128" spans="1:11" x14ac:dyDescent="0.25">
      <c r="B128" s="1">
        <v>12</v>
      </c>
      <c r="C128" s="5">
        <v>500</v>
      </c>
      <c r="D128" s="1">
        <v>3</v>
      </c>
      <c r="E128" s="4">
        <v>142</v>
      </c>
      <c r="F128" s="3">
        <v>3.2689999999999997</v>
      </c>
      <c r="G128" s="1">
        <v>25</v>
      </c>
      <c r="H128" s="1">
        <v>31</v>
      </c>
      <c r="I128" s="2">
        <v>1.9527117912145887E-2</v>
      </c>
      <c r="J128" s="3">
        <v>298.2202640766431</v>
      </c>
      <c r="K128" s="3">
        <v>0.25</v>
      </c>
    </row>
    <row r="129" spans="1:11" x14ac:dyDescent="0.25">
      <c r="A129" t="s">
        <v>34</v>
      </c>
      <c r="B129" s="1">
        <v>12</v>
      </c>
      <c r="C129" s="5">
        <v>500</v>
      </c>
      <c r="D129" s="1">
        <v>3</v>
      </c>
      <c r="E129" s="4">
        <v>142</v>
      </c>
      <c r="F129" s="3">
        <v>3.2689999999999997</v>
      </c>
      <c r="G129" s="1">
        <v>25</v>
      </c>
      <c r="H129" s="1">
        <v>31</v>
      </c>
      <c r="I129" s="2">
        <v>1.9527117912145887E-2</v>
      </c>
      <c r="J129" s="3">
        <v>208.77973928930371</v>
      </c>
      <c r="K129" s="3">
        <v>0.18</v>
      </c>
    </row>
    <row r="130" spans="1:11" x14ac:dyDescent="0.25">
      <c r="B130" s="1">
        <v>12</v>
      </c>
      <c r="C130" s="5">
        <v>500</v>
      </c>
      <c r="D130" s="1">
        <v>3</v>
      </c>
      <c r="E130" s="4">
        <v>142</v>
      </c>
      <c r="F130" s="3">
        <v>3.2689999999999997</v>
      </c>
      <c r="G130" s="1">
        <v>25</v>
      </c>
      <c r="H130" s="1">
        <v>31</v>
      </c>
      <c r="I130" s="2">
        <v>1.9527117912145887E-2</v>
      </c>
      <c r="J130" s="3">
        <v>253.50000168297348</v>
      </c>
      <c r="K130" s="3">
        <v>0.23</v>
      </c>
    </row>
    <row r="131" spans="1:11" x14ac:dyDescent="0.25">
      <c r="B131" s="1">
        <v>12</v>
      </c>
      <c r="C131" s="5">
        <v>500</v>
      </c>
      <c r="D131" s="1">
        <v>3</v>
      </c>
      <c r="E131" s="4">
        <v>142</v>
      </c>
      <c r="F131" s="3">
        <v>3.2689999999999997</v>
      </c>
      <c r="G131" s="1">
        <v>25</v>
      </c>
      <c r="H131" s="1">
        <v>31</v>
      </c>
      <c r="I131" s="2">
        <v>1.9527117912145887E-2</v>
      </c>
      <c r="J131" s="3">
        <v>298.2202640766431</v>
      </c>
      <c r="K131" s="3">
        <v>0.25</v>
      </c>
    </row>
    <row r="132" spans="1:11" x14ac:dyDescent="0.25">
      <c r="A132" t="s">
        <v>35</v>
      </c>
      <c r="B132" s="1">
        <v>12</v>
      </c>
      <c r="C132" s="5">
        <v>500</v>
      </c>
      <c r="D132" s="1">
        <v>4</v>
      </c>
      <c r="E132" s="4">
        <v>90.67</v>
      </c>
      <c r="F132" s="3">
        <v>3.2689999999999997</v>
      </c>
      <c r="G132" s="1">
        <v>25</v>
      </c>
      <c r="H132" s="1">
        <v>31</v>
      </c>
      <c r="I132" s="2">
        <v>2.6968773854657992E-2</v>
      </c>
      <c r="J132" s="3">
        <v>226.45530266575949</v>
      </c>
      <c r="K132" s="3">
        <v>0.15</v>
      </c>
    </row>
    <row r="133" spans="1:11" x14ac:dyDescent="0.25">
      <c r="B133" s="1">
        <v>12</v>
      </c>
      <c r="C133" s="5">
        <v>500</v>
      </c>
      <c r="D133" s="1">
        <v>4</v>
      </c>
      <c r="E133" s="4">
        <v>90.67</v>
      </c>
      <c r="F133" s="3">
        <v>3.2689999999999997</v>
      </c>
      <c r="G133" s="1">
        <v>25</v>
      </c>
      <c r="H133" s="1">
        <v>31</v>
      </c>
      <c r="I133" s="2">
        <v>2.6968773854657992E-2</v>
      </c>
      <c r="J133" s="3">
        <v>260.41389561049635</v>
      </c>
      <c r="K133" s="3">
        <v>0.15</v>
      </c>
    </row>
    <row r="134" spans="1:11" x14ac:dyDescent="0.25">
      <c r="B134" s="1">
        <v>12</v>
      </c>
      <c r="C134" s="5">
        <v>500</v>
      </c>
      <c r="D134" s="1">
        <v>4</v>
      </c>
      <c r="E134" s="4">
        <v>90.67</v>
      </c>
      <c r="F134" s="3">
        <v>3.2689999999999997</v>
      </c>
      <c r="G134" s="1">
        <v>25</v>
      </c>
      <c r="H134" s="1">
        <v>31</v>
      </c>
      <c r="I134" s="2">
        <v>2.6968773854657992E-2</v>
      </c>
      <c r="J134" s="3">
        <v>294.3724885552333</v>
      </c>
      <c r="K134" s="3">
        <v>0.18</v>
      </c>
    </row>
    <row r="135" spans="1:11" x14ac:dyDescent="0.25">
      <c r="A135" t="s">
        <v>36</v>
      </c>
      <c r="B135" s="1">
        <v>12</v>
      </c>
      <c r="C135" s="5">
        <v>500</v>
      </c>
      <c r="D135" s="1">
        <v>4</v>
      </c>
      <c r="E135" s="4">
        <v>90.67</v>
      </c>
      <c r="F135" s="3">
        <v>3.2689999999999997</v>
      </c>
      <c r="G135" s="1">
        <v>25</v>
      </c>
      <c r="H135" s="1">
        <v>31</v>
      </c>
      <c r="I135" s="2">
        <v>2.6968773854657992E-2</v>
      </c>
      <c r="J135" s="3">
        <v>226.45530266575949</v>
      </c>
      <c r="K135" s="3">
        <v>0.18</v>
      </c>
    </row>
    <row r="136" spans="1:11" x14ac:dyDescent="0.25">
      <c r="B136" s="1">
        <v>12</v>
      </c>
      <c r="C136" s="5">
        <v>500</v>
      </c>
      <c r="D136" s="1">
        <v>4</v>
      </c>
      <c r="E136" s="4">
        <v>90.67</v>
      </c>
      <c r="F136" s="3">
        <v>3.2689999999999997</v>
      </c>
      <c r="G136" s="1">
        <v>25</v>
      </c>
      <c r="H136" s="1">
        <v>31</v>
      </c>
      <c r="I136" s="2">
        <v>2.6968773854657992E-2</v>
      </c>
      <c r="J136" s="3">
        <v>260.41389561049635</v>
      </c>
      <c r="K136" s="3">
        <v>0.2</v>
      </c>
    </row>
    <row r="137" spans="1:11" x14ac:dyDescent="0.25">
      <c r="B137" s="1">
        <v>12</v>
      </c>
      <c r="C137" s="5">
        <v>500</v>
      </c>
      <c r="D137" s="1">
        <v>4</v>
      </c>
      <c r="E137" s="4">
        <v>90.67</v>
      </c>
      <c r="F137" s="3">
        <v>3.2689999999999997</v>
      </c>
      <c r="G137" s="1">
        <v>25</v>
      </c>
      <c r="H137" s="1">
        <v>31</v>
      </c>
      <c r="I137" s="2">
        <v>2.6968773854657992E-2</v>
      </c>
      <c r="J137" s="3">
        <v>294.3724885552333</v>
      </c>
      <c r="K137" s="3">
        <v>0.23</v>
      </c>
    </row>
    <row r="138" spans="1:11" x14ac:dyDescent="0.25">
      <c r="A138" t="s">
        <v>37</v>
      </c>
      <c r="B138" s="1">
        <v>10</v>
      </c>
      <c r="C138" s="5">
        <v>528</v>
      </c>
      <c r="D138" s="1">
        <v>1</v>
      </c>
      <c r="E138" s="4">
        <v>45</v>
      </c>
      <c r="F138" s="3">
        <v>2.8</v>
      </c>
      <c r="G138" s="1">
        <v>40</v>
      </c>
      <c r="H138" s="1">
        <v>45</v>
      </c>
      <c r="I138" s="2">
        <v>1.140137516348016E-2</v>
      </c>
      <c r="J138" s="3">
        <v>274.14363221273135</v>
      </c>
      <c r="K138" s="3">
        <v>0.16</v>
      </c>
    </row>
    <row r="139" spans="1:11" x14ac:dyDescent="0.25">
      <c r="B139" s="1">
        <v>10</v>
      </c>
      <c r="C139" s="5">
        <v>528</v>
      </c>
      <c r="D139" s="1">
        <v>1</v>
      </c>
      <c r="E139" s="4">
        <v>45</v>
      </c>
      <c r="F139" s="3">
        <v>2.8</v>
      </c>
      <c r="G139" s="1">
        <v>40</v>
      </c>
      <c r="H139" s="1">
        <v>45</v>
      </c>
      <c r="I139" s="2">
        <v>1.140137516348016E-2</v>
      </c>
      <c r="J139" s="3">
        <v>294.20292237463855</v>
      </c>
      <c r="K139" s="3">
        <v>0.18</v>
      </c>
    </row>
    <row r="140" spans="1:11" x14ac:dyDescent="0.25">
      <c r="B140" s="1">
        <v>10</v>
      </c>
      <c r="C140" s="5">
        <v>528</v>
      </c>
      <c r="D140" s="1">
        <v>1</v>
      </c>
      <c r="E140" s="4">
        <v>45</v>
      </c>
      <c r="F140" s="3">
        <v>2.8</v>
      </c>
      <c r="G140" s="1">
        <v>40</v>
      </c>
      <c r="H140" s="1">
        <v>45</v>
      </c>
      <c r="I140" s="2">
        <v>1.140137516348016E-2</v>
      </c>
      <c r="J140" s="3">
        <v>316.93678455813335</v>
      </c>
      <c r="K140" s="3">
        <v>0.2</v>
      </c>
    </row>
    <row r="141" spans="1:11" x14ac:dyDescent="0.25">
      <c r="B141" s="1">
        <v>10</v>
      </c>
      <c r="C141" s="5">
        <v>528</v>
      </c>
      <c r="D141" s="1">
        <v>1</v>
      </c>
      <c r="E141" s="4">
        <v>45</v>
      </c>
      <c r="F141" s="3">
        <v>2.8</v>
      </c>
      <c r="G141" s="1">
        <v>40</v>
      </c>
      <c r="H141" s="1">
        <v>45</v>
      </c>
      <c r="I141" s="2">
        <v>1.140137516348016E-2</v>
      </c>
      <c r="J141" s="3">
        <v>336.9960747200405</v>
      </c>
      <c r="K141" s="3">
        <v>0.22</v>
      </c>
    </row>
    <row r="142" spans="1:11" x14ac:dyDescent="0.25">
      <c r="B142" s="1">
        <v>10</v>
      </c>
      <c r="C142" s="5">
        <v>528</v>
      </c>
      <c r="D142" s="1">
        <v>1</v>
      </c>
      <c r="E142" s="4">
        <v>45</v>
      </c>
      <c r="F142" s="3">
        <v>2.8</v>
      </c>
      <c r="G142" s="1">
        <v>40</v>
      </c>
      <c r="H142" s="1">
        <v>45</v>
      </c>
      <c r="I142" s="2">
        <v>1.140137516348016E-2</v>
      </c>
      <c r="J142" s="3">
        <v>359.72993690353525</v>
      </c>
      <c r="K142" s="3">
        <v>0.24</v>
      </c>
    </row>
    <row r="143" spans="1:11" x14ac:dyDescent="0.25">
      <c r="B143" s="1">
        <v>10</v>
      </c>
      <c r="C143" s="5">
        <v>528</v>
      </c>
      <c r="D143" s="1">
        <v>1</v>
      </c>
      <c r="E143" s="4">
        <v>45</v>
      </c>
      <c r="F143" s="3">
        <v>2.8</v>
      </c>
      <c r="G143" s="1">
        <v>40</v>
      </c>
      <c r="H143" s="1">
        <v>45</v>
      </c>
      <c r="I143" s="2">
        <v>1.140137516348016E-2</v>
      </c>
      <c r="J143" s="3">
        <v>379.78922706544245</v>
      </c>
      <c r="K143" s="3">
        <v>0.26</v>
      </c>
    </row>
    <row r="144" spans="1:11" x14ac:dyDescent="0.25">
      <c r="B144" s="1">
        <v>10</v>
      </c>
      <c r="C144" s="5">
        <v>528</v>
      </c>
      <c r="D144" s="1">
        <v>1</v>
      </c>
      <c r="E144" s="4">
        <v>45</v>
      </c>
      <c r="F144" s="3">
        <v>2.8</v>
      </c>
      <c r="G144" s="1">
        <v>40</v>
      </c>
      <c r="H144" s="1">
        <v>45</v>
      </c>
      <c r="I144" s="2">
        <v>1.140137516348016E-2</v>
      </c>
      <c r="J144" s="3">
        <v>403.86037525973109</v>
      </c>
      <c r="K144" s="3">
        <v>0.28000000000000003</v>
      </c>
    </row>
    <row r="145" spans="1:11" x14ac:dyDescent="0.25">
      <c r="A145" t="s">
        <v>38</v>
      </c>
      <c r="B145" s="1">
        <v>10</v>
      </c>
      <c r="C145" s="5">
        <v>528</v>
      </c>
      <c r="D145" s="1">
        <v>1</v>
      </c>
      <c r="E145" s="4">
        <v>45</v>
      </c>
      <c r="F145" s="3">
        <v>2.8</v>
      </c>
      <c r="G145" s="1">
        <v>40</v>
      </c>
      <c r="H145" s="1">
        <v>45</v>
      </c>
      <c r="I145" s="2">
        <v>1.140137516348016E-2</v>
      </c>
      <c r="J145" s="3">
        <v>251.40977002923657</v>
      </c>
      <c r="K145" s="3">
        <v>0.15</v>
      </c>
    </row>
    <row r="146" spans="1:11" x14ac:dyDescent="0.25">
      <c r="B146" s="1">
        <v>10</v>
      </c>
      <c r="C146" s="5">
        <v>528</v>
      </c>
      <c r="D146" s="1">
        <v>1</v>
      </c>
      <c r="E146" s="4">
        <v>45</v>
      </c>
      <c r="F146" s="3">
        <v>2.8</v>
      </c>
      <c r="G146" s="1">
        <v>40</v>
      </c>
      <c r="H146" s="1">
        <v>45</v>
      </c>
      <c r="I146" s="2">
        <v>1.140137516348016E-2</v>
      </c>
      <c r="J146" s="3">
        <v>274.14363221273135</v>
      </c>
      <c r="K146" s="3">
        <v>0.17</v>
      </c>
    </row>
    <row r="147" spans="1:11" x14ac:dyDescent="0.25">
      <c r="B147" s="1">
        <v>10</v>
      </c>
      <c r="C147" s="5">
        <v>528</v>
      </c>
      <c r="D147" s="1">
        <v>1</v>
      </c>
      <c r="E147" s="4">
        <v>45</v>
      </c>
      <c r="F147" s="3">
        <v>2.8</v>
      </c>
      <c r="G147" s="1">
        <v>40</v>
      </c>
      <c r="H147" s="1">
        <v>45</v>
      </c>
      <c r="I147" s="2">
        <v>1.140137516348016E-2</v>
      </c>
      <c r="J147" s="3">
        <v>295.54020838543232</v>
      </c>
      <c r="K147" s="3">
        <v>0.19</v>
      </c>
    </row>
    <row r="148" spans="1:11" x14ac:dyDescent="0.25">
      <c r="B148" s="1">
        <v>10</v>
      </c>
      <c r="C148" s="5">
        <v>528</v>
      </c>
      <c r="D148" s="1">
        <v>1</v>
      </c>
      <c r="E148" s="4">
        <v>45</v>
      </c>
      <c r="F148" s="3">
        <v>2.8</v>
      </c>
      <c r="G148" s="1">
        <v>40</v>
      </c>
      <c r="H148" s="1">
        <v>45</v>
      </c>
      <c r="I148" s="2">
        <v>1.140137516348016E-2</v>
      </c>
      <c r="J148" s="3">
        <v>314.93085554194266</v>
      </c>
      <c r="K148" s="3">
        <v>0.2</v>
      </c>
    </row>
    <row r="149" spans="1:11" x14ac:dyDescent="0.25">
      <c r="B149" s="1">
        <v>10</v>
      </c>
      <c r="C149" s="5">
        <v>528</v>
      </c>
      <c r="D149" s="1">
        <v>1</v>
      </c>
      <c r="E149" s="4">
        <v>45</v>
      </c>
      <c r="F149" s="3">
        <v>2.8</v>
      </c>
      <c r="G149" s="1">
        <v>40</v>
      </c>
      <c r="H149" s="1">
        <v>45</v>
      </c>
      <c r="I149" s="2">
        <v>1.140137516348016E-2</v>
      </c>
      <c r="J149" s="3">
        <v>336.9960747200405</v>
      </c>
      <c r="K149" s="3">
        <v>0.22</v>
      </c>
    </row>
    <row r="150" spans="1:11" x14ac:dyDescent="0.25">
      <c r="B150" s="1">
        <v>10</v>
      </c>
      <c r="C150" s="5">
        <v>528</v>
      </c>
      <c r="D150" s="1">
        <v>1</v>
      </c>
      <c r="E150" s="4">
        <v>45</v>
      </c>
      <c r="F150" s="3">
        <v>2.8</v>
      </c>
      <c r="G150" s="1">
        <v>40</v>
      </c>
      <c r="H150" s="1">
        <v>45</v>
      </c>
      <c r="I150" s="2">
        <v>1.140137516348016E-2</v>
      </c>
      <c r="J150" s="3">
        <v>359.06129389813839</v>
      </c>
      <c r="K150" s="3">
        <v>0.24</v>
      </c>
    </row>
    <row r="151" spans="1:11" x14ac:dyDescent="0.25">
      <c r="B151" s="1">
        <v>10</v>
      </c>
      <c r="C151" s="5">
        <v>528</v>
      </c>
      <c r="D151" s="1">
        <v>1</v>
      </c>
      <c r="E151" s="4">
        <v>45</v>
      </c>
      <c r="F151" s="3">
        <v>2.8</v>
      </c>
      <c r="G151" s="1">
        <v>40</v>
      </c>
      <c r="H151" s="1">
        <v>45</v>
      </c>
      <c r="I151" s="2">
        <v>1.140137516348016E-2</v>
      </c>
      <c r="J151" s="3">
        <v>377.78329804925175</v>
      </c>
      <c r="K151" s="3">
        <v>0.26</v>
      </c>
    </row>
    <row r="152" spans="1:11" x14ac:dyDescent="0.25">
      <c r="B152" s="1">
        <v>10</v>
      </c>
      <c r="C152" s="5">
        <v>528</v>
      </c>
      <c r="D152" s="1">
        <v>1</v>
      </c>
      <c r="E152" s="4">
        <v>45</v>
      </c>
      <c r="F152" s="3">
        <v>2.8</v>
      </c>
      <c r="G152" s="1">
        <v>40</v>
      </c>
      <c r="H152" s="1">
        <v>45</v>
      </c>
      <c r="I152" s="2">
        <v>1.140137516348016E-2</v>
      </c>
      <c r="J152" s="3">
        <v>395.83665919496815</v>
      </c>
      <c r="K152" s="3">
        <v>0.28999999999999998</v>
      </c>
    </row>
    <row r="153" spans="1:11" x14ac:dyDescent="0.25">
      <c r="A153" t="s">
        <v>39</v>
      </c>
      <c r="B153" s="1">
        <v>20</v>
      </c>
      <c r="C153" s="5">
        <v>598</v>
      </c>
      <c r="D153" s="1">
        <v>1</v>
      </c>
      <c r="E153" s="4">
        <v>40</v>
      </c>
      <c r="F153" s="3">
        <v>2.8</v>
      </c>
      <c r="G153" s="1">
        <v>40</v>
      </c>
      <c r="H153" s="1">
        <v>50</v>
      </c>
      <c r="I153" s="2">
        <v>5.4123833185813645E-2</v>
      </c>
      <c r="J153" s="3">
        <v>201.33268539095971</v>
      </c>
      <c r="K153" s="3">
        <v>0.17</v>
      </c>
    </row>
    <row r="154" spans="1:11" x14ac:dyDescent="0.25">
      <c r="B154" s="1">
        <v>20</v>
      </c>
      <c r="C154" s="5">
        <v>598</v>
      </c>
      <c r="D154" s="1">
        <v>1</v>
      </c>
      <c r="E154" s="4">
        <v>40</v>
      </c>
      <c r="F154" s="3">
        <v>2.8</v>
      </c>
      <c r="G154" s="1">
        <v>40</v>
      </c>
      <c r="H154" s="1">
        <v>50</v>
      </c>
      <c r="I154" s="2">
        <v>5.4123833185813645E-2</v>
      </c>
      <c r="J154" s="3">
        <v>235.28147905021083</v>
      </c>
      <c r="K154" s="3">
        <v>0.2</v>
      </c>
    </row>
    <row r="155" spans="1:11" x14ac:dyDescent="0.25">
      <c r="B155" s="1">
        <v>20</v>
      </c>
      <c r="C155" s="5">
        <v>598</v>
      </c>
      <c r="D155" s="1">
        <v>1</v>
      </c>
      <c r="E155" s="4">
        <v>40</v>
      </c>
      <c r="F155" s="3">
        <v>2.8</v>
      </c>
      <c r="G155" s="1">
        <v>40</v>
      </c>
      <c r="H155" s="1">
        <v>50</v>
      </c>
      <c r="I155" s="2">
        <v>5.4123833185813645E-2</v>
      </c>
      <c r="J155" s="3">
        <v>268.14100660274795</v>
      </c>
      <c r="K155" s="3">
        <v>0.24</v>
      </c>
    </row>
    <row r="156" spans="1:11" x14ac:dyDescent="0.25">
      <c r="B156" s="1">
        <v>20</v>
      </c>
      <c r="C156" s="5">
        <v>598</v>
      </c>
      <c r="D156" s="1">
        <v>1</v>
      </c>
      <c r="E156" s="4">
        <v>40</v>
      </c>
      <c r="F156" s="3">
        <v>2.8</v>
      </c>
      <c r="G156" s="1">
        <v>40</v>
      </c>
      <c r="H156" s="1">
        <v>50</v>
      </c>
      <c r="I156" s="2">
        <v>5.4123833185813645E-2</v>
      </c>
      <c r="J156" s="3">
        <v>300.81898980416611</v>
      </c>
      <c r="K156" s="3">
        <v>0.27</v>
      </c>
    </row>
    <row r="157" spans="1:11" x14ac:dyDescent="0.25">
      <c r="B157" s="1">
        <v>20</v>
      </c>
      <c r="C157" s="5">
        <v>598</v>
      </c>
      <c r="D157" s="1">
        <v>1</v>
      </c>
      <c r="E157" s="4">
        <v>40</v>
      </c>
      <c r="F157" s="3">
        <v>2.8</v>
      </c>
      <c r="G157" s="1">
        <v>40</v>
      </c>
      <c r="H157" s="1">
        <v>50</v>
      </c>
      <c r="I157" s="2">
        <v>5.4123833185813645E-2</v>
      </c>
      <c r="J157" s="3">
        <v>333.13388430334641</v>
      </c>
      <c r="K157" s="3">
        <v>0.32</v>
      </c>
    </row>
    <row r="158" spans="1:11" x14ac:dyDescent="0.25">
      <c r="B158" s="1">
        <v>20</v>
      </c>
      <c r="C158" s="5">
        <v>598</v>
      </c>
      <c r="D158" s="1">
        <v>1</v>
      </c>
      <c r="E158" s="4">
        <v>40</v>
      </c>
      <c r="F158" s="3">
        <v>2.8</v>
      </c>
      <c r="G158" s="1">
        <v>40</v>
      </c>
      <c r="H158" s="1">
        <v>50</v>
      </c>
      <c r="I158" s="2">
        <v>5.4123833185813645E-2</v>
      </c>
      <c r="J158" s="3">
        <v>366.35650055812141</v>
      </c>
      <c r="K158" s="3">
        <v>0.34</v>
      </c>
    </row>
    <row r="159" spans="1:11" x14ac:dyDescent="0.25">
      <c r="A159" t="s">
        <v>40</v>
      </c>
      <c r="B159" s="1">
        <v>20</v>
      </c>
      <c r="C159" s="5">
        <v>598</v>
      </c>
      <c r="D159" s="1">
        <v>1</v>
      </c>
      <c r="E159" s="4">
        <v>40</v>
      </c>
      <c r="F159" s="3">
        <v>2.8</v>
      </c>
      <c r="G159" s="1">
        <v>40</v>
      </c>
      <c r="H159" s="1">
        <v>50</v>
      </c>
      <c r="I159" s="2">
        <v>5.4123833185813645E-2</v>
      </c>
      <c r="J159" s="3">
        <v>169.74396829625545</v>
      </c>
      <c r="K159" s="3">
        <v>0.16</v>
      </c>
    </row>
    <row r="160" spans="1:11" x14ac:dyDescent="0.25">
      <c r="B160" s="1">
        <v>20</v>
      </c>
      <c r="C160" s="5">
        <v>598</v>
      </c>
      <c r="D160" s="1">
        <v>1</v>
      </c>
      <c r="E160" s="4">
        <v>40</v>
      </c>
      <c r="F160" s="3">
        <v>2.8</v>
      </c>
      <c r="G160" s="1">
        <v>40</v>
      </c>
      <c r="H160" s="1">
        <v>50</v>
      </c>
      <c r="I160" s="2">
        <v>5.4123833185813645E-2</v>
      </c>
      <c r="J160" s="3">
        <v>201.87731844431667</v>
      </c>
      <c r="K160" s="3">
        <v>0.2</v>
      </c>
    </row>
    <row r="161" spans="1:11" x14ac:dyDescent="0.25">
      <c r="B161" s="1">
        <v>20</v>
      </c>
      <c r="C161" s="5">
        <v>598</v>
      </c>
      <c r="D161" s="1">
        <v>1</v>
      </c>
      <c r="E161" s="4">
        <v>40</v>
      </c>
      <c r="F161" s="3">
        <v>2.8</v>
      </c>
      <c r="G161" s="1">
        <v>40</v>
      </c>
      <c r="H161" s="1">
        <v>50</v>
      </c>
      <c r="I161" s="2">
        <v>5.4123833185813645E-2</v>
      </c>
      <c r="J161" s="3">
        <v>234.73684599685382</v>
      </c>
      <c r="K161" s="3">
        <v>0.24</v>
      </c>
    </row>
    <row r="162" spans="1:11" x14ac:dyDescent="0.25">
      <c r="B162" s="1">
        <v>20</v>
      </c>
      <c r="C162" s="5">
        <v>598</v>
      </c>
      <c r="D162" s="1">
        <v>1</v>
      </c>
      <c r="E162" s="4">
        <v>40</v>
      </c>
      <c r="F162" s="3">
        <v>2.8</v>
      </c>
      <c r="G162" s="1">
        <v>40</v>
      </c>
      <c r="H162" s="1">
        <v>50</v>
      </c>
      <c r="I162" s="2">
        <v>5.4123833185813645E-2</v>
      </c>
      <c r="J162" s="3">
        <v>267.23328484715302</v>
      </c>
      <c r="K162" s="3">
        <v>0.27</v>
      </c>
    </row>
    <row r="163" spans="1:11" x14ac:dyDescent="0.25">
      <c r="B163" s="1">
        <v>20</v>
      </c>
      <c r="C163" s="5">
        <v>598</v>
      </c>
      <c r="D163" s="1">
        <v>1</v>
      </c>
      <c r="E163" s="4">
        <v>40</v>
      </c>
      <c r="F163" s="3">
        <v>2.8</v>
      </c>
      <c r="G163" s="1">
        <v>40</v>
      </c>
      <c r="H163" s="1">
        <v>50</v>
      </c>
      <c r="I163" s="2">
        <v>5.4123833185813645E-2</v>
      </c>
      <c r="J163" s="3">
        <v>301.0005341552851</v>
      </c>
      <c r="K163" s="3">
        <v>0.28999999999999998</v>
      </c>
    </row>
    <row r="164" spans="1:11" x14ac:dyDescent="0.25">
      <c r="B164" s="1">
        <v>20</v>
      </c>
      <c r="C164" s="5">
        <v>598</v>
      </c>
      <c r="D164" s="1">
        <v>1</v>
      </c>
      <c r="E164" s="4">
        <v>40</v>
      </c>
      <c r="F164" s="3">
        <v>2.8</v>
      </c>
      <c r="G164" s="1">
        <v>40</v>
      </c>
      <c r="H164" s="1">
        <v>50</v>
      </c>
      <c r="I164" s="2">
        <v>5.4123833185813645E-2</v>
      </c>
      <c r="J164" s="3">
        <v>333.13388430334641</v>
      </c>
      <c r="K164" s="3">
        <v>0.32</v>
      </c>
    </row>
    <row r="165" spans="1:11" x14ac:dyDescent="0.25">
      <c r="B165" s="1">
        <v>20</v>
      </c>
      <c r="C165" s="5">
        <v>598</v>
      </c>
      <c r="D165" s="1">
        <v>1</v>
      </c>
      <c r="E165" s="4">
        <v>40</v>
      </c>
      <c r="F165" s="3">
        <v>2.8</v>
      </c>
      <c r="G165" s="1">
        <v>40</v>
      </c>
      <c r="H165" s="1">
        <v>50</v>
      </c>
      <c r="I165" s="2">
        <v>5.4123833185813645E-2</v>
      </c>
      <c r="J165" s="3">
        <v>348.7466984995794</v>
      </c>
      <c r="K165" s="3">
        <v>0.33</v>
      </c>
    </row>
    <row r="166" spans="1:11" x14ac:dyDescent="0.25">
      <c r="A166" t="s">
        <v>41</v>
      </c>
      <c r="B166" s="1">
        <v>10</v>
      </c>
      <c r="C166" s="5">
        <v>528</v>
      </c>
      <c r="D166" s="1">
        <v>1</v>
      </c>
      <c r="E166" s="4">
        <v>45</v>
      </c>
      <c r="F166" s="3">
        <v>2.8</v>
      </c>
      <c r="G166" s="1">
        <v>40</v>
      </c>
      <c r="H166" s="1">
        <v>45</v>
      </c>
      <c r="I166" s="2">
        <v>7.9598096831560491E-3</v>
      </c>
      <c r="J166" s="3">
        <v>310.30985357473827</v>
      </c>
      <c r="K166" s="3">
        <v>0.15</v>
      </c>
    </row>
    <row r="167" spans="1:11" x14ac:dyDescent="0.25">
      <c r="B167" s="1">
        <v>10</v>
      </c>
      <c r="C167" s="5">
        <v>528</v>
      </c>
      <c r="D167" s="1">
        <v>1</v>
      </c>
      <c r="E167" s="4">
        <v>45</v>
      </c>
      <c r="F167" s="3">
        <v>2.8</v>
      </c>
      <c r="G167" s="1">
        <v>40</v>
      </c>
      <c r="H167" s="1">
        <v>45</v>
      </c>
      <c r="I167" s="2">
        <v>7.9598096831560491E-3</v>
      </c>
      <c r="J167" s="3">
        <v>330.28688277482877</v>
      </c>
      <c r="K167" s="3">
        <v>0.19</v>
      </c>
    </row>
    <row r="168" spans="1:11" x14ac:dyDescent="0.25">
      <c r="B168" s="1">
        <v>10</v>
      </c>
      <c r="C168" s="5">
        <v>528</v>
      </c>
      <c r="D168" s="1">
        <v>1</v>
      </c>
      <c r="E168" s="4">
        <v>45</v>
      </c>
      <c r="F168" s="3">
        <v>2.8</v>
      </c>
      <c r="G168" s="1">
        <v>40</v>
      </c>
      <c r="H168" s="1">
        <v>45</v>
      </c>
      <c r="I168" s="2">
        <v>7.9598096831560491E-3</v>
      </c>
      <c r="J168" s="3">
        <v>334.28228861484689</v>
      </c>
      <c r="K168" s="3">
        <v>0.2</v>
      </c>
    </row>
    <row r="169" spans="1:11" x14ac:dyDescent="0.25">
      <c r="B169" s="1">
        <v>10</v>
      </c>
      <c r="C169" s="5">
        <v>528</v>
      </c>
      <c r="D169" s="1">
        <v>1</v>
      </c>
      <c r="E169" s="4">
        <v>45</v>
      </c>
      <c r="F169" s="3">
        <v>2.8</v>
      </c>
      <c r="G169" s="1">
        <v>40</v>
      </c>
      <c r="H169" s="1">
        <v>45</v>
      </c>
      <c r="I169" s="2">
        <v>7.9598096831560491E-3</v>
      </c>
      <c r="J169" s="3">
        <v>351.15177993936766</v>
      </c>
      <c r="K169" s="3">
        <v>0.23</v>
      </c>
    </row>
    <row r="170" spans="1:11" x14ac:dyDescent="0.25">
      <c r="B170" s="1">
        <v>10</v>
      </c>
      <c r="C170" s="5">
        <v>528</v>
      </c>
      <c r="D170" s="1">
        <v>1</v>
      </c>
      <c r="E170" s="4">
        <v>45</v>
      </c>
      <c r="F170" s="3">
        <v>2.8</v>
      </c>
      <c r="G170" s="1">
        <v>40</v>
      </c>
      <c r="H170" s="1">
        <v>45</v>
      </c>
      <c r="I170" s="2">
        <v>7.9598096831560491E-3</v>
      </c>
      <c r="J170" s="3">
        <v>362.69406347719769</v>
      </c>
      <c r="K170" s="3">
        <v>0.25</v>
      </c>
    </row>
    <row r="171" spans="1:11" x14ac:dyDescent="0.25">
      <c r="B171" s="1">
        <v>10</v>
      </c>
      <c r="C171" s="5">
        <v>528</v>
      </c>
      <c r="D171" s="1">
        <v>1</v>
      </c>
      <c r="E171" s="4">
        <v>45</v>
      </c>
      <c r="F171" s="3">
        <v>2.8</v>
      </c>
      <c r="G171" s="1">
        <v>40</v>
      </c>
      <c r="H171" s="1">
        <v>45</v>
      </c>
      <c r="I171" s="2">
        <v>7.9598096831560491E-3</v>
      </c>
      <c r="J171" s="3">
        <v>375.5681489617005</v>
      </c>
      <c r="K171" s="3">
        <v>0.28000000000000003</v>
      </c>
    </row>
    <row r="172" spans="1:11" x14ac:dyDescent="0.25">
      <c r="B172" s="1">
        <v>10</v>
      </c>
      <c r="C172" s="5">
        <v>528</v>
      </c>
      <c r="D172" s="1">
        <v>1</v>
      </c>
      <c r="E172" s="4">
        <v>45</v>
      </c>
      <c r="F172" s="3">
        <v>2.8</v>
      </c>
      <c r="G172" s="1">
        <v>40</v>
      </c>
      <c r="H172" s="1">
        <v>45</v>
      </c>
      <c r="I172" s="2">
        <v>7.9598096831560491E-3</v>
      </c>
      <c r="J172" s="3">
        <v>387.11043249953048</v>
      </c>
      <c r="K172" s="3">
        <v>0.31</v>
      </c>
    </row>
    <row r="173" spans="1:11" x14ac:dyDescent="0.25">
      <c r="B173" s="1">
        <v>10</v>
      </c>
      <c r="C173" s="5">
        <v>528</v>
      </c>
      <c r="D173" s="1">
        <v>1</v>
      </c>
      <c r="E173" s="4">
        <v>45</v>
      </c>
      <c r="F173" s="3">
        <v>2.8</v>
      </c>
      <c r="G173" s="1">
        <v>40</v>
      </c>
      <c r="H173" s="1">
        <v>45</v>
      </c>
      <c r="I173" s="2">
        <v>7.9598096831560491E-3</v>
      </c>
      <c r="J173" s="3">
        <v>400.87238594848156</v>
      </c>
      <c r="K173" s="3">
        <v>0.36</v>
      </c>
    </row>
    <row r="174" spans="1:11" x14ac:dyDescent="0.25">
      <c r="A174" t="s">
        <v>42</v>
      </c>
      <c r="B174" s="1">
        <v>10</v>
      </c>
      <c r="C174" s="5">
        <v>528</v>
      </c>
      <c r="D174" s="1">
        <v>1</v>
      </c>
      <c r="E174" s="4">
        <v>45</v>
      </c>
      <c r="F174" s="3">
        <v>2.8</v>
      </c>
      <c r="G174" s="1">
        <v>40</v>
      </c>
      <c r="H174" s="1">
        <v>45</v>
      </c>
      <c r="I174" s="2">
        <v>7.9598096831560491E-3</v>
      </c>
      <c r="J174" s="3">
        <v>308.9780516280656</v>
      </c>
      <c r="K174" s="3">
        <v>0.16</v>
      </c>
    </row>
    <row r="175" spans="1:11" x14ac:dyDescent="0.25">
      <c r="B175" s="1">
        <v>10</v>
      </c>
      <c r="C175" s="5">
        <v>528</v>
      </c>
      <c r="D175" s="1">
        <v>1</v>
      </c>
      <c r="E175" s="4">
        <v>45</v>
      </c>
      <c r="F175" s="3">
        <v>2.8</v>
      </c>
      <c r="G175" s="1">
        <v>40</v>
      </c>
      <c r="H175" s="1">
        <v>45</v>
      </c>
      <c r="I175" s="2">
        <v>7.9598096831560491E-3</v>
      </c>
      <c r="J175" s="3">
        <v>322.29607109479258</v>
      </c>
      <c r="K175" s="3">
        <v>0.18</v>
      </c>
    </row>
    <row r="176" spans="1:11" x14ac:dyDescent="0.25">
      <c r="B176" s="1">
        <v>10</v>
      </c>
      <c r="C176" s="5">
        <v>528</v>
      </c>
      <c r="D176" s="1">
        <v>1</v>
      </c>
      <c r="E176" s="4">
        <v>45</v>
      </c>
      <c r="F176" s="3">
        <v>2.8</v>
      </c>
      <c r="G176" s="1">
        <v>40</v>
      </c>
      <c r="H176" s="1">
        <v>45</v>
      </c>
      <c r="I176" s="2">
        <v>7.9598096831560491E-3</v>
      </c>
      <c r="J176" s="3">
        <v>334.72622259707111</v>
      </c>
      <c r="K176" s="3">
        <v>0.2</v>
      </c>
    </row>
    <row r="177" spans="1:11" x14ac:dyDescent="0.25">
      <c r="B177" s="1">
        <v>10</v>
      </c>
      <c r="C177" s="5">
        <v>528</v>
      </c>
      <c r="D177" s="1">
        <v>1</v>
      </c>
      <c r="E177" s="4">
        <v>45</v>
      </c>
      <c r="F177" s="3">
        <v>2.8</v>
      </c>
      <c r="G177" s="1">
        <v>40</v>
      </c>
      <c r="H177" s="1">
        <v>45</v>
      </c>
      <c r="I177" s="2">
        <v>7.9598096831560491E-3</v>
      </c>
      <c r="J177" s="3">
        <v>347.60030808157381</v>
      </c>
      <c r="K177" s="3">
        <v>0.23</v>
      </c>
    </row>
    <row r="178" spans="1:11" x14ac:dyDescent="0.25">
      <c r="B178" s="1">
        <v>10</v>
      </c>
      <c r="C178" s="5">
        <v>528</v>
      </c>
      <c r="D178" s="1">
        <v>1</v>
      </c>
      <c r="E178" s="4">
        <v>45</v>
      </c>
      <c r="F178" s="3">
        <v>2.8</v>
      </c>
      <c r="G178" s="1">
        <v>40</v>
      </c>
      <c r="H178" s="1">
        <v>45</v>
      </c>
      <c r="I178" s="2">
        <v>7.9598096831560491E-3</v>
      </c>
      <c r="J178" s="3">
        <v>361.36226153052507</v>
      </c>
      <c r="K178" s="3">
        <v>0.24</v>
      </c>
    </row>
    <row r="179" spans="1:11" x14ac:dyDescent="0.25">
      <c r="B179" s="1">
        <v>10</v>
      </c>
      <c r="C179" s="5">
        <v>528</v>
      </c>
      <c r="D179" s="1">
        <v>1</v>
      </c>
      <c r="E179" s="4">
        <v>45</v>
      </c>
      <c r="F179" s="3">
        <v>2.8</v>
      </c>
      <c r="G179" s="1">
        <v>40</v>
      </c>
      <c r="H179" s="1">
        <v>45</v>
      </c>
      <c r="I179" s="2">
        <v>7.9598096831560491E-3</v>
      </c>
      <c r="J179" s="3">
        <v>375.5681489617005</v>
      </c>
      <c r="K179" s="3">
        <v>0.25</v>
      </c>
    </row>
    <row r="180" spans="1:11" x14ac:dyDescent="0.25">
      <c r="B180" s="1">
        <v>10</v>
      </c>
      <c r="C180" s="5">
        <v>528</v>
      </c>
      <c r="D180" s="1">
        <v>1</v>
      </c>
      <c r="E180" s="4">
        <v>45</v>
      </c>
      <c r="F180" s="3">
        <v>2.8</v>
      </c>
      <c r="G180" s="1">
        <v>40</v>
      </c>
      <c r="H180" s="1">
        <v>45</v>
      </c>
      <c r="I180" s="2">
        <v>7.9598096831560491E-3</v>
      </c>
      <c r="J180" s="3">
        <v>388.44223444620314</v>
      </c>
      <c r="K180" s="3">
        <v>0.27</v>
      </c>
    </row>
    <row r="181" spans="1:11" x14ac:dyDescent="0.25">
      <c r="B181" s="1">
        <v>10</v>
      </c>
      <c r="C181" s="5">
        <v>528</v>
      </c>
      <c r="D181" s="1">
        <v>1</v>
      </c>
      <c r="E181" s="4">
        <v>45</v>
      </c>
      <c r="F181" s="3">
        <v>2.8</v>
      </c>
      <c r="G181" s="1">
        <v>40</v>
      </c>
      <c r="H181" s="1">
        <v>45</v>
      </c>
      <c r="I181" s="2">
        <v>7.9598096831560491E-3</v>
      </c>
      <c r="J181" s="3">
        <v>399.98451798403318</v>
      </c>
      <c r="K181" s="3">
        <v>0.28999999999999998</v>
      </c>
    </row>
    <row r="182" spans="1:11" x14ac:dyDescent="0.25">
      <c r="A182" t="s">
        <v>43</v>
      </c>
      <c r="B182" s="1">
        <v>10</v>
      </c>
      <c r="C182" s="5">
        <v>528</v>
      </c>
      <c r="D182" s="1">
        <v>1</v>
      </c>
      <c r="E182" s="4">
        <v>45</v>
      </c>
      <c r="F182" s="3">
        <v>2.8</v>
      </c>
      <c r="G182" s="1">
        <v>40</v>
      </c>
      <c r="H182" s="1">
        <v>45</v>
      </c>
      <c r="I182" s="2">
        <v>7.9598096831560491E-3</v>
      </c>
      <c r="J182" s="3">
        <v>323.62787304146531</v>
      </c>
      <c r="K182" s="3">
        <v>0.15</v>
      </c>
    </row>
    <row r="183" spans="1:11" x14ac:dyDescent="0.25">
      <c r="B183" s="1">
        <v>10</v>
      </c>
      <c r="C183" s="5">
        <v>528</v>
      </c>
      <c r="D183" s="1">
        <v>1</v>
      </c>
      <c r="E183" s="4">
        <v>45</v>
      </c>
      <c r="F183" s="3">
        <v>2.8</v>
      </c>
      <c r="G183" s="1">
        <v>40</v>
      </c>
      <c r="H183" s="1">
        <v>45</v>
      </c>
      <c r="I183" s="2">
        <v>7.9598096831560491E-3</v>
      </c>
      <c r="J183" s="3">
        <v>336.50195852596801</v>
      </c>
      <c r="K183" s="3">
        <v>0.16</v>
      </c>
    </row>
    <row r="184" spans="1:11" x14ac:dyDescent="0.25">
      <c r="B184" s="1">
        <v>10</v>
      </c>
      <c r="C184" s="5">
        <v>528</v>
      </c>
      <c r="D184" s="1">
        <v>1</v>
      </c>
      <c r="E184" s="4">
        <v>45</v>
      </c>
      <c r="F184" s="3">
        <v>2.8</v>
      </c>
      <c r="G184" s="1">
        <v>40</v>
      </c>
      <c r="H184" s="1">
        <v>45</v>
      </c>
      <c r="I184" s="2">
        <v>7.9598096831560491E-3</v>
      </c>
      <c r="J184" s="3">
        <v>354.70325179716156</v>
      </c>
      <c r="K184" s="3">
        <v>0.18</v>
      </c>
    </row>
    <row r="185" spans="1:11" x14ac:dyDescent="0.25">
      <c r="B185" s="1">
        <v>10</v>
      </c>
      <c r="C185" s="5">
        <v>528</v>
      </c>
      <c r="D185" s="1">
        <v>1</v>
      </c>
      <c r="E185" s="4">
        <v>45</v>
      </c>
      <c r="F185" s="3">
        <v>2.8</v>
      </c>
      <c r="G185" s="1">
        <v>40</v>
      </c>
      <c r="H185" s="1">
        <v>45</v>
      </c>
      <c r="I185" s="2">
        <v>7.9598096831560491E-3</v>
      </c>
      <c r="J185" s="3">
        <v>365.35766737054308</v>
      </c>
      <c r="K185" s="3">
        <v>0.18</v>
      </c>
    </row>
    <row r="186" spans="1:11" x14ac:dyDescent="0.25">
      <c r="B186" s="1">
        <v>10</v>
      </c>
      <c r="C186" s="5">
        <v>528</v>
      </c>
      <c r="D186" s="1">
        <v>1</v>
      </c>
      <c r="E186" s="4">
        <v>45</v>
      </c>
      <c r="F186" s="3">
        <v>2.8</v>
      </c>
      <c r="G186" s="1">
        <v>40</v>
      </c>
      <c r="H186" s="1">
        <v>45</v>
      </c>
      <c r="I186" s="2">
        <v>7.9598096831560491E-3</v>
      </c>
      <c r="J186" s="3">
        <v>375.5681489617005</v>
      </c>
      <c r="K186" s="3">
        <v>0.19</v>
      </c>
    </row>
    <row r="187" spans="1:11" x14ac:dyDescent="0.25">
      <c r="B187" s="1">
        <v>10</v>
      </c>
      <c r="C187" s="5">
        <v>528</v>
      </c>
      <c r="D187" s="1">
        <v>1</v>
      </c>
      <c r="E187" s="4">
        <v>45</v>
      </c>
      <c r="F187" s="3">
        <v>2.8</v>
      </c>
      <c r="G187" s="1">
        <v>40</v>
      </c>
      <c r="H187" s="1">
        <v>45</v>
      </c>
      <c r="I187" s="2">
        <v>7.9598096831560491E-3</v>
      </c>
      <c r="J187" s="3">
        <v>386.66649851730631</v>
      </c>
      <c r="K187" s="3">
        <v>0.2</v>
      </c>
    </row>
    <row r="188" spans="1:11" x14ac:dyDescent="0.25">
      <c r="B188" s="1">
        <v>10</v>
      </c>
      <c r="C188" s="5">
        <v>528</v>
      </c>
      <c r="D188" s="1">
        <v>1</v>
      </c>
      <c r="E188" s="4">
        <v>45</v>
      </c>
      <c r="F188" s="3">
        <v>2.8</v>
      </c>
      <c r="G188" s="1">
        <v>40</v>
      </c>
      <c r="H188" s="1">
        <v>45</v>
      </c>
      <c r="I188" s="2">
        <v>7.9598096831560491E-3</v>
      </c>
      <c r="J188" s="3">
        <v>401.31631993070596</v>
      </c>
      <c r="K188" s="3">
        <v>0.22</v>
      </c>
    </row>
    <row r="189" spans="1:11" x14ac:dyDescent="0.25">
      <c r="A189" t="s">
        <v>44</v>
      </c>
      <c r="B189" s="1">
        <v>20</v>
      </c>
      <c r="C189" s="5">
        <v>598</v>
      </c>
      <c r="D189" s="1">
        <v>1</v>
      </c>
      <c r="E189" s="4">
        <v>40</v>
      </c>
      <c r="F189" s="3">
        <v>2.8</v>
      </c>
      <c r="G189" s="1">
        <v>40</v>
      </c>
      <c r="H189" s="1">
        <v>50</v>
      </c>
      <c r="I189" s="2">
        <v>3.7261485294905368E-2</v>
      </c>
      <c r="J189" s="3">
        <v>224.93648942333181</v>
      </c>
      <c r="K189" s="3">
        <v>0.16</v>
      </c>
    </row>
    <row r="190" spans="1:11" x14ac:dyDescent="0.25">
      <c r="B190" s="1">
        <v>20</v>
      </c>
      <c r="C190" s="5">
        <v>598</v>
      </c>
      <c r="D190" s="1">
        <v>1</v>
      </c>
      <c r="E190" s="4">
        <v>40</v>
      </c>
      <c r="F190" s="3">
        <v>2.8</v>
      </c>
      <c r="G190" s="1">
        <v>40</v>
      </c>
      <c r="H190" s="1">
        <v>50</v>
      </c>
      <c r="I190" s="2">
        <v>3.7261485294905368E-2</v>
      </c>
      <c r="J190" s="3">
        <v>259.89764030841235</v>
      </c>
      <c r="K190" s="3">
        <v>0.2</v>
      </c>
    </row>
    <row r="191" spans="1:11" x14ac:dyDescent="0.25">
      <c r="B191" s="1">
        <v>20</v>
      </c>
      <c r="C191" s="5">
        <v>598</v>
      </c>
      <c r="D191" s="1">
        <v>1</v>
      </c>
      <c r="E191" s="4">
        <v>40</v>
      </c>
      <c r="F191" s="3">
        <v>2.8</v>
      </c>
      <c r="G191" s="1">
        <v>40</v>
      </c>
      <c r="H191" s="1">
        <v>50</v>
      </c>
      <c r="I191" s="2">
        <v>3.7261485294905368E-2</v>
      </c>
      <c r="J191" s="3">
        <v>294.74027881761134</v>
      </c>
      <c r="K191" s="3">
        <v>0.23</v>
      </c>
    </row>
    <row r="192" spans="1:11" x14ac:dyDescent="0.25">
      <c r="A192" t="s">
        <v>45</v>
      </c>
      <c r="B192" s="1">
        <v>20</v>
      </c>
      <c r="C192" s="5">
        <v>598</v>
      </c>
      <c r="D192" s="1">
        <v>1</v>
      </c>
      <c r="E192" s="4">
        <v>40</v>
      </c>
      <c r="F192" s="3">
        <v>2.8</v>
      </c>
      <c r="G192" s="1">
        <v>40</v>
      </c>
      <c r="H192" s="1">
        <v>50</v>
      </c>
      <c r="I192" s="2">
        <v>3.7261485294905368E-2</v>
      </c>
      <c r="J192" s="3">
        <v>224.93648942333181</v>
      </c>
      <c r="K192" s="3">
        <v>0.14000000000000001</v>
      </c>
    </row>
    <row r="193" spans="1:11" x14ac:dyDescent="0.25">
      <c r="B193" s="1">
        <v>20</v>
      </c>
      <c r="C193" s="5">
        <v>598</v>
      </c>
      <c r="D193" s="1">
        <v>1</v>
      </c>
      <c r="E193" s="4">
        <v>40</v>
      </c>
      <c r="F193" s="3">
        <v>2.8</v>
      </c>
      <c r="G193" s="1">
        <v>40</v>
      </c>
      <c r="H193" s="1">
        <v>50</v>
      </c>
      <c r="I193" s="2">
        <v>3.7261485294905368E-2</v>
      </c>
      <c r="J193" s="3">
        <v>259.42359080488586</v>
      </c>
      <c r="K193" s="3">
        <v>0.17</v>
      </c>
    </row>
    <row r="194" spans="1:11" x14ac:dyDescent="0.25">
      <c r="B194" s="1">
        <v>20</v>
      </c>
      <c r="C194" s="5">
        <v>598</v>
      </c>
      <c r="D194" s="1">
        <v>1</v>
      </c>
      <c r="E194" s="4">
        <v>40</v>
      </c>
      <c r="F194" s="3">
        <v>2.8</v>
      </c>
      <c r="G194" s="1">
        <v>40</v>
      </c>
      <c r="H194" s="1">
        <v>50</v>
      </c>
      <c r="I194" s="2">
        <v>3.7261485294905368E-2</v>
      </c>
      <c r="J194" s="3">
        <v>294.14771693820313</v>
      </c>
      <c r="K194" s="3">
        <v>0.21</v>
      </c>
    </row>
    <row r="195" spans="1:11" x14ac:dyDescent="0.25">
      <c r="A195" t="s">
        <v>46</v>
      </c>
      <c r="B195" s="1">
        <v>20</v>
      </c>
      <c r="C195" s="5">
        <v>598</v>
      </c>
      <c r="D195" s="1">
        <v>1</v>
      </c>
      <c r="E195" s="4">
        <v>40</v>
      </c>
      <c r="F195" s="3">
        <v>2.8</v>
      </c>
      <c r="G195" s="1">
        <v>40</v>
      </c>
      <c r="H195" s="1">
        <v>50</v>
      </c>
      <c r="I195" s="2">
        <v>3.7261485294905368E-2</v>
      </c>
      <c r="J195" s="3">
        <v>154.30311339788094</v>
      </c>
      <c r="K195" s="3">
        <v>0.21</v>
      </c>
    </row>
    <row r="196" spans="1:11" x14ac:dyDescent="0.25">
      <c r="B196" s="1">
        <v>20</v>
      </c>
      <c r="C196" s="5">
        <v>598</v>
      </c>
      <c r="D196" s="1">
        <v>1</v>
      </c>
      <c r="E196" s="4">
        <v>40</v>
      </c>
      <c r="F196" s="3">
        <v>2.8</v>
      </c>
      <c r="G196" s="1">
        <v>40</v>
      </c>
      <c r="H196" s="1">
        <v>50</v>
      </c>
      <c r="I196" s="2">
        <v>3.7261485294905368E-2</v>
      </c>
      <c r="J196" s="3">
        <v>190.33087566589617</v>
      </c>
      <c r="K196" s="3">
        <v>0.25</v>
      </c>
    </row>
    <row r="197" spans="1:11" x14ac:dyDescent="0.25">
      <c r="B197" s="1">
        <v>20</v>
      </c>
      <c r="C197" s="5">
        <v>598</v>
      </c>
      <c r="D197" s="1">
        <v>1</v>
      </c>
      <c r="E197" s="4">
        <v>40</v>
      </c>
      <c r="F197" s="3">
        <v>2.8</v>
      </c>
      <c r="G197" s="1">
        <v>40</v>
      </c>
      <c r="H197" s="1">
        <v>50</v>
      </c>
      <c r="I197" s="2">
        <v>3.7261485294905368E-2</v>
      </c>
      <c r="J197" s="3">
        <v>224.34392754392366</v>
      </c>
      <c r="K197" s="3">
        <v>0.28999999999999998</v>
      </c>
    </row>
    <row r="198" spans="1:11" x14ac:dyDescent="0.25">
      <c r="B198" s="1">
        <v>20</v>
      </c>
      <c r="C198" s="5">
        <v>598</v>
      </c>
      <c r="D198" s="1">
        <v>1</v>
      </c>
      <c r="E198" s="4">
        <v>40</v>
      </c>
      <c r="F198" s="3">
        <v>2.8</v>
      </c>
      <c r="G198" s="1">
        <v>40</v>
      </c>
      <c r="H198" s="1">
        <v>50</v>
      </c>
      <c r="I198" s="2">
        <v>3.7261485294905368E-2</v>
      </c>
      <c r="J198" s="3">
        <v>258.47549179783277</v>
      </c>
      <c r="K198" s="3">
        <v>0.33</v>
      </c>
    </row>
    <row r="199" spans="1:11" x14ac:dyDescent="0.25">
      <c r="B199" s="1">
        <v>20</v>
      </c>
      <c r="C199" s="5">
        <v>598</v>
      </c>
      <c r="D199" s="1">
        <v>1</v>
      </c>
      <c r="E199" s="4">
        <v>40</v>
      </c>
      <c r="F199" s="3">
        <v>2.8</v>
      </c>
      <c r="G199" s="1">
        <v>40</v>
      </c>
      <c r="H199" s="1">
        <v>50</v>
      </c>
      <c r="I199" s="2">
        <v>3.7261485294905368E-2</v>
      </c>
      <c r="J199" s="3">
        <v>306.71002878165581</v>
      </c>
      <c r="K199" s="3">
        <v>0.37</v>
      </c>
    </row>
    <row r="200" spans="1:11" x14ac:dyDescent="0.25">
      <c r="A200" t="s">
        <v>47</v>
      </c>
      <c r="B200" s="1">
        <v>20</v>
      </c>
      <c r="C200" s="5">
        <v>430</v>
      </c>
      <c r="D200" s="1">
        <v>6</v>
      </c>
      <c r="E200" s="4">
        <v>84</v>
      </c>
      <c r="F200" s="3">
        <v>3.5088212858554391</v>
      </c>
      <c r="G200" s="1">
        <v>50</v>
      </c>
      <c r="H200" s="1">
        <v>64</v>
      </c>
      <c r="I200" s="2">
        <v>3.1012448894699375E-2</v>
      </c>
      <c r="J200" s="3">
        <v>179.8880402629556</v>
      </c>
      <c r="K200" s="3">
        <v>0.15</v>
      </c>
    </row>
    <row r="201" spans="1:11" x14ac:dyDescent="0.25">
      <c r="B201" s="1">
        <v>20</v>
      </c>
      <c r="C201" s="5">
        <v>430</v>
      </c>
      <c r="D201" s="1">
        <v>6</v>
      </c>
      <c r="E201" s="4">
        <v>84</v>
      </c>
      <c r="F201" s="3">
        <v>3.5088212858554391</v>
      </c>
      <c r="G201" s="1">
        <v>50</v>
      </c>
      <c r="H201" s="1">
        <v>64</v>
      </c>
      <c r="I201" s="2">
        <v>3.1012448894699375E-2</v>
      </c>
      <c r="J201" s="3">
        <v>225.29667178564338</v>
      </c>
      <c r="K201" s="3">
        <v>0.23</v>
      </c>
    </row>
    <row r="202" spans="1:11" x14ac:dyDescent="0.25">
      <c r="B202" s="1">
        <v>20</v>
      </c>
      <c r="C202" s="5">
        <v>430</v>
      </c>
      <c r="D202" s="1">
        <v>6</v>
      </c>
      <c r="E202" s="4">
        <v>84</v>
      </c>
      <c r="F202" s="3">
        <v>3.5088212858554391</v>
      </c>
      <c r="G202" s="1">
        <v>50</v>
      </c>
      <c r="H202" s="1">
        <v>64</v>
      </c>
      <c r="I202" s="2">
        <v>3.1012448894699375E-2</v>
      </c>
      <c r="J202" s="3">
        <v>270.70530330833117</v>
      </c>
      <c r="K202" s="3">
        <v>0.28000000000000003</v>
      </c>
    </row>
    <row r="203" spans="1:11" x14ac:dyDescent="0.25">
      <c r="A203" t="s">
        <v>48</v>
      </c>
      <c r="B203" s="1">
        <v>20</v>
      </c>
      <c r="C203" s="5">
        <v>430</v>
      </c>
      <c r="D203" s="1">
        <v>9</v>
      </c>
      <c r="E203" s="4">
        <v>45</v>
      </c>
      <c r="F203" s="3">
        <v>3.5088212858554391</v>
      </c>
      <c r="G203" s="1">
        <v>50</v>
      </c>
      <c r="H203" s="1">
        <v>64</v>
      </c>
      <c r="I203" s="2">
        <v>4.9328037963777847E-2</v>
      </c>
      <c r="J203" s="3">
        <v>176.83957373352104</v>
      </c>
      <c r="K203" s="3">
        <v>0.18</v>
      </c>
    </row>
    <row r="204" spans="1:11" x14ac:dyDescent="0.25">
      <c r="B204" s="1">
        <v>20</v>
      </c>
      <c r="C204" s="5">
        <v>430</v>
      </c>
      <c r="D204" s="1">
        <v>9</v>
      </c>
      <c r="E204" s="4">
        <v>45</v>
      </c>
      <c r="F204" s="3">
        <v>3.5088212858554391</v>
      </c>
      <c r="G204" s="1">
        <v>50</v>
      </c>
      <c r="H204" s="1">
        <v>64</v>
      </c>
      <c r="I204" s="2">
        <v>4.9328037963777847E-2</v>
      </c>
      <c r="J204" s="3">
        <v>220.75275647271758</v>
      </c>
      <c r="K204" s="3">
        <v>0.26</v>
      </c>
    </row>
    <row r="205" spans="1:11" x14ac:dyDescent="0.25">
      <c r="B205" s="1">
        <v>20</v>
      </c>
      <c r="C205" s="5">
        <v>430</v>
      </c>
      <c r="D205" s="1">
        <v>9</v>
      </c>
      <c r="E205" s="4">
        <v>45</v>
      </c>
      <c r="F205" s="3">
        <v>3.5088212858554391</v>
      </c>
      <c r="G205" s="1">
        <v>50</v>
      </c>
      <c r="H205" s="1">
        <v>64</v>
      </c>
      <c r="I205" s="2">
        <v>4.9328037963777847E-2</v>
      </c>
      <c r="J205" s="3">
        <v>264.66593921191406</v>
      </c>
      <c r="K205" s="3">
        <v>0.34</v>
      </c>
    </row>
    <row r="206" spans="1:11" x14ac:dyDescent="0.25">
      <c r="A206" t="s">
        <v>49</v>
      </c>
      <c r="B206" s="1">
        <v>16</v>
      </c>
      <c r="C206" s="5">
        <v>528</v>
      </c>
      <c r="D206" s="1">
        <v>2</v>
      </c>
      <c r="E206" s="4">
        <v>52</v>
      </c>
      <c r="F206" s="3">
        <v>3.42</v>
      </c>
      <c r="G206" s="1">
        <v>27</v>
      </c>
      <c r="H206" s="1">
        <v>35</v>
      </c>
      <c r="I206" s="2">
        <v>4.8680193563528699E-2</v>
      </c>
      <c r="J206" s="3">
        <v>234.72234542321382</v>
      </c>
      <c r="K206" s="3">
        <v>0.15</v>
      </c>
    </row>
    <row r="207" spans="1:11" x14ac:dyDescent="0.25">
      <c r="B207" s="1">
        <v>16</v>
      </c>
      <c r="C207" s="5">
        <v>528</v>
      </c>
      <c r="D207" s="1">
        <v>2</v>
      </c>
      <c r="E207" s="4">
        <v>52</v>
      </c>
      <c r="F207" s="3">
        <v>3.42</v>
      </c>
      <c r="G207" s="1">
        <v>27</v>
      </c>
      <c r="H207" s="1">
        <v>35</v>
      </c>
      <c r="I207" s="2">
        <v>4.8680193563528699E-2</v>
      </c>
      <c r="J207" s="3">
        <v>315.66108522432211</v>
      </c>
      <c r="K207" s="3">
        <v>0.19</v>
      </c>
    </row>
    <row r="208" spans="1:11" x14ac:dyDescent="0.25">
      <c r="B208" s="1">
        <v>16</v>
      </c>
      <c r="C208" s="5">
        <v>528</v>
      </c>
      <c r="D208" s="1">
        <v>2</v>
      </c>
      <c r="E208" s="4">
        <v>52</v>
      </c>
      <c r="F208" s="3">
        <v>3.42</v>
      </c>
      <c r="G208" s="1">
        <v>27</v>
      </c>
      <c r="H208" s="1">
        <v>35</v>
      </c>
      <c r="I208" s="2">
        <v>4.8680193563528699E-2</v>
      </c>
      <c r="J208" s="3">
        <v>364.22432910498702</v>
      </c>
      <c r="K208" s="3">
        <v>0.22</v>
      </c>
    </row>
    <row r="209" spans="1:11" x14ac:dyDescent="0.25">
      <c r="B209" s="1">
        <v>16</v>
      </c>
      <c r="C209" s="5">
        <v>528</v>
      </c>
      <c r="D209" s="1">
        <v>2</v>
      </c>
      <c r="E209" s="4">
        <v>52</v>
      </c>
      <c r="F209" s="3">
        <v>3.42</v>
      </c>
      <c r="G209" s="1">
        <v>27</v>
      </c>
      <c r="H209" s="1">
        <v>35</v>
      </c>
      <c r="I209" s="2">
        <v>4.8680193563528699E-2</v>
      </c>
      <c r="J209" s="3">
        <v>404.69369900554108</v>
      </c>
      <c r="K209" s="3">
        <v>0.22</v>
      </c>
    </row>
    <row r="210" spans="1:11" x14ac:dyDescent="0.25">
      <c r="B210" s="1">
        <v>16</v>
      </c>
      <c r="C210" s="5">
        <v>528</v>
      </c>
      <c r="D210" s="1">
        <v>2</v>
      </c>
      <c r="E210" s="4">
        <v>52</v>
      </c>
      <c r="F210" s="3">
        <v>3.42</v>
      </c>
      <c r="G210" s="1">
        <v>27</v>
      </c>
      <c r="H210" s="1">
        <v>35</v>
      </c>
      <c r="I210" s="2">
        <v>4.8680193563528699E-2</v>
      </c>
      <c r="J210" s="3">
        <v>469.44469084642765</v>
      </c>
      <c r="K210" s="3">
        <v>0.25</v>
      </c>
    </row>
    <row r="211" spans="1:11" x14ac:dyDescent="0.25">
      <c r="B211" s="1">
        <v>16</v>
      </c>
      <c r="C211" s="5">
        <v>528</v>
      </c>
      <c r="D211" s="1">
        <v>2</v>
      </c>
      <c r="E211" s="4">
        <v>52</v>
      </c>
      <c r="F211" s="3">
        <v>3.42</v>
      </c>
      <c r="G211" s="1">
        <v>27</v>
      </c>
      <c r="H211" s="1">
        <v>35</v>
      </c>
      <c r="I211" s="2">
        <v>4.8680193563528699E-2</v>
      </c>
      <c r="J211" s="3">
        <v>526.10180870720353</v>
      </c>
      <c r="K211" s="3">
        <v>0.28999999999999998</v>
      </c>
    </row>
    <row r="212" spans="1:11" x14ac:dyDescent="0.25">
      <c r="A212" t="s">
        <v>50</v>
      </c>
      <c r="B212" s="1">
        <v>20</v>
      </c>
      <c r="C212" s="5">
        <v>528</v>
      </c>
      <c r="D212" s="1">
        <v>2</v>
      </c>
      <c r="E212" s="4">
        <v>44</v>
      </c>
      <c r="F212" s="3">
        <v>3.42</v>
      </c>
      <c r="G212" s="1">
        <v>25</v>
      </c>
      <c r="H212" s="1">
        <v>35</v>
      </c>
      <c r="I212" s="2">
        <v>8.2535915718449052E-2</v>
      </c>
      <c r="J212" s="3">
        <v>270.87013331072598</v>
      </c>
      <c r="K212" s="3">
        <v>0.17</v>
      </c>
    </row>
    <row r="213" spans="1:11" x14ac:dyDescent="0.25">
      <c r="B213" s="1">
        <v>20</v>
      </c>
      <c r="C213" s="5">
        <v>528</v>
      </c>
      <c r="D213" s="1">
        <v>2</v>
      </c>
      <c r="E213" s="4">
        <v>44</v>
      </c>
      <c r="F213" s="3">
        <v>3.42</v>
      </c>
      <c r="G213" s="1">
        <v>25</v>
      </c>
      <c r="H213" s="1">
        <v>35</v>
      </c>
      <c r="I213" s="2">
        <v>8.2535915718449052E-2</v>
      </c>
      <c r="J213" s="3">
        <v>308.0483869023941</v>
      </c>
      <c r="K213" s="3">
        <v>0.19</v>
      </c>
    </row>
    <row r="214" spans="1:11" x14ac:dyDescent="0.25">
      <c r="B214" s="1">
        <v>20</v>
      </c>
      <c r="C214" s="5">
        <v>528</v>
      </c>
      <c r="D214" s="1">
        <v>2</v>
      </c>
      <c r="E214" s="4">
        <v>44</v>
      </c>
      <c r="F214" s="3">
        <v>3.42</v>
      </c>
      <c r="G214" s="1">
        <v>25</v>
      </c>
      <c r="H214" s="1">
        <v>35</v>
      </c>
      <c r="I214" s="2">
        <v>8.2535915718449052E-2</v>
      </c>
      <c r="J214" s="3">
        <v>355.84899866311054</v>
      </c>
      <c r="K214" s="3">
        <v>0.21</v>
      </c>
    </row>
    <row r="215" spans="1:11" x14ac:dyDescent="0.25">
      <c r="B215" s="1">
        <v>20</v>
      </c>
      <c r="C215" s="5">
        <v>528</v>
      </c>
      <c r="D215" s="1">
        <v>2</v>
      </c>
      <c r="E215" s="4">
        <v>44</v>
      </c>
      <c r="F215" s="3">
        <v>3.42</v>
      </c>
      <c r="G215" s="1">
        <v>25</v>
      </c>
      <c r="H215" s="1">
        <v>35</v>
      </c>
      <c r="I215" s="2">
        <v>8.2535915718449052E-2</v>
      </c>
      <c r="J215" s="3">
        <v>377.09371500120665</v>
      </c>
      <c r="K215" s="3">
        <v>0.23</v>
      </c>
    </row>
    <row r="216" spans="1:11" x14ac:dyDescent="0.25">
      <c r="B216" s="1">
        <v>20</v>
      </c>
      <c r="C216" s="5">
        <v>528</v>
      </c>
      <c r="D216" s="1">
        <v>2</v>
      </c>
      <c r="E216" s="4">
        <v>44</v>
      </c>
      <c r="F216" s="3">
        <v>3.42</v>
      </c>
      <c r="G216" s="1">
        <v>25</v>
      </c>
      <c r="H216" s="1">
        <v>35</v>
      </c>
      <c r="I216" s="2">
        <v>8.2535915718449052E-2</v>
      </c>
      <c r="J216" s="3">
        <v>424.89432676192303</v>
      </c>
      <c r="K216" s="3">
        <v>0.25</v>
      </c>
    </row>
    <row r="217" spans="1:11" x14ac:dyDescent="0.25">
      <c r="B217" s="1">
        <v>20</v>
      </c>
      <c r="C217" s="5">
        <v>528</v>
      </c>
      <c r="D217" s="1">
        <v>2</v>
      </c>
      <c r="E217" s="4">
        <v>44</v>
      </c>
      <c r="F217" s="3">
        <v>3.42</v>
      </c>
      <c r="G217" s="1">
        <v>25</v>
      </c>
      <c r="H217" s="1">
        <v>35</v>
      </c>
      <c r="I217" s="2">
        <v>8.2535915718449052E-2</v>
      </c>
      <c r="J217" s="3">
        <v>525.80672936787971</v>
      </c>
      <c r="K217" s="3">
        <v>0.25</v>
      </c>
    </row>
    <row r="218" spans="1:11" x14ac:dyDescent="0.25">
      <c r="A218" t="s">
        <v>51</v>
      </c>
      <c r="B218" s="1">
        <v>20</v>
      </c>
      <c r="C218" s="5">
        <v>528</v>
      </c>
      <c r="D218" s="1">
        <v>3</v>
      </c>
      <c r="E218" s="4">
        <v>12</v>
      </c>
      <c r="F218" s="3">
        <v>3.42</v>
      </c>
      <c r="G218" s="1">
        <v>25</v>
      </c>
      <c r="H218" s="1">
        <v>35</v>
      </c>
      <c r="I218" s="2">
        <v>0.13524934868327321</v>
      </c>
      <c r="J218" s="3">
        <v>246.92191294539825</v>
      </c>
      <c r="K218" s="3">
        <v>0.18</v>
      </c>
    </row>
    <row r="219" spans="1:11" x14ac:dyDescent="0.25">
      <c r="B219" s="1">
        <v>20</v>
      </c>
      <c r="C219" s="5">
        <v>528</v>
      </c>
      <c r="D219" s="1">
        <v>3</v>
      </c>
      <c r="E219" s="4">
        <v>12</v>
      </c>
      <c r="F219" s="3">
        <v>3.42</v>
      </c>
      <c r="G219" s="1">
        <v>25</v>
      </c>
      <c r="H219" s="1">
        <v>35</v>
      </c>
      <c r="I219" s="2">
        <v>0.13524934868327321</v>
      </c>
      <c r="J219" s="3">
        <v>283.23395896678039</v>
      </c>
      <c r="K219" s="3">
        <v>0.19</v>
      </c>
    </row>
    <row r="220" spans="1:11" x14ac:dyDescent="0.25">
      <c r="B220" s="1">
        <v>20</v>
      </c>
      <c r="C220" s="5">
        <v>528</v>
      </c>
      <c r="D220" s="1">
        <v>3</v>
      </c>
      <c r="E220" s="4">
        <v>12</v>
      </c>
      <c r="F220" s="3">
        <v>3.42</v>
      </c>
      <c r="G220" s="1">
        <v>25</v>
      </c>
      <c r="H220" s="1">
        <v>35</v>
      </c>
      <c r="I220" s="2">
        <v>0.13524934868327321</v>
      </c>
      <c r="J220" s="3">
        <v>315.9148003860243</v>
      </c>
      <c r="K220" s="3">
        <v>0.21</v>
      </c>
    </row>
    <row r="221" spans="1:11" x14ac:dyDescent="0.25">
      <c r="B221" s="1">
        <v>20</v>
      </c>
      <c r="C221" s="5">
        <v>528</v>
      </c>
      <c r="D221" s="1">
        <v>3</v>
      </c>
      <c r="E221" s="4">
        <v>12</v>
      </c>
      <c r="F221" s="3">
        <v>3.42</v>
      </c>
      <c r="G221" s="1">
        <v>25</v>
      </c>
      <c r="H221" s="1">
        <v>35</v>
      </c>
      <c r="I221" s="2">
        <v>0.13524934868327321</v>
      </c>
      <c r="J221" s="3">
        <v>355.85805100954457</v>
      </c>
      <c r="K221" s="3">
        <v>0.23</v>
      </c>
    </row>
    <row r="222" spans="1:11" x14ac:dyDescent="0.25">
      <c r="B222" s="1">
        <v>20</v>
      </c>
      <c r="C222" s="5">
        <v>528</v>
      </c>
      <c r="D222" s="1">
        <v>3</v>
      </c>
      <c r="E222" s="4">
        <v>12</v>
      </c>
      <c r="F222" s="3">
        <v>3.42</v>
      </c>
      <c r="G222" s="1">
        <v>25</v>
      </c>
      <c r="H222" s="1">
        <v>35</v>
      </c>
      <c r="I222" s="2">
        <v>0.13524934868327321</v>
      </c>
      <c r="J222" s="3">
        <v>395.80130163306495</v>
      </c>
      <c r="K222" s="3">
        <v>0.25</v>
      </c>
    </row>
    <row r="223" spans="1:11" x14ac:dyDescent="0.25">
      <c r="B223" s="1">
        <v>20</v>
      </c>
      <c r="C223" s="5">
        <v>528</v>
      </c>
      <c r="D223" s="1">
        <v>3</v>
      </c>
      <c r="E223" s="4">
        <v>12</v>
      </c>
      <c r="F223" s="3">
        <v>3.42</v>
      </c>
      <c r="G223" s="1">
        <v>25</v>
      </c>
      <c r="H223" s="1">
        <v>35</v>
      </c>
      <c r="I223" s="2">
        <v>0.13524934868327321</v>
      </c>
      <c r="J223" s="3">
        <v>432.11334765444701</v>
      </c>
      <c r="K223" s="3">
        <v>0.28999999999999998</v>
      </c>
    </row>
    <row r="224" spans="1:11" x14ac:dyDescent="0.25">
      <c r="B224" s="1">
        <v>20</v>
      </c>
      <c r="C224" s="5">
        <v>528</v>
      </c>
      <c r="D224" s="1">
        <v>3</v>
      </c>
      <c r="E224" s="4">
        <v>12</v>
      </c>
      <c r="F224" s="3">
        <v>3.42</v>
      </c>
      <c r="G224" s="1">
        <v>25</v>
      </c>
      <c r="H224" s="1">
        <v>35</v>
      </c>
      <c r="I224" s="2">
        <v>0.13524934868327321</v>
      </c>
      <c r="J224" s="3">
        <v>468.42539367582907</v>
      </c>
      <c r="K224" s="3">
        <v>0.31</v>
      </c>
    </row>
    <row r="225" spans="1:11" x14ac:dyDescent="0.25">
      <c r="B225" s="1">
        <v>20</v>
      </c>
      <c r="C225" s="5">
        <v>528</v>
      </c>
      <c r="D225" s="1">
        <v>3</v>
      </c>
      <c r="E225" s="4">
        <v>12</v>
      </c>
      <c r="F225" s="3">
        <v>3.42</v>
      </c>
      <c r="G225" s="1">
        <v>25</v>
      </c>
      <c r="H225" s="1">
        <v>35</v>
      </c>
      <c r="I225" s="2">
        <v>0.13524934868327321</v>
      </c>
      <c r="J225" s="3">
        <v>501.10623509507292</v>
      </c>
      <c r="K225" s="3">
        <v>0.37</v>
      </c>
    </row>
    <row r="226" spans="1:11" x14ac:dyDescent="0.25">
      <c r="A226" t="s">
        <v>52</v>
      </c>
      <c r="B226" s="1">
        <v>16</v>
      </c>
      <c r="C226" s="5">
        <v>528</v>
      </c>
      <c r="D226" s="1">
        <v>2</v>
      </c>
      <c r="E226" s="4">
        <v>52</v>
      </c>
      <c r="F226" s="3">
        <v>2.98</v>
      </c>
      <c r="G226" s="1">
        <v>27</v>
      </c>
      <c r="H226" s="1">
        <v>35</v>
      </c>
      <c r="I226" s="2">
        <v>4.8026966994219954E-2</v>
      </c>
      <c r="J226" s="3">
        <v>370.74728404873275</v>
      </c>
      <c r="K226" s="3">
        <v>0.16</v>
      </c>
    </row>
    <row r="227" spans="1:11" x14ac:dyDescent="0.25">
      <c r="B227" s="1">
        <v>16</v>
      </c>
      <c r="C227" s="5">
        <v>528</v>
      </c>
      <c r="D227" s="1">
        <v>2</v>
      </c>
      <c r="E227" s="4">
        <v>52</v>
      </c>
      <c r="F227" s="3">
        <v>2.98</v>
      </c>
      <c r="G227" s="1">
        <v>27</v>
      </c>
      <c r="H227" s="1">
        <v>35</v>
      </c>
      <c r="I227" s="2">
        <v>4.8026966994219954E-2</v>
      </c>
      <c r="J227" s="3">
        <v>443.28479614522388</v>
      </c>
      <c r="K227" s="3">
        <v>0.2</v>
      </c>
    </row>
    <row r="228" spans="1:11" x14ac:dyDescent="0.25">
      <c r="B228" s="1">
        <v>16</v>
      </c>
      <c r="C228" s="5">
        <v>528</v>
      </c>
      <c r="D228" s="1">
        <v>2</v>
      </c>
      <c r="E228" s="4">
        <v>52</v>
      </c>
      <c r="F228" s="3">
        <v>2.98</v>
      </c>
      <c r="G228" s="1">
        <v>27</v>
      </c>
      <c r="H228" s="1">
        <v>35</v>
      </c>
      <c r="I228" s="2">
        <v>4.8026966994219954E-2</v>
      </c>
      <c r="J228" s="3">
        <v>523.88203180799201</v>
      </c>
      <c r="K228" s="3">
        <v>0.26</v>
      </c>
    </row>
    <row r="229" spans="1:11" x14ac:dyDescent="0.25">
      <c r="A229" t="s">
        <v>53</v>
      </c>
      <c r="B229" s="1">
        <v>20</v>
      </c>
      <c r="C229" s="5">
        <v>528</v>
      </c>
      <c r="D229" s="1">
        <v>2</v>
      </c>
      <c r="E229" s="4">
        <v>44</v>
      </c>
      <c r="F229" s="3">
        <v>2.98</v>
      </c>
      <c r="G229" s="1">
        <v>25</v>
      </c>
      <c r="H229" s="1">
        <v>35</v>
      </c>
      <c r="I229" s="2">
        <v>8.1200522425266847E-2</v>
      </c>
      <c r="J229" s="3">
        <v>264.28009430947355</v>
      </c>
      <c r="K229" s="3">
        <v>0.17</v>
      </c>
    </row>
    <row r="230" spans="1:11" x14ac:dyDescent="0.25">
      <c r="B230" s="1">
        <v>20</v>
      </c>
      <c r="C230" s="5">
        <v>528</v>
      </c>
      <c r="D230" s="1">
        <v>2</v>
      </c>
      <c r="E230" s="4">
        <v>44</v>
      </c>
      <c r="F230" s="3">
        <v>2.98</v>
      </c>
      <c r="G230" s="1">
        <v>25</v>
      </c>
      <c r="H230" s="1">
        <v>35</v>
      </c>
      <c r="I230" s="2">
        <v>8.1200522425266847E-2</v>
      </c>
      <c r="J230" s="3">
        <v>301.27930751279979</v>
      </c>
      <c r="K230" s="3">
        <v>0.19</v>
      </c>
    </row>
    <row r="231" spans="1:11" x14ac:dyDescent="0.25">
      <c r="B231" s="1">
        <v>20</v>
      </c>
      <c r="C231" s="5">
        <v>528</v>
      </c>
      <c r="D231" s="1">
        <v>2</v>
      </c>
      <c r="E231" s="4">
        <v>44</v>
      </c>
      <c r="F231" s="3">
        <v>2.98</v>
      </c>
      <c r="G231" s="1">
        <v>25</v>
      </c>
      <c r="H231" s="1">
        <v>35</v>
      </c>
      <c r="I231" s="2">
        <v>8.1200522425266847E-2</v>
      </c>
      <c r="J231" s="3">
        <v>348.84972448850499</v>
      </c>
      <c r="K231" s="3">
        <v>0.23</v>
      </c>
    </row>
    <row r="232" spans="1:11" x14ac:dyDescent="0.25">
      <c r="B232" s="1">
        <v>20</v>
      </c>
      <c r="C232" s="5">
        <v>528</v>
      </c>
      <c r="D232" s="1">
        <v>2</v>
      </c>
      <c r="E232" s="4">
        <v>44</v>
      </c>
      <c r="F232" s="3">
        <v>2.98</v>
      </c>
      <c r="G232" s="1">
        <v>25</v>
      </c>
      <c r="H232" s="1">
        <v>35</v>
      </c>
      <c r="I232" s="2">
        <v>8.1200522425266847E-2</v>
      </c>
      <c r="J232" s="3">
        <v>369.99213203326286</v>
      </c>
      <c r="K232" s="3">
        <v>0.25</v>
      </c>
    </row>
    <row r="233" spans="1:11" x14ac:dyDescent="0.25">
      <c r="B233" s="1">
        <v>20</v>
      </c>
      <c r="C233" s="5">
        <v>528</v>
      </c>
      <c r="D233" s="1">
        <v>2</v>
      </c>
      <c r="E233" s="4">
        <v>44</v>
      </c>
      <c r="F233" s="3">
        <v>2.98</v>
      </c>
      <c r="G233" s="1">
        <v>25</v>
      </c>
      <c r="H233" s="1">
        <v>35</v>
      </c>
      <c r="I233" s="2">
        <v>8.1200522425266847E-2</v>
      </c>
      <c r="J233" s="3">
        <v>401.7057433503997</v>
      </c>
      <c r="K233" s="3">
        <v>0.3</v>
      </c>
    </row>
    <row r="234" spans="1:11" x14ac:dyDescent="0.25">
      <c r="B234" s="1">
        <v>20</v>
      </c>
      <c r="C234" s="5">
        <v>528</v>
      </c>
      <c r="D234" s="1">
        <v>2</v>
      </c>
      <c r="E234" s="4">
        <v>44</v>
      </c>
      <c r="F234" s="3">
        <v>2.98</v>
      </c>
      <c r="G234" s="1">
        <v>25</v>
      </c>
      <c r="H234" s="1">
        <v>35</v>
      </c>
      <c r="I234" s="2">
        <v>8.1200522425266847E-2</v>
      </c>
      <c r="J234" s="3">
        <v>422.84815089515763</v>
      </c>
      <c r="K234" s="3">
        <v>0.32</v>
      </c>
    </row>
    <row r="235" spans="1:11" x14ac:dyDescent="0.25">
      <c r="B235" s="1">
        <v>20</v>
      </c>
      <c r="C235" s="5">
        <v>528</v>
      </c>
      <c r="D235" s="1">
        <v>2</v>
      </c>
      <c r="E235" s="4">
        <v>44</v>
      </c>
      <c r="F235" s="3">
        <v>2.98</v>
      </c>
      <c r="G235" s="1">
        <v>25</v>
      </c>
      <c r="H235" s="1">
        <v>35</v>
      </c>
      <c r="I235" s="2">
        <v>8.1200522425266847E-2</v>
      </c>
      <c r="J235" s="3">
        <v>474.64704937981429</v>
      </c>
      <c r="K235" s="3">
        <v>0.36</v>
      </c>
    </row>
    <row r="236" spans="1:11" x14ac:dyDescent="0.25">
      <c r="B236" s="1">
        <v>20</v>
      </c>
      <c r="C236" s="5">
        <v>528</v>
      </c>
      <c r="D236" s="1">
        <v>2</v>
      </c>
      <c r="E236" s="4">
        <v>44</v>
      </c>
      <c r="F236" s="3">
        <v>2.98</v>
      </c>
      <c r="G236" s="1">
        <v>25</v>
      </c>
      <c r="H236" s="1">
        <v>35</v>
      </c>
      <c r="I236" s="2">
        <v>8.1200522425266847E-2</v>
      </c>
      <c r="J236" s="3">
        <v>526.44594786447112</v>
      </c>
      <c r="K236" s="3">
        <v>0.47</v>
      </c>
    </row>
    <row r="237" spans="1:11" x14ac:dyDescent="0.25">
      <c r="A237" t="s">
        <v>54</v>
      </c>
      <c r="B237" s="1">
        <v>20</v>
      </c>
      <c r="C237" s="5">
        <v>528</v>
      </c>
      <c r="D237" s="1">
        <v>3</v>
      </c>
      <c r="E237" s="4">
        <v>12</v>
      </c>
      <c r="F237" s="3">
        <v>2.98</v>
      </c>
      <c r="G237" s="1">
        <v>25</v>
      </c>
      <c r="H237" s="1">
        <v>35</v>
      </c>
      <c r="I237" s="2">
        <v>0.1326866695196976</v>
      </c>
      <c r="J237" s="3">
        <v>303.4025683141906</v>
      </c>
      <c r="K237" s="3">
        <v>0.16</v>
      </c>
    </row>
    <row r="238" spans="1:11" x14ac:dyDescent="0.25">
      <c r="B238" s="1">
        <v>20</v>
      </c>
      <c r="C238" s="5">
        <v>528</v>
      </c>
      <c r="D238" s="1">
        <v>3</v>
      </c>
      <c r="E238" s="4">
        <v>12</v>
      </c>
      <c r="F238" s="3">
        <v>2.98</v>
      </c>
      <c r="G238" s="1">
        <v>25</v>
      </c>
      <c r="H238" s="1">
        <v>35</v>
      </c>
      <c r="I238" s="2">
        <v>0.1326866695196976</v>
      </c>
      <c r="J238" s="3">
        <v>317.8503096624853</v>
      </c>
      <c r="K238" s="3">
        <v>0.18</v>
      </c>
    </row>
    <row r="239" spans="1:11" x14ac:dyDescent="0.25">
      <c r="B239" s="1">
        <v>20</v>
      </c>
      <c r="C239" s="5">
        <v>528</v>
      </c>
      <c r="D239" s="1">
        <v>3</v>
      </c>
      <c r="E239" s="4">
        <v>12</v>
      </c>
      <c r="F239" s="3">
        <v>2.98</v>
      </c>
      <c r="G239" s="1">
        <v>25</v>
      </c>
      <c r="H239" s="1">
        <v>35</v>
      </c>
      <c r="I239" s="2">
        <v>0.1326866695196976</v>
      </c>
      <c r="J239" s="3">
        <v>353.96966303322239</v>
      </c>
      <c r="K239" s="3">
        <v>0.18</v>
      </c>
    </row>
    <row r="240" spans="1:11" x14ac:dyDescent="0.25">
      <c r="B240" s="1">
        <v>20</v>
      </c>
      <c r="C240" s="5">
        <v>528</v>
      </c>
      <c r="D240" s="1">
        <v>3</v>
      </c>
      <c r="E240" s="4">
        <v>12</v>
      </c>
      <c r="F240" s="3">
        <v>2.98</v>
      </c>
      <c r="G240" s="1">
        <v>25</v>
      </c>
      <c r="H240" s="1">
        <v>35</v>
      </c>
      <c r="I240" s="2">
        <v>0.1326866695196976</v>
      </c>
      <c r="J240" s="3">
        <v>393.70095174103312</v>
      </c>
      <c r="K240" s="3">
        <v>0.2</v>
      </c>
    </row>
    <row r="241" spans="1:11" x14ac:dyDescent="0.25">
      <c r="B241" s="1">
        <v>20</v>
      </c>
      <c r="C241" s="5">
        <v>528</v>
      </c>
      <c r="D241" s="1">
        <v>3</v>
      </c>
      <c r="E241" s="4">
        <v>12</v>
      </c>
      <c r="F241" s="3">
        <v>2.98</v>
      </c>
      <c r="G241" s="1">
        <v>25</v>
      </c>
      <c r="H241" s="1">
        <v>35</v>
      </c>
      <c r="I241" s="2">
        <v>0.1326866695196976</v>
      </c>
      <c r="J241" s="3">
        <v>429.82030511177004</v>
      </c>
      <c r="K241" s="3">
        <v>0.2</v>
      </c>
    </row>
    <row r="242" spans="1:11" x14ac:dyDescent="0.25">
      <c r="B242" s="1">
        <v>20</v>
      </c>
      <c r="C242" s="5">
        <v>528</v>
      </c>
      <c r="D242" s="1">
        <v>3</v>
      </c>
      <c r="E242" s="4">
        <v>12</v>
      </c>
      <c r="F242" s="3">
        <v>2.98</v>
      </c>
      <c r="G242" s="1">
        <v>25</v>
      </c>
      <c r="H242" s="1">
        <v>35</v>
      </c>
      <c r="I242" s="2">
        <v>0.1326866695196976</v>
      </c>
      <c r="J242" s="3">
        <v>462.32772314543331</v>
      </c>
      <c r="K242" s="3">
        <v>0.2</v>
      </c>
    </row>
    <row r="243" spans="1:11" x14ac:dyDescent="0.25">
      <c r="B243" s="1">
        <v>20</v>
      </c>
      <c r="C243" s="5">
        <v>528</v>
      </c>
      <c r="D243" s="1">
        <v>3</v>
      </c>
      <c r="E243" s="4">
        <v>12</v>
      </c>
      <c r="F243" s="3">
        <v>2.98</v>
      </c>
      <c r="G243" s="1">
        <v>25</v>
      </c>
      <c r="H243" s="1">
        <v>35</v>
      </c>
      <c r="I243" s="2">
        <v>0.1326866695196976</v>
      </c>
      <c r="J243" s="3">
        <v>502.05901185324399</v>
      </c>
      <c r="K243" s="3">
        <v>0.22</v>
      </c>
    </row>
    <row r="244" spans="1:11" x14ac:dyDescent="0.25">
      <c r="A244" t="s">
        <v>55</v>
      </c>
      <c r="B244" s="1">
        <v>28</v>
      </c>
      <c r="C244" s="5">
        <v>400</v>
      </c>
      <c r="D244" s="1">
        <v>4</v>
      </c>
      <c r="E244" s="4">
        <v>16</v>
      </c>
      <c r="F244" s="3">
        <v>5.3084743571011064</v>
      </c>
      <c r="G244" s="1">
        <v>30</v>
      </c>
      <c r="H244" s="1">
        <v>44</v>
      </c>
      <c r="I244" s="2">
        <v>0.22188311816029316</v>
      </c>
      <c r="J244" s="3">
        <v>151.17196997745879</v>
      </c>
      <c r="K244" s="3">
        <v>0.22</v>
      </c>
    </row>
    <row r="245" spans="1:11" x14ac:dyDescent="0.25">
      <c r="B245" s="1">
        <v>28</v>
      </c>
      <c r="C245" s="5">
        <v>400</v>
      </c>
      <c r="D245" s="1">
        <v>4</v>
      </c>
      <c r="E245" s="4">
        <v>16</v>
      </c>
      <c r="F245" s="3">
        <v>5.3084743571011064</v>
      </c>
      <c r="G245" s="1">
        <v>30</v>
      </c>
      <c r="H245" s="1">
        <v>44</v>
      </c>
      <c r="I245" s="2">
        <v>0.22188311816029316</v>
      </c>
      <c r="J245" s="3">
        <v>201.70659994135215</v>
      </c>
      <c r="K245" s="3">
        <v>0.25</v>
      </c>
    </row>
    <row r="246" spans="1:11" x14ac:dyDescent="0.25">
      <c r="B246" s="1">
        <v>28</v>
      </c>
      <c r="C246" s="5">
        <v>400</v>
      </c>
      <c r="D246" s="1">
        <v>4</v>
      </c>
      <c r="E246" s="4">
        <v>16</v>
      </c>
      <c r="F246" s="3">
        <v>5.3084743571011064</v>
      </c>
      <c r="G246" s="1">
        <v>30</v>
      </c>
      <c r="H246" s="1">
        <v>44</v>
      </c>
      <c r="I246" s="2">
        <v>0.22188311816029316</v>
      </c>
      <c r="J246" s="3">
        <v>230.64523419418001</v>
      </c>
      <c r="K246" s="3">
        <v>0.28999999999999998</v>
      </c>
    </row>
    <row r="247" spans="1:11" x14ac:dyDescent="0.25">
      <c r="B247" s="1">
        <v>28</v>
      </c>
      <c r="C247" s="5">
        <v>400</v>
      </c>
      <c r="D247" s="1">
        <v>4</v>
      </c>
      <c r="E247" s="4">
        <v>16</v>
      </c>
      <c r="F247" s="3">
        <v>5.3084743571011064</v>
      </c>
      <c r="G247" s="1">
        <v>30</v>
      </c>
      <c r="H247" s="1">
        <v>44</v>
      </c>
      <c r="I247" s="2">
        <v>0.22188311816029316</v>
      </c>
      <c r="J247" s="3">
        <v>263.90306758922088</v>
      </c>
      <c r="K247" s="3">
        <v>0.31</v>
      </c>
    </row>
    <row r="248" spans="1:11" x14ac:dyDescent="0.25">
      <c r="B248" s="1">
        <v>28</v>
      </c>
      <c r="C248" s="5">
        <v>400</v>
      </c>
      <c r="D248" s="1">
        <v>4</v>
      </c>
      <c r="E248" s="4">
        <v>16</v>
      </c>
      <c r="F248" s="3">
        <v>5.3084743571011064</v>
      </c>
      <c r="G248" s="1">
        <v>30</v>
      </c>
      <c r="H248" s="1">
        <v>44</v>
      </c>
      <c r="I248" s="2">
        <v>0.22188311816029316</v>
      </c>
      <c r="J248" s="3">
        <v>315.73345729577818</v>
      </c>
      <c r="K248" s="3">
        <v>0.33</v>
      </c>
    </row>
    <row r="249" spans="1:11" x14ac:dyDescent="0.25">
      <c r="B249" s="1">
        <v>28</v>
      </c>
      <c r="C249" s="5">
        <v>400</v>
      </c>
      <c r="D249" s="1">
        <v>4</v>
      </c>
      <c r="E249" s="4">
        <v>16</v>
      </c>
      <c r="F249" s="3">
        <v>5.3084743571011064</v>
      </c>
      <c r="G249" s="1">
        <v>30</v>
      </c>
      <c r="H249" s="1">
        <v>44</v>
      </c>
      <c r="I249" s="2">
        <v>0.22188311816029316</v>
      </c>
      <c r="J249" s="3">
        <v>342.08057206327823</v>
      </c>
      <c r="K249" s="3">
        <v>0.34</v>
      </c>
    </row>
    <row r="250" spans="1:11" x14ac:dyDescent="0.25">
      <c r="B250" s="1">
        <v>28</v>
      </c>
      <c r="C250" s="5">
        <v>400</v>
      </c>
      <c r="D250" s="1">
        <v>4</v>
      </c>
      <c r="E250" s="4">
        <v>16</v>
      </c>
      <c r="F250" s="3">
        <v>5.3084743571011064</v>
      </c>
      <c r="G250" s="1">
        <v>30</v>
      </c>
      <c r="H250" s="1">
        <v>44</v>
      </c>
      <c r="I250" s="2">
        <v>0.22188311816029316</v>
      </c>
      <c r="J250" s="3">
        <v>380.5214444289748</v>
      </c>
      <c r="K250" s="3">
        <v>0.37</v>
      </c>
    </row>
    <row r="251" spans="1:11" x14ac:dyDescent="0.25">
      <c r="A251" t="s">
        <v>56</v>
      </c>
      <c r="B251" s="1">
        <v>15.9</v>
      </c>
      <c r="C251" s="5">
        <v>392</v>
      </c>
      <c r="D251" s="1">
        <v>2</v>
      </c>
      <c r="E251" s="4">
        <v>46</v>
      </c>
      <c r="F251" s="3">
        <v>2.8258773978663156</v>
      </c>
      <c r="G251" s="1">
        <v>30</v>
      </c>
      <c r="H251" s="1">
        <v>38</v>
      </c>
      <c r="I251" s="2">
        <v>4.4148388230368388E-2</v>
      </c>
      <c r="J251" s="3">
        <v>361.66957450902817</v>
      </c>
      <c r="K251" s="3">
        <v>0.2</v>
      </c>
    </row>
    <row r="252" spans="1:11" x14ac:dyDescent="0.25">
      <c r="B252" s="1">
        <v>15.9</v>
      </c>
      <c r="C252" s="5">
        <v>392</v>
      </c>
      <c r="D252" s="1">
        <v>2</v>
      </c>
      <c r="E252" s="4">
        <v>46</v>
      </c>
      <c r="F252" s="3">
        <v>2.8258773978663156</v>
      </c>
      <c r="G252" s="1">
        <v>30</v>
      </c>
      <c r="H252" s="1">
        <v>38</v>
      </c>
      <c r="I252" s="2">
        <v>4.4148388230368388E-2</v>
      </c>
      <c r="J252" s="3">
        <v>392.3</v>
      </c>
      <c r="K252" s="3">
        <v>0.35</v>
      </c>
    </row>
    <row r="253" spans="1:11" x14ac:dyDescent="0.25">
      <c r="A253" t="s">
        <v>57</v>
      </c>
      <c r="B253" s="1">
        <v>15.9</v>
      </c>
      <c r="C253" s="5">
        <v>392</v>
      </c>
      <c r="D253" s="1">
        <v>2</v>
      </c>
      <c r="E253" s="4">
        <v>46</v>
      </c>
      <c r="F253" s="3">
        <v>2.8258773978663156</v>
      </c>
      <c r="G253" s="1">
        <v>30</v>
      </c>
      <c r="H253" s="1">
        <v>38</v>
      </c>
      <c r="I253" s="2">
        <v>4.4148388230368388E-2</v>
      </c>
      <c r="J253" s="3">
        <v>363.0041485847072</v>
      </c>
      <c r="K253" s="3">
        <v>0.2</v>
      </c>
    </row>
    <row r="254" spans="1:11" x14ac:dyDescent="0.25">
      <c r="B254" s="1">
        <v>15.9</v>
      </c>
      <c r="C254" s="5">
        <v>392</v>
      </c>
      <c r="D254" s="1">
        <v>2</v>
      </c>
      <c r="E254" s="4">
        <v>46</v>
      </c>
      <c r="F254" s="3">
        <v>2.8258773978663156</v>
      </c>
      <c r="G254" s="1">
        <v>30</v>
      </c>
      <c r="H254" s="1">
        <v>38</v>
      </c>
      <c r="I254" s="2">
        <v>4.4148388230368388E-2</v>
      </c>
      <c r="J254" s="3">
        <v>392.3</v>
      </c>
      <c r="K254" s="3">
        <v>0.25</v>
      </c>
    </row>
    <row r="255" spans="1:11" x14ac:dyDescent="0.25">
      <c r="A255" t="s">
        <v>58</v>
      </c>
      <c r="B255" s="1">
        <v>15.9</v>
      </c>
      <c r="C255" s="5">
        <v>392</v>
      </c>
      <c r="D255" s="1">
        <v>2</v>
      </c>
      <c r="E255" s="4">
        <v>46</v>
      </c>
      <c r="F255" s="3">
        <v>2.8258773978663156</v>
      </c>
      <c r="G255" s="1">
        <v>30</v>
      </c>
      <c r="H255" s="1">
        <v>38</v>
      </c>
      <c r="I255" s="2">
        <v>4.4148388230368388E-2</v>
      </c>
      <c r="J255" s="3">
        <v>363.0041485847072</v>
      </c>
      <c r="K255" s="3">
        <v>0.2</v>
      </c>
    </row>
    <row r="256" spans="1:11" x14ac:dyDescent="0.25">
      <c r="B256" s="1">
        <v>15.9</v>
      </c>
      <c r="C256" s="5">
        <v>392</v>
      </c>
      <c r="D256" s="1">
        <v>2</v>
      </c>
      <c r="E256" s="4">
        <v>46</v>
      </c>
      <c r="F256" s="3">
        <v>2.8258773978663156</v>
      </c>
      <c r="G256" s="1">
        <v>30</v>
      </c>
      <c r="H256" s="1">
        <v>38</v>
      </c>
      <c r="I256" s="2">
        <v>4.4148388230368388E-2</v>
      </c>
      <c r="J256" s="3">
        <v>392.3</v>
      </c>
      <c r="K256" s="3">
        <v>0.25</v>
      </c>
    </row>
    <row r="257" spans="1:11" x14ac:dyDescent="0.25">
      <c r="A257" t="s">
        <v>59</v>
      </c>
      <c r="B257" s="1">
        <v>15.9</v>
      </c>
      <c r="C257" s="5">
        <v>392</v>
      </c>
      <c r="D257" s="1">
        <v>2</v>
      </c>
      <c r="E257" s="4">
        <v>46</v>
      </c>
      <c r="F257" s="3">
        <v>2.8258773978663156</v>
      </c>
      <c r="G257" s="1">
        <v>30</v>
      </c>
      <c r="H257" s="1">
        <v>38</v>
      </c>
      <c r="I257" s="2">
        <v>4.4148388230368388E-2</v>
      </c>
      <c r="J257" s="3">
        <v>364.33872266038628</v>
      </c>
      <c r="K257" s="3">
        <v>0.2</v>
      </c>
    </row>
    <row r="258" spans="1:11" x14ac:dyDescent="0.25">
      <c r="B258" s="1">
        <v>15.9</v>
      </c>
      <c r="C258" s="5">
        <v>392</v>
      </c>
      <c r="D258" s="1">
        <v>2</v>
      </c>
      <c r="E258" s="4">
        <v>46</v>
      </c>
      <c r="F258" s="3">
        <v>2.8258773978663156</v>
      </c>
      <c r="G258" s="1">
        <v>30</v>
      </c>
      <c r="H258" s="1">
        <v>38</v>
      </c>
      <c r="I258" s="2">
        <v>4.4148388230368388E-2</v>
      </c>
      <c r="J258" s="3">
        <v>392.3</v>
      </c>
      <c r="K258" s="3">
        <v>0.3</v>
      </c>
    </row>
    <row r="259" spans="1:11" x14ac:dyDescent="0.25">
      <c r="A259" t="s">
        <v>60</v>
      </c>
      <c r="B259" s="1">
        <v>12.7</v>
      </c>
      <c r="C259" s="5">
        <v>392</v>
      </c>
      <c r="D259" s="1">
        <v>2</v>
      </c>
      <c r="E259" s="4">
        <v>52</v>
      </c>
      <c r="F259" s="3">
        <v>2.9208758709847928</v>
      </c>
      <c r="G259" s="1">
        <v>30</v>
      </c>
      <c r="H259" s="1">
        <v>36.5</v>
      </c>
      <c r="I259" s="2">
        <v>2.6406277928437891E-2</v>
      </c>
      <c r="J259" s="3">
        <v>317.10269794078823</v>
      </c>
      <c r="K259" s="3">
        <v>0.15</v>
      </c>
    </row>
    <row r="260" spans="1:11" x14ac:dyDescent="0.25">
      <c r="B260" s="1">
        <v>12.7</v>
      </c>
      <c r="C260" s="5">
        <v>392</v>
      </c>
      <c r="D260" s="1">
        <v>2</v>
      </c>
      <c r="E260" s="4">
        <v>52</v>
      </c>
      <c r="F260" s="3">
        <v>2.9208758709847928</v>
      </c>
      <c r="G260" s="1">
        <v>30</v>
      </c>
      <c r="H260" s="1">
        <v>36.5</v>
      </c>
      <c r="I260" s="2">
        <v>2.6406277928437891E-2</v>
      </c>
      <c r="J260" s="3">
        <v>392.3</v>
      </c>
      <c r="K260" s="3">
        <v>0.2</v>
      </c>
    </row>
    <row r="261" spans="1:11" x14ac:dyDescent="0.25">
      <c r="A261" t="s">
        <v>61</v>
      </c>
      <c r="B261" s="1">
        <v>12.7</v>
      </c>
      <c r="C261" s="5">
        <v>392</v>
      </c>
      <c r="D261" s="1">
        <v>2</v>
      </c>
      <c r="E261" s="4">
        <v>52</v>
      </c>
      <c r="F261" s="3">
        <v>2.9208758709847928</v>
      </c>
      <c r="G261" s="1">
        <v>30</v>
      </c>
      <c r="H261" s="1">
        <v>36.5</v>
      </c>
      <c r="I261" s="2">
        <v>2.6406277928437891E-2</v>
      </c>
      <c r="J261" s="3">
        <v>319.13540754297276</v>
      </c>
      <c r="K261" s="3">
        <v>0.15</v>
      </c>
    </row>
    <row r="262" spans="1:11" x14ac:dyDescent="0.25">
      <c r="B262" s="1">
        <v>12.7</v>
      </c>
      <c r="C262" s="5">
        <v>392</v>
      </c>
      <c r="D262" s="1">
        <v>2</v>
      </c>
      <c r="E262" s="4">
        <v>52</v>
      </c>
      <c r="F262" s="3">
        <v>2.9208758709847928</v>
      </c>
      <c r="G262" s="1">
        <v>30</v>
      </c>
      <c r="H262" s="1">
        <v>36.5</v>
      </c>
      <c r="I262" s="2">
        <v>2.6406277928437891E-2</v>
      </c>
      <c r="J262" s="3">
        <v>392.3</v>
      </c>
      <c r="K262" s="3">
        <v>0.2</v>
      </c>
    </row>
    <row r="263" spans="1:11" x14ac:dyDescent="0.25">
      <c r="A263" t="s">
        <v>62</v>
      </c>
      <c r="B263" s="1">
        <v>15.9</v>
      </c>
      <c r="C263" s="5">
        <v>392</v>
      </c>
      <c r="D263" s="1">
        <v>2</v>
      </c>
      <c r="E263" s="4">
        <v>46</v>
      </c>
      <c r="F263" s="3">
        <v>2.9208758709847928</v>
      </c>
      <c r="G263" s="1">
        <v>30</v>
      </c>
      <c r="H263" s="1">
        <v>38</v>
      </c>
      <c r="I263" s="2">
        <v>4.4034980538332921E-2</v>
      </c>
      <c r="J263" s="3">
        <v>260.02902224680844</v>
      </c>
      <c r="K263" s="3">
        <v>0.15</v>
      </c>
    </row>
    <row r="264" spans="1:11" x14ac:dyDescent="0.25">
      <c r="B264" s="1">
        <v>15.9</v>
      </c>
      <c r="C264" s="5">
        <v>392</v>
      </c>
      <c r="D264" s="1">
        <v>2</v>
      </c>
      <c r="E264" s="4">
        <v>46</v>
      </c>
      <c r="F264" s="3">
        <v>2.9208758709847928</v>
      </c>
      <c r="G264" s="1">
        <v>30</v>
      </c>
      <c r="H264" s="1">
        <v>38</v>
      </c>
      <c r="I264" s="2">
        <v>4.4034980538332921E-2</v>
      </c>
      <c r="J264" s="3">
        <v>365.37411331090004</v>
      </c>
      <c r="K264" s="3">
        <v>0.25</v>
      </c>
    </row>
    <row r="265" spans="1:11" x14ac:dyDescent="0.25">
      <c r="B265" s="1">
        <v>15.9</v>
      </c>
      <c r="C265" s="5">
        <v>392</v>
      </c>
      <c r="D265" s="1">
        <v>2</v>
      </c>
      <c r="E265" s="4">
        <v>46</v>
      </c>
      <c r="F265" s="3">
        <v>2.9208758709847928</v>
      </c>
      <c r="G265" s="1">
        <v>30</v>
      </c>
      <c r="H265" s="1">
        <v>38</v>
      </c>
      <c r="I265" s="2">
        <v>4.4034980538332921E-2</v>
      </c>
      <c r="J265" s="3">
        <v>392.3</v>
      </c>
      <c r="K265" s="3">
        <v>0.3</v>
      </c>
    </row>
    <row r="266" spans="1:11" x14ac:dyDescent="0.25">
      <c r="A266" t="s">
        <v>63</v>
      </c>
      <c r="B266" s="1">
        <v>15.9</v>
      </c>
      <c r="C266" s="5">
        <v>392</v>
      </c>
      <c r="D266" s="1">
        <v>2</v>
      </c>
      <c r="E266" s="4">
        <v>46</v>
      </c>
      <c r="F266" s="3">
        <v>2.9208758709847928</v>
      </c>
      <c r="G266" s="1">
        <v>30</v>
      </c>
      <c r="H266" s="1">
        <v>38</v>
      </c>
      <c r="I266" s="2">
        <v>4.4034980538332921E-2</v>
      </c>
      <c r="J266" s="3">
        <v>261.36250441217675</v>
      </c>
      <c r="K266" s="3">
        <v>0.15</v>
      </c>
    </row>
    <row r="267" spans="1:11" x14ac:dyDescent="0.25">
      <c r="B267" s="1">
        <v>15.9</v>
      </c>
      <c r="C267" s="5">
        <v>392</v>
      </c>
      <c r="D267" s="1">
        <v>2</v>
      </c>
      <c r="E267" s="4">
        <v>46</v>
      </c>
      <c r="F267" s="3">
        <v>2.9208758709847928</v>
      </c>
      <c r="G267" s="1">
        <v>30</v>
      </c>
      <c r="H267" s="1">
        <v>38</v>
      </c>
      <c r="I267" s="2">
        <v>4.4034980538332921E-2</v>
      </c>
      <c r="J267" s="3">
        <v>366.70759547626835</v>
      </c>
      <c r="K267" s="3">
        <v>0.25</v>
      </c>
    </row>
    <row r="268" spans="1:11" x14ac:dyDescent="0.25">
      <c r="A268" t="s">
        <v>64</v>
      </c>
      <c r="B268" s="1">
        <v>19.100000000000001</v>
      </c>
      <c r="C268" s="5">
        <v>392</v>
      </c>
      <c r="D268" s="1">
        <v>2</v>
      </c>
      <c r="E268" s="4">
        <v>40</v>
      </c>
      <c r="F268" s="3">
        <v>2.9208758709847928</v>
      </c>
      <c r="G268" s="1">
        <v>30</v>
      </c>
      <c r="H268" s="1">
        <v>39.5</v>
      </c>
      <c r="I268" s="2">
        <v>6.7418833961836511E-2</v>
      </c>
      <c r="J268" s="3">
        <v>187.02573904138569</v>
      </c>
      <c r="K268" s="3">
        <v>0.15</v>
      </c>
    </row>
    <row r="269" spans="1:11" x14ac:dyDescent="0.25">
      <c r="B269" s="1">
        <v>19.100000000000001</v>
      </c>
      <c r="C269" s="5">
        <v>392</v>
      </c>
      <c r="D269" s="1">
        <v>2</v>
      </c>
      <c r="E269" s="4">
        <v>40</v>
      </c>
      <c r="F269" s="3">
        <v>2.9208758709847928</v>
      </c>
      <c r="G269" s="1">
        <v>30</v>
      </c>
      <c r="H269" s="1">
        <v>39.5</v>
      </c>
      <c r="I269" s="2">
        <v>6.7418833961836511E-2</v>
      </c>
      <c r="J269" s="3">
        <v>261.07653927096982</v>
      </c>
      <c r="K269" s="3">
        <v>0.2</v>
      </c>
    </row>
    <row r="270" spans="1:11" x14ac:dyDescent="0.25">
      <c r="B270" s="1">
        <v>19.100000000000001</v>
      </c>
      <c r="C270" s="5">
        <v>392</v>
      </c>
      <c r="D270" s="1">
        <v>2</v>
      </c>
      <c r="E270" s="4">
        <v>40</v>
      </c>
      <c r="F270" s="3">
        <v>2.9208758709847928</v>
      </c>
      <c r="G270" s="1">
        <v>30</v>
      </c>
      <c r="H270" s="1">
        <v>39.5</v>
      </c>
      <c r="I270" s="2">
        <v>6.7418833961836511E-2</v>
      </c>
      <c r="J270" s="3">
        <v>336.07670873426662</v>
      </c>
      <c r="K270" s="3">
        <v>0.3</v>
      </c>
    </row>
    <row r="271" spans="1:11" x14ac:dyDescent="0.25">
      <c r="B271" s="1">
        <v>19.100000000000001</v>
      </c>
      <c r="C271" s="5">
        <v>392</v>
      </c>
      <c r="D271" s="1">
        <v>2</v>
      </c>
      <c r="E271" s="4">
        <v>40</v>
      </c>
      <c r="F271" s="3">
        <v>2.9208758709847928</v>
      </c>
      <c r="G271" s="1">
        <v>30</v>
      </c>
      <c r="H271" s="1">
        <v>39.5</v>
      </c>
      <c r="I271" s="2">
        <v>6.7418833961836511E-2</v>
      </c>
      <c r="J271" s="3">
        <v>392.3</v>
      </c>
      <c r="K271" s="3">
        <v>0.33</v>
      </c>
    </row>
    <row r="272" spans="1:11" x14ac:dyDescent="0.25">
      <c r="A272" t="s">
        <v>65</v>
      </c>
      <c r="B272" s="1">
        <v>19.100000000000001</v>
      </c>
      <c r="C272" s="5">
        <v>392</v>
      </c>
      <c r="D272" s="1">
        <v>2</v>
      </c>
      <c r="E272" s="4">
        <v>40</v>
      </c>
      <c r="F272" s="3">
        <v>2.9208758709847928</v>
      </c>
      <c r="G272" s="1">
        <v>30</v>
      </c>
      <c r="H272" s="1">
        <v>39.5</v>
      </c>
      <c r="I272" s="2">
        <v>6.7418833961836511E-2</v>
      </c>
      <c r="J272" s="3">
        <v>186.07636980767307</v>
      </c>
      <c r="K272" s="3">
        <v>0.15</v>
      </c>
    </row>
    <row r="273" spans="1:11" x14ac:dyDescent="0.25">
      <c r="B273" s="1">
        <v>19.100000000000001</v>
      </c>
      <c r="C273" s="5">
        <v>392</v>
      </c>
      <c r="D273" s="1">
        <v>2</v>
      </c>
      <c r="E273" s="4">
        <v>40</v>
      </c>
      <c r="F273" s="3">
        <v>2.9208758709847928</v>
      </c>
      <c r="G273" s="1">
        <v>30</v>
      </c>
      <c r="H273" s="1">
        <v>39.5</v>
      </c>
      <c r="I273" s="2">
        <v>6.7418833961836511E-2</v>
      </c>
      <c r="J273" s="3">
        <v>259.17780080354459</v>
      </c>
      <c r="K273" s="3">
        <v>0.25</v>
      </c>
    </row>
    <row r="274" spans="1:11" x14ac:dyDescent="0.25">
      <c r="B274" s="1">
        <v>19.100000000000001</v>
      </c>
      <c r="C274" s="5">
        <v>392</v>
      </c>
      <c r="D274" s="1">
        <v>2</v>
      </c>
      <c r="E274" s="4">
        <v>40</v>
      </c>
      <c r="F274" s="3">
        <v>2.9208758709847928</v>
      </c>
      <c r="G274" s="1">
        <v>30</v>
      </c>
      <c r="H274" s="1">
        <v>39.5</v>
      </c>
      <c r="I274" s="2">
        <v>6.7418833961836511E-2</v>
      </c>
      <c r="J274" s="3">
        <v>333.22860103312883</v>
      </c>
      <c r="K274" s="3">
        <v>0.28000000000000003</v>
      </c>
    </row>
    <row r="275" spans="1:11" x14ac:dyDescent="0.25">
      <c r="A275" t="s">
        <v>66</v>
      </c>
      <c r="B275" s="1">
        <v>15.9</v>
      </c>
      <c r="C275" s="5">
        <v>392</v>
      </c>
      <c r="D275" s="1">
        <v>2</v>
      </c>
      <c r="E275" s="4">
        <v>46</v>
      </c>
      <c r="F275" s="3">
        <v>3.3538794827423906</v>
      </c>
      <c r="G275" s="1">
        <v>30</v>
      </c>
      <c r="H275" s="1">
        <v>38</v>
      </c>
      <c r="I275" s="2">
        <v>4.3572731080932514E-2</v>
      </c>
      <c r="J275" s="3">
        <v>365.47269151625068</v>
      </c>
      <c r="K275" s="3">
        <v>0.2</v>
      </c>
    </row>
    <row r="276" spans="1:11" x14ac:dyDescent="0.25">
      <c r="B276" s="1">
        <v>15.9</v>
      </c>
      <c r="C276" s="5">
        <v>392</v>
      </c>
      <c r="D276" s="1">
        <v>2</v>
      </c>
      <c r="E276" s="4">
        <v>46</v>
      </c>
      <c r="F276" s="3">
        <v>3.3538794827423906</v>
      </c>
      <c r="G276" s="1">
        <v>30</v>
      </c>
      <c r="H276" s="1">
        <v>38</v>
      </c>
      <c r="I276" s="2">
        <v>4.3572731080932514E-2</v>
      </c>
      <c r="J276" s="3">
        <v>392.3</v>
      </c>
      <c r="K276" s="3">
        <v>0.22</v>
      </c>
    </row>
    <row r="277" spans="1:11" x14ac:dyDescent="0.25">
      <c r="A277" t="s">
        <v>67</v>
      </c>
      <c r="B277" s="1">
        <v>15.9</v>
      </c>
      <c r="C277" s="5">
        <v>392</v>
      </c>
      <c r="D277" s="1">
        <v>2</v>
      </c>
      <c r="E277" s="4">
        <v>46</v>
      </c>
      <c r="F277" s="3">
        <v>3.3538794827423906</v>
      </c>
      <c r="G277" s="1">
        <v>30</v>
      </c>
      <c r="H277" s="1">
        <v>38</v>
      </c>
      <c r="I277" s="2">
        <v>4.3572731080932514E-2</v>
      </c>
      <c r="J277" s="3">
        <v>365.47269151625068</v>
      </c>
      <c r="K277" s="3">
        <v>0.17</v>
      </c>
    </row>
    <row r="278" spans="1:11" x14ac:dyDescent="0.25">
      <c r="B278" s="1">
        <v>15.9</v>
      </c>
      <c r="C278" s="5">
        <v>392</v>
      </c>
      <c r="D278" s="1">
        <v>2</v>
      </c>
      <c r="E278" s="4">
        <v>46</v>
      </c>
      <c r="F278" s="3">
        <v>3.3538794827423906</v>
      </c>
      <c r="G278" s="1">
        <v>30</v>
      </c>
      <c r="H278" s="1">
        <v>38</v>
      </c>
      <c r="I278" s="2">
        <v>4.3572731080932514E-2</v>
      </c>
      <c r="J278" s="3">
        <v>392.3</v>
      </c>
      <c r="K278" s="3">
        <v>0.21</v>
      </c>
    </row>
    <row r="279" spans="1:11" x14ac:dyDescent="0.25">
      <c r="A279" t="s">
        <v>68</v>
      </c>
      <c r="B279" s="1">
        <v>19.100000000000001</v>
      </c>
      <c r="C279" s="5">
        <v>392</v>
      </c>
      <c r="D279" s="1">
        <v>2</v>
      </c>
      <c r="E279" s="4">
        <v>40</v>
      </c>
      <c r="F279" s="3">
        <v>3.3538794827423906</v>
      </c>
      <c r="G279" s="1">
        <v>30</v>
      </c>
      <c r="H279" s="1">
        <v>39.5</v>
      </c>
      <c r="I279" s="2">
        <v>6.6596536025101183E-2</v>
      </c>
      <c r="J279" s="3">
        <v>221.31013180149799</v>
      </c>
      <c r="K279" s="3">
        <v>0.17</v>
      </c>
    </row>
    <row r="280" spans="1:11" x14ac:dyDescent="0.25">
      <c r="B280" s="1">
        <v>19.100000000000001</v>
      </c>
      <c r="C280" s="5">
        <v>392</v>
      </c>
      <c r="D280" s="1">
        <v>2</v>
      </c>
      <c r="E280" s="4">
        <v>40</v>
      </c>
      <c r="F280" s="3">
        <v>3.3538794827423906</v>
      </c>
      <c r="G280" s="1">
        <v>30</v>
      </c>
      <c r="H280" s="1">
        <v>39.5</v>
      </c>
      <c r="I280" s="2">
        <v>6.6596536025101183E-2</v>
      </c>
      <c r="J280" s="3">
        <v>259.14092356243782</v>
      </c>
      <c r="K280" s="3">
        <v>0.18</v>
      </c>
    </row>
    <row r="281" spans="1:11" x14ac:dyDescent="0.25">
      <c r="B281" s="1">
        <v>19.100000000000001</v>
      </c>
      <c r="C281" s="5">
        <v>392</v>
      </c>
      <c r="D281" s="1">
        <v>2</v>
      </c>
      <c r="E281" s="4">
        <v>40</v>
      </c>
      <c r="F281" s="3">
        <v>3.3538794827423906</v>
      </c>
      <c r="G281" s="1">
        <v>30</v>
      </c>
      <c r="H281" s="1">
        <v>39.5</v>
      </c>
      <c r="I281" s="2">
        <v>6.6596536025101183E-2</v>
      </c>
      <c r="J281" s="3">
        <v>296.0259455293542</v>
      </c>
      <c r="K281" s="3">
        <v>0.2</v>
      </c>
    </row>
    <row r="282" spans="1:11" x14ac:dyDescent="0.25">
      <c r="B282" s="1">
        <v>19.100000000000001</v>
      </c>
      <c r="C282" s="5">
        <v>392</v>
      </c>
      <c r="D282" s="1">
        <v>2</v>
      </c>
      <c r="E282" s="4">
        <v>40</v>
      </c>
      <c r="F282" s="3">
        <v>3.3538794827423906</v>
      </c>
      <c r="G282" s="1">
        <v>30</v>
      </c>
      <c r="H282" s="1">
        <v>39.5</v>
      </c>
      <c r="I282" s="2">
        <v>6.6596536025101183E-2</v>
      </c>
      <c r="J282" s="3">
        <v>333.85673729029395</v>
      </c>
      <c r="K282" s="3">
        <v>0.2</v>
      </c>
    </row>
    <row r="283" spans="1:11" x14ac:dyDescent="0.25">
      <c r="B283" s="1">
        <v>19.100000000000001</v>
      </c>
      <c r="C283" s="5">
        <v>392</v>
      </c>
      <c r="D283" s="1">
        <v>2</v>
      </c>
      <c r="E283" s="4">
        <v>40</v>
      </c>
      <c r="F283" s="3">
        <v>3.3538794827423906</v>
      </c>
      <c r="G283" s="1">
        <v>30</v>
      </c>
      <c r="H283" s="1">
        <v>39.5</v>
      </c>
      <c r="I283" s="2">
        <v>6.6596536025101183E-2</v>
      </c>
      <c r="J283" s="3">
        <v>369.79598946318686</v>
      </c>
      <c r="K283" s="3">
        <v>0.25</v>
      </c>
    </row>
    <row r="284" spans="1:11" x14ac:dyDescent="0.25">
      <c r="B284" s="1">
        <v>19.100000000000001</v>
      </c>
      <c r="C284" s="5">
        <v>392</v>
      </c>
      <c r="D284" s="1">
        <v>2</v>
      </c>
      <c r="E284" s="4">
        <v>40</v>
      </c>
      <c r="F284" s="3">
        <v>3.3538794827423906</v>
      </c>
      <c r="G284" s="1">
        <v>30</v>
      </c>
      <c r="H284" s="1">
        <v>39.5</v>
      </c>
      <c r="I284" s="2">
        <v>6.6596536025101183E-2</v>
      </c>
      <c r="J284" s="3">
        <v>392.3</v>
      </c>
      <c r="K284" s="3">
        <v>0.27</v>
      </c>
    </row>
    <row r="285" spans="1:11" x14ac:dyDescent="0.25">
      <c r="A285" t="s">
        <v>69</v>
      </c>
      <c r="B285" s="1">
        <v>19.100000000000001</v>
      </c>
      <c r="C285" s="5">
        <v>392</v>
      </c>
      <c r="D285" s="1">
        <v>2</v>
      </c>
      <c r="E285" s="4">
        <v>40</v>
      </c>
      <c r="F285" s="3">
        <v>3.3538794827423906</v>
      </c>
      <c r="G285" s="1">
        <v>30</v>
      </c>
      <c r="H285" s="1">
        <v>39.5</v>
      </c>
      <c r="I285" s="2">
        <v>6.6596536025101183E-2</v>
      </c>
      <c r="J285" s="3">
        <v>296.0259455293542</v>
      </c>
      <c r="K285" s="3">
        <v>0.18</v>
      </c>
    </row>
    <row r="286" spans="1:11" x14ac:dyDescent="0.25">
      <c r="B286" s="1">
        <v>19.100000000000001</v>
      </c>
      <c r="C286" s="5">
        <v>392</v>
      </c>
      <c r="D286" s="1">
        <v>2</v>
      </c>
      <c r="E286" s="4">
        <v>40</v>
      </c>
      <c r="F286" s="3">
        <v>3.3538794827423906</v>
      </c>
      <c r="G286" s="1">
        <v>30</v>
      </c>
      <c r="H286" s="1">
        <v>39.5</v>
      </c>
      <c r="I286" s="2">
        <v>6.6596536025101183E-2</v>
      </c>
      <c r="J286" s="3">
        <v>331.965197702247</v>
      </c>
      <c r="K286" s="3">
        <v>0.19</v>
      </c>
    </row>
    <row r="287" spans="1:11" x14ac:dyDescent="0.25">
      <c r="B287" s="1">
        <v>19.100000000000001</v>
      </c>
      <c r="C287" s="5">
        <v>392</v>
      </c>
      <c r="D287" s="1">
        <v>2</v>
      </c>
      <c r="E287" s="4">
        <v>40</v>
      </c>
      <c r="F287" s="3">
        <v>3.3538794827423906</v>
      </c>
      <c r="G287" s="1">
        <v>30</v>
      </c>
      <c r="H287" s="1">
        <v>39.5</v>
      </c>
      <c r="I287" s="2">
        <v>6.6596536025101183E-2</v>
      </c>
      <c r="J287" s="3">
        <v>369.79598946318686</v>
      </c>
      <c r="K287" s="3">
        <v>0.21</v>
      </c>
    </row>
    <row r="288" spans="1:11" x14ac:dyDescent="0.25">
      <c r="B288" s="1">
        <v>19.100000000000001</v>
      </c>
      <c r="C288" s="5">
        <v>392</v>
      </c>
      <c r="D288" s="1">
        <v>2</v>
      </c>
      <c r="E288" s="4">
        <v>40</v>
      </c>
      <c r="F288" s="3">
        <v>3.3538794827423906</v>
      </c>
      <c r="G288" s="1">
        <v>30</v>
      </c>
      <c r="H288" s="1">
        <v>39.5</v>
      </c>
      <c r="I288" s="2">
        <v>6.6596536025101183E-2</v>
      </c>
      <c r="J288" s="3">
        <v>392.3</v>
      </c>
      <c r="K288" s="3">
        <v>0.26</v>
      </c>
    </row>
    <row r="289" spans="1:11" x14ac:dyDescent="0.25">
      <c r="A289" t="s">
        <v>70</v>
      </c>
      <c r="B289" s="1">
        <v>19.100000000000001</v>
      </c>
      <c r="C289" s="5">
        <v>276</v>
      </c>
      <c r="D289" s="1">
        <v>2</v>
      </c>
      <c r="E289" s="4">
        <v>69.8</v>
      </c>
      <c r="F289" s="3">
        <v>2.900328825179082</v>
      </c>
      <c r="G289" s="1">
        <v>31.8</v>
      </c>
      <c r="H289" s="1">
        <v>41.4</v>
      </c>
      <c r="I289" s="2">
        <v>4.0651443689720533E-2</v>
      </c>
      <c r="J289" s="3">
        <v>203.02249313738358</v>
      </c>
      <c r="K289" s="3">
        <v>0.17</v>
      </c>
    </row>
    <row r="290" spans="1:11" x14ac:dyDescent="0.25">
      <c r="B290" s="1">
        <v>19.100000000000001</v>
      </c>
      <c r="C290" s="5">
        <v>276</v>
      </c>
      <c r="D290" s="1">
        <v>2</v>
      </c>
      <c r="E290" s="4">
        <v>69.8</v>
      </c>
      <c r="F290" s="3">
        <v>2.900328825179082</v>
      </c>
      <c r="G290" s="1">
        <v>31.8</v>
      </c>
      <c r="H290" s="1">
        <v>41.4</v>
      </c>
      <c r="I290" s="2">
        <v>4.0651443689720533E-2</v>
      </c>
      <c r="J290" s="3">
        <v>244.50020678910712</v>
      </c>
      <c r="K290" s="3">
        <v>0.23</v>
      </c>
    </row>
    <row r="291" spans="1:11" x14ac:dyDescent="0.25">
      <c r="B291" s="1">
        <v>19.100000000000001</v>
      </c>
      <c r="C291" s="5">
        <v>276</v>
      </c>
      <c r="D291" s="1">
        <v>2</v>
      </c>
      <c r="E291" s="4">
        <v>69.8</v>
      </c>
      <c r="F291" s="3">
        <v>2.900328825179082</v>
      </c>
      <c r="G291" s="1">
        <v>31.8</v>
      </c>
      <c r="H291" s="1">
        <v>41.4</v>
      </c>
      <c r="I291" s="2">
        <v>4.0651443689720533E-2</v>
      </c>
      <c r="J291" s="3">
        <v>275.8</v>
      </c>
      <c r="K291" s="3">
        <v>0.27</v>
      </c>
    </row>
    <row r="292" spans="1:11" x14ac:dyDescent="0.25">
      <c r="A292" t="s">
        <v>71</v>
      </c>
      <c r="B292" s="1">
        <v>19.100000000000001</v>
      </c>
      <c r="C292" s="5">
        <v>276</v>
      </c>
      <c r="D292" s="1">
        <v>2</v>
      </c>
      <c r="E292" s="4">
        <v>69.8</v>
      </c>
      <c r="F292" s="3">
        <v>2.8466918957142089</v>
      </c>
      <c r="G292" s="1">
        <v>31.8</v>
      </c>
      <c r="H292" s="1">
        <v>41.4</v>
      </c>
      <c r="I292" s="2">
        <v>4.0711184462321949E-2</v>
      </c>
      <c r="J292" s="3">
        <v>275.8</v>
      </c>
      <c r="K292" s="3">
        <v>0.16</v>
      </c>
    </row>
    <row r="293" spans="1:11" x14ac:dyDescent="0.25">
      <c r="A293" t="s">
        <v>72</v>
      </c>
      <c r="B293" s="1">
        <v>19.100000000000001</v>
      </c>
      <c r="C293" s="5">
        <v>276</v>
      </c>
      <c r="D293" s="1">
        <v>2</v>
      </c>
      <c r="E293" s="4">
        <v>69.8</v>
      </c>
      <c r="F293" s="3">
        <v>2.711321473488328</v>
      </c>
      <c r="G293" s="1">
        <v>38.200000000000003</v>
      </c>
      <c r="H293" s="1">
        <v>47.7</v>
      </c>
      <c r="I293" s="2">
        <v>4.0691908981937738E-2</v>
      </c>
      <c r="J293" s="3">
        <v>249.74588434606099</v>
      </c>
      <c r="K293" s="3">
        <v>0.16</v>
      </c>
    </row>
    <row r="294" spans="1:11" x14ac:dyDescent="0.25">
      <c r="B294" s="1">
        <v>19.100000000000001</v>
      </c>
      <c r="C294" s="5">
        <v>276</v>
      </c>
      <c r="D294" s="1">
        <v>2</v>
      </c>
      <c r="E294" s="4">
        <v>69.8</v>
      </c>
      <c r="F294" s="3">
        <v>2.711321473488328</v>
      </c>
      <c r="G294" s="1">
        <v>38.200000000000003</v>
      </c>
      <c r="H294" s="1">
        <v>47.7</v>
      </c>
      <c r="I294" s="2">
        <v>4.0691908981937738E-2</v>
      </c>
      <c r="J294" s="3">
        <v>275.8</v>
      </c>
      <c r="K294" s="3">
        <v>0.2</v>
      </c>
    </row>
    <row r="295" spans="1:11" x14ac:dyDescent="0.25">
      <c r="A295" t="s">
        <v>73</v>
      </c>
      <c r="B295" s="1">
        <v>22.2</v>
      </c>
      <c r="C295" s="5">
        <v>276</v>
      </c>
      <c r="D295" s="1">
        <v>2</v>
      </c>
      <c r="E295" s="4">
        <v>63.6</v>
      </c>
      <c r="F295" s="3">
        <v>2.6879866270061714</v>
      </c>
      <c r="G295" s="1">
        <v>12.8</v>
      </c>
      <c r="H295" s="1">
        <v>23.9</v>
      </c>
      <c r="I295" s="2">
        <v>8.499983527163707E-2</v>
      </c>
      <c r="J295" s="3">
        <v>271.28943756037444</v>
      </c>
      <c r="K295" s="3">
        <v>0.17</v>
      </c>
    </row>
    <row r="296" spans="1:11" x14ac:dyDescent="0.25">
      <c r="A296" t="s">
        <v>74</v>
      </c>
      <c r="B296" s="1">
        <v>22.2</v>
      </c>
      <c r="C296" s="5">
        <v>276</v>
      </c>
      <c r="D296" s="1">
        <v>2</v>
      </c>
      <c r="E296" s="4">
        <v>63.6</v>
      </c>
      <c r="F296" s="3">
        <v>2.3846015710371389</v>
      </c>
      <c r="G296" s="1">
        <v>38</v>
      </c>
      <c r="H296" s="1">
        <v>49.1</v>
      </c>
      <c r="I296" s="2">
        <v>5.9022388890402282E-2</v>
      </c>
      <c r="J296" s="3">
        <v>195.11352598003063</v>
      </c>
      <c r="K296" s="3">
        <v>0.15</v>
      </c>
    </row>
    <row r="297" spans="1:11" x14ac:dyDescent="0.25">
      <c r="B297" s="1">
        <v>22.2</v>
      </c>
      <c r="C297" s="5">
        <v>276</v>
      </c>
      <c r="D297" s="1">
        <v>2</v>
      </c>
      <c r="E297" s="4">
        <v>63.6</v>
      </c>
      <c r="F297" s="3">
        <v>2.3846015710371389</v>
      </c>
      <c r="G297" s="1">
        <v>38</v>
      </c>
      <c r="H297" s="1">
        <v>49.1</v>
      </c>
      <c r="I297" s="2">
        <v>5.9022388890402282E-2</v>
      </c>
      <c r="J297" s="3">
        <v>226.947036463892</v>
      </c>
      <c r="K297" s="3">
        <v>0.19</v>
      </c>
    </row>
    <row r="298" spans="1:11" x14ac:dyDescent="0.25">
      <c r="B298" s="1">
        <v>22.2</v>
      </c>
      <c r="C298" s="5">
        <v>276</v>
      </c>
      <c r="D298" s="1">
        <v>2</v>
      </c>
      <c r="E298" s="4">
        <v>63.6</v>
      </c>
      <c r="F298" s="3">
        <v>2.3846015710371389</v>
      </c>
      <c r="G298" s="1">
        <v>38</v>
      </c>
      <c r="H298" s="1">
        <v>49.1</v>
      </c>
      <c r="I298" s="2">
        <v>5.9022388890402282E-2</v>
      </c>
      <c r="J298" s="3">
        <v>260.91293520983021</v>
      </c>
      <c r="K298" s="3">
        <v>0.22</v>
      </c>
    </row>
    <row r="299" spans="1:11" x14ac:dyDescent="0.25">
      <c r="B299" s="1">
        <v>22.2</v>
      </c>
      <c r="C299" s="5">
        <v>276</v>
      </c>
      <c r="D299" s="1">
        <v>2</v>
      </c>
      <c r="E299" s="4">
        <v>63.6</v>
      </c>
      <c r="F299" s="3">
        <v>2.3846015710371389</v>
      </c>
      <c r="G299" s="1">
        <v>38</v>
      </c>
      <c r="H299" s="1">
        <v>49.1</v>
      </c>
      <c r="I299" s="2">
        <v>5.9022388890402282E-2</v>
      </c>
      <c r="J299" s="3">
        <v>275.8</v>
      </c>
      <c r="K299" s="3">
        <v>0.27</v>
      </c>
    </row>
    <row r="300" spans="1:11" x14ac:dyDescent="0.25">
      <c r="A300" t="s">
        <v>75</v>
      </c>
      <c r="B300" s="1">
        <v>22.2</v>
      </c>
      <c r="C300" s="5">
        <v>276</v>
      </c>
      <c r="D300" s="1">
        <v>2</v>
      </c>
      <c r="E300" s="4">
        <v>63.6</v>
      </c>
      <c r="F300" s="3">
        <v>2.8648423476200775</v>
      </c>
      <c r="G300" s="1">
        <v>38</v>
      </c>
      <c r="H300" s="1">
        <v>49.1</v>
      </c>
      <c r="I300" s="2">
        <v>5.8054054206432525E-2</v>
      </c>
      <c r="J300" s="3">
        <v>259.63215176616467</v>
      </c>
      <c r="K300" s="3">
        <v>0.17</v>
      </c>
    </row>
    <row r="301" spans="1:11" x14ac:dyDescent="0.25">
      <c r="B301" s="1">
        <v>22.2</v>
      </c>
      <c r="C301" s="5">
        <v>276</v>
      </c>
      <c r="D301" s="1">
        <v>2</v>
      </c>
      <c r="E301" s="4">
        <v>63.6</v>
      </c>
      <c r="F301" s="3">
        <v>2.8648423476200775</v>
      </c>
      <c r="G301" s="1">
        <v>38</v>
      </c>
      <c r="H301" s="1">
        <v>49.1</v>
      </c>
      <c r="I301" s="2">
        <v>5.8054054206432525E-2</v>
      </c>
      <c r="J301" s="3">
        <v>275.8</v>
      </c>
      <c r="K301" s="3">
        <v>0.2</v>
      </c>
    </row>
    <row r="302" spans="1:11" x14ac:dyDescent="0.25">
      <c r="A302" t="s">
        <v>76</v>
      </c>
      <c r="B302" s="1">
        <v>22.2</v>
      </c>
      <c r="C302" s="5">
        <v>276</v>
      </c>
      <c r="D302" s="1">
        <v>2</v>
      </c>
      <c r="E302" s="4">
        <v>63.6</v>
      </c>
      <c r="F302" s="3">
        <v>2.8336917902498859</v>
      </c>
      <c r="G302" s="1">
        <v>38</v>
      </c>
      <c r="H302" s="1">
        <v>49.1</v>
      </c>
      <c r="I302" s="2">
        <v>5.8110239594394375E-2</v>
      </c>
      <c r="J302" s="3">
        <v>194.21192690601001</v>
      </c>
      <c r="K302" s="3">
        <v>0.15</v>
      </c>
    </row>
    <row r="303" spans="1:11" x14ac:dyDescent="0.25">
      <c r="B303" s="1">
        <v>22.2</v>
      </c>
      <c r="C303" s="5">
        <v>276</v>
      </c>
      <c r="D303" s="1">
        <v>2</v>
      </c>
      <c r="E303" s="4">
        <v>63.6</v>
      </c>
      <c r="F303" s="3">
        <v>2.8336917902498859</v>
      </c>
      <c r="G303" s="1">
        <v>38</v>
      </c>
      <c r="H303" s="1">
        <v>49.1</v>
      </c>
      <c r="I303" s="2">
        <v>5.8110239594394375E-2</v>
      </c>
      <c r="J303" s="3">
        <v>225.89833808739655</v>
      </c>
      <c r="K303" s="3">
        <v>0.18</v>
      </c>
    </row>
    <row r="304" spans="1:11" x14ac:dyDescent="0.25">
      <c r="B304" s="1">
        <v>22.2</v>
      </c>
      <c r="C304" s="5">
        <v>276</v>
      </c>
      <c r="D304" s="1">
        <v>2</v>
      </c>
      <c r="E304" s="4">
        <v>63.6</v>
      </c>
      <c r="F304" s="3">
        <v>2.8336917902498859</v>
      </c>
      <c r="G304" s="1">
        <v>38</v>
      </c>
      <c r="H304" s="1">
        <v>49.1</v>
      </c>
      <c r="I304" s="2">
        <v>5.8110239594394375E-2</v>
      </c>
      <c r="J304" s="3">
        <v>259.70728398906732</v>
      </c>
      <c r="K304" s="3">
        <v>0.22</v>
      </c>
    </row>
    <row r="305" spans="1:11" x14ac:dyDescent="0.25">
      <c r="B305" s="1">
        <v>22.2</v>
      </c>
      <c r="C305" s="5">
        <v>276</v>
      </c>
      <c r="D305" s="1">
        <v>2</v>
      </c>
      <c r="E305" s="4">
        <v>63.6</v>
      </c>
      <c r="F305" s="3">
        <v>2.8336917902498859</v>
      </c>
      <c r="G305" s="1">
        <v>38</v>
      </c>
      <c r="H305" s="1">
        <v>49.1</v>
      </c>
      <c r="I305" s="2">
        <v>5.8110239594394375E-2</v>
      </c>
      <c r="J305" s="3">
        <v>275.8</v>
      </c>
      <c r="K305" s="3">
        <v>0.25</v>
      </c>
    </row>
    <row r="306" spans="1:11" x14ac:dyDescent="0.25">
      <c r="A306" t="s">
        <v>77</v>
      </c>
      <c r="B306" s="1">
        <v>22.2</v>
      </c>
      <c r="C306" s="5">
        <v>276</v>
      </c>
      <c r="D306" s="1">
        <v>2</v>
      </c>
      <c r="E306" s="4">
        <v>63.6</v>
      </c>
      <c r="F306" s="3">
        <v>2.7563734268389184</v>
      </c>
      <c r="G306" s="1">
        <v>38</v>
      </c>
      <c r="H306" s="1">
        <v>49.1</v>
      </c>
      <c r="I306" s="2">
        <v>5.8253253556272706E-2</v>
      </c>
      <c r="J306" s="3">
        <v>194.35459603250266</v>
      </c>
      <c r="K306" s="3">
        <v>0.2</v>
      </c>
    </row>
    <row r="307" spans="1:11" x14ac:dyDescent="0.25">
      <c r="B307" s="1">
        <v>22.2</v>
      </c>
      <c r="C307" s="5">
        <v>276</v>
      </c>
      <c r="D307" s="1">
        <v>2</v>
      </c>
      <c r="E307" s="4">
        <v>63.6</v>
      </c>
      <c r="F307" s="3">
        <v>2.7563734268389184</v>
      </c>
      <c r="G307" s="1">
        <v>38</v>
      </c>
      <c r="H307" s="1">
        <v>49.1</v>
      </c>
      <c r="I307" s="2">
        <v>5.8253253556272706E-2</v>
      </c>
      <c r="J307" s="3">
        <v>226.06428422203666</v>
      </c>
      <c r="K307" s="3">
        <v>0.25</v>
      </c>
    </row>
    <row r="308" spans="1:11" x14ac:dyDescent="0.25">
      <c r="B308" s="1">
        <v>22.2</v>
      </c>
      <c r="C308" s="5">
        <v>276</v>
      </c>
      <c r="D308" s="1">
        <v>2</v>
      </c>
      <c r="E308" s="4">
        <v>63.6</v>
      </c>
      <c r="F308" s="3">
        <v>2.7563734268389184</v>
      </c>
      <c r="G308" s="1">
        <v>38</v>
      </c>
      <c r="H308" s="1">
        <v>49.1</v>
      </c>
      <c r="I308" s="2">
        <v>5.8253253556272706E-2</v>
      </c>
      <c r="J308" s="3">
        <v>259.8980663572811</v>
      </c>
      <c r="K308" s="3">
        <v>0.3</v>
      </c>
    </row>
    <row r="309" spans="1:11" x14ac:dyDescent="0.25">
      <c r="B309" s="1">
        <v>22.2</v>
      </c>
      <c r="C309" s="5">
        <v>276</v>
      </c>
      <c r="D309" s="1">
        <v>2</v>
      </c>
      <c r="E309" s="4">
        <v>63.6</v>
      </c>
      <c r="F309" s="3">
        <v>2.7563734268389184</v>
      </c>
      <c r="G309" s="1">
        <v>38</v>
      </c>
      <c r="H309" s="1">
        <v>49.1</v>
      </c>
      <c r="I309" s="2">
        <v>5.8253253556272706E-2</v>
      </c>
      <c r="J309" s="3">
        <v>275.8</v>
      </c>
      <c r="K309" s="3">
        <v>0.35</v>
      </c>
    </row>
    <row r="310" spans="1:11" x14ac:dyDescent="0.25">
      <c r="A310" t="s">
        <v>78</v>
      </c>
      <c r="B310" s="1">
        <v>28.7</v>
      </c>
      <c r="C310" s="5">
        <v>276</v>
      </c>
      <c r="D310" s="1">
        <v>2</v>
      </c>
      <c r="E310" s="4">
        <v>50.6</v>
      </c>
      <c r="F310" s="3">
        <v>2.7748174021560659</v>
      </c>
      <c r="G310" s="1">
        <v>22.2</v>
      </c>
      <c r="H310" s="1">
        <v>36.6</v>
      </c>
      <c r="I310" s="2">
        <v>0.10899285032170623</v>
      </c>
      <c r="J310" s="3">
        <v>234.11581828988642</v>
      </c>
      <c r="K310" s="3">
        <v>0.17</v>
      </c>
    </row>
    <row r="311" spans="1:11" x14ac:dyDescent="0.25">
      <c r="B311" s="1">
        <v>28.7</v>
      </c>
      <c r="C311" s="5">
        <v>276</v>
      </c>
      <c r="D311" s="1">
        <v>2</v>
      </c>
      <c r="E311" s="4">
        <v>50.6</v>
      </c>
      <c r="F311" s="3">
        <v>2.7748174021560659</v>
      </c>
      <c r="G311" s="1">
        <v>22.2</v>
      </c>
      <c r="H311" s="1">
        <v>36.6</v>
      </c>
      <c r="I311" s="2">
        <v>0.10899285032170623</v>
      </c>
      <c r="J311" s="3">
        <v>274.84728475140628</v>
      </c>
      <c r="K311" s="3">
        <v>0.2</v>
      </c>
    </row>
    <row r="312" spans="1:11" x14ac:dyDescent="0.25">
      <c r="A312" t="s">
        <v>79</v>
      </c>
      <c r="B312" s="1">
        <v>28.7</v>
      </c>
      <c r="C312" s="5">
        <v>276</v>
      </c>
      <c r="D312" s="1">
        <v>2</v>
      </c>
      <c r="E312" s="4">
        <v>50.6</v>
      </c>
      <c r="F312" s="3">
        <v>2.8017146470593879</v>
      </c>
      <c r="G312" s="1">
        <v>38.200000000000003</v>
      </c>
      <c r="H312" s="1">
        <v>52.5</v>
      </c>
      <c r="I312" s="2">
        <v>0.10686066770303645</v>
      </c>
      <c r="J312" s="3">
        <v>179.49560032260422</v>
      </c>
      <c r="K312" s="3">
        <v>0.17</v>
      </c>
    </row>
    <row r="313" spans="1:11" x14ac:dyDescent="0.25">
      <c r="B313" s="1">
        <v>28.7</v>
      </c>
      <c r="C313" s="5">
        <v>276</v>
      </c>
      <c r="D313" s="1">
        <v>2</v>
      </c>
      <c r="E313" s="4">
        <v>50.6</v>
      </c>
      <c r="F313" s="3">
        <v>2.8017146470593879</v>
      </c>
      <c r="G313" s="1">
        <v>38.200000000000003</v>
      </c>
      <c r="H313" s="1">
        <v>52.5</v>
      </c>
      <c r="I313" s="2">
        <v>0.10686066770303645</v>
      </c>
      <c r="J313" s="3">
        <v>212.74254265148761</v>
      </c>
      <c r="K313" s="3">
        <v>0.2</v>
      </c>
    </row>
    <row r="314" spans="1:11" x14ac:dyDescent="0.25">
      <c r="B314" s="1">
        <v>28.7</v>
      </c>
      <c r="C314" s="5">
        <v>276</v>
      </c>
      <c r="D314" s="1">
        <v>2</v>
      </c>
      <c r="E314" s="4">
        <v>50.6</v>
      </c>
      <c r="F314" s="3">
        <v>2.8017146470593879</v>
      </c>
      <c r="G314" s="1">
        <v>38.200000000000003</v>
      </c>
      <c r="H314" s="1">
        <v>52.5</v>
      </c>
      <c r="I314" s="2">
        <v>0.10686066770303645</v>
      </c>
      <c r="J314" s="3">
        <v>245.23171991304602</v>
      </c>
      <c r="K314" s="3">
        <v>0.25</v>
      </c>
    </row>
    <row r="315" spans="1:11" x14ac:dyDescent="0.25">
      <c r="B315" s="1">
        <v>28.7</v>
      </c>
      <c r="C315" s="5">
        <v>276</v>
      </c>
      <c r="D315" s="1">
        <v>2</v>
      </c>
      <c r="E315" s="4">
        <v>50.6</v>
      </c>
      <c r="F315" s="3">
        <v>2.8017146470593879</v>
      </c>
      <c r="G315" s="1">
        <v>38.200000000000003</v>
      </c>
      <c r="H315" s="1">
        <v>52.5</v>
      </c>
      <c r="I315" s="2">
        <v>0.10686066770303645</v>
      </c>
      <c r="J315" s="3">
        <v>275.8</v>
      </c>
      <c r="K315" s="3">
        <v>0.28999999999999998</v>
      </c>
    </row>
    <row r="316" spans="1:11" x14ac:dyDescent="0.25">
      <c r="A316" t="s">
        <v>80</v>
      </c>
      <c r="B316" s="1">
        <v>28.7</v>
      </c>
      <c r="C316" s="5">
        <v>276</v>
      </c>
      <c r="D316" s="1">
        <v>2</v>
      </c>
      <c r="E316" s="4">
        <v>50.6</v>
      </c>
      <c r="F316" s="3">
        <v>2.7153116457984496</v>
      </c>
      <c r="G316" s="1">
        <v>38.200000000000003</v>
      </c>
      <c r="H316" s="1">
        <v>52.5</v>
      </c>
      <c r="I316" s="2">
        <v>0.1072263869101954</v>
      </c>
      <c r="J316" s="3">
        <v>212.94749158826474</v>
      </c>
      <c r="K316" s="3">
        <v>0.17</v>
      </c>
    </row>
    <row r="317" spans="1:11" x14ac:dyDescent="0.25">
      <c r="A317" t="s">
        <v>81</v>
      </c>
      <c r="B317" s="1">
        <v>28.7</v>
      </c>
      <c r="C317" s="5">
        <v>276</v>
      </c>
      <c r="D317" s="1">
        <v>2</v>
      </c>
      <c r="E317" s="4">
        <v>50.6</v>
      </c>
      <c r="F317" s="3">
        <v>2.8017146470593879</v>
      </c>
      <c r="G317" s="1">
        <v>38.200000000000003</v>
      </c>
      <c r="H317" s="1">
        <v>52.5</v>
      </c>
      <c r="I317" s="2">
        <v>0.10686066770303645</v>
      </c>
      <c r="J317" s="3">
        <v>179.49560032260422</v>
      </c>
      <c r="K317" s="3">
        <v>0.15</v>
      </c>
    </row>
    <row r="318" spans="1:11" x14ac:dyDescent="0.25">
      <c r="B318" s="1">
        <v>28.7</v>
      </c>
      <c r="C318" s="5">
        <v>276</v>
      </c>
      <c r="D318" s="1">
        <v>2</v>
      </c>
      <c r="E318" s="4">
        <v>50.6</v>
      </c>
      <c r="F318" s="3">
        <v>2.8017146470593879</v>
      </c>
      <c r="G318" s="1">
        <v>38.200000000000003</v>
      </c>
      <c r="H318" s="1">
        <v>52.5</v>
      </c>
      <c r="I318" s="2">
        <v>0.10686066770303645</v>
      </c>
      <c r="J318" s="3">
        <v>212.74254265148761</v>
      </c>
      <c r="K318" s="3">
        <v>0.16</v>
      </c>
    </row>
    <row r="319" spans="1:11" x14ac:dyDescent="0.25">
      <c r="B319" s="1">
        <v>28.7</v>
      </c>
      <c r="C319" s="5">
        <v>276</v>
      </c>
      <c r="D319" s="1">
        <v>2</v>
      </c>
      <c r="E319" s="4">
        <v>50.6</v>
      </c>
      <c r="F319" s="3">
        <v>2.8017146470593879</v>
      </c>
      <c r="G319" s="1">
        <v>38.200000000000003</v>
      </c>
      <c r="H319" s="1">
        <v>52.5</v>
      </c>
      <c r="I319" s="2">
        <v>0.10686066770303645</v>
      </c>
      <c r="J319" s="3">
        <v>245.23171991304602</v>
      </c>
      <c r="K319" s="3">
        <v>0.22</v>
      </c>
    </row>
    <row r="320" spans="1:11" x14ac:dyDescent="0.25">
      <c r="B320" s="1">
        <v>28.7</v>
      </c>
      <c r="C320" s="5">
        <v>276</v>
      </c>
      <c r="D320" s="1">
        <v>2</v>
      </c>
      <c r="E320" s="4">
        <v>50.6</v>
      </c>
      <c r="F320" s="3">
        <v>2.8017146470593879</v>
      </c>
      <c r="G320" s="1">
        <v>38.200000000000003</v>
      </c>
      <c r="H320" s="1">
        <v>52.5</v>
      </c>
      <c r="I320" s="2">
        <v>0.10686066770303645</v>
      </c>
      <c r="J320" s="3">
        <v>275.8</v>
      </c>
      <c r="K320" s="3">
        <v>0.26</v>
      </c>
    </row>
    <row r="321" spans="1:11" x14ac:dyDescent="0.25">
      <c r="A321" t="s">
        <v>82</v>
      </c>
      <c r="B321" s="1">
        <v>28.7</v>
      </c>
      <c r="C321" s="5">
        <v>276</v>
      </c>
      <c r="D321" s="1">
        <v>2</v>
      </c>
      <c r="E321" s="4">
        <v>50.6</v>
      </c>
      <c r="F321" s="3">
        <v>2.524448068103379</v>
      </c>
      <c r="G321" s="1">
        <v>38.200000000000003</v>
      </c>
      <c r="H321" s="1">
        <v>52.5</v>
      </c>
      <c r="I321" s="2">
        <v>0.10809111803939714</v>
      </c>
      <c r="J321" s="3">
        <v>213.42811414487335</v>
      </c>
      <c r="K321" s="3">
        <v>0.17</v>
      </c>
    </row>
    <row r="322" spans="1:11" x14ac:dyDescent="0.25">
      <c r="B322" s="1">
        <v>28.7</v>
      </c>
      <c r="C322" s="5">
        <v>276</v>
      </c>
      <c r="D322" s="1">
        <v>2</v>
      </c>
      <c r="E322" s="4">
        <v>50.6</v>
      </c>
      <c r="F322" s="3">
        <v>2.524448068103379</v>
      </c>
      <c r="G322" s="1">
        <v>38.200000000000003</v>
      </c>
      <c r="H322" s="1">
        <v>52.5</v>
      </c>
      <c r="I322" s="2">
        <v>0.10809111803939714</v>
      </c>
      <c r="J322" s="3">
        <v>246.02198910110286</v>
      </c>
      <c r="K322" s="3">
        <v>0.2</v>
      </c>
    </row>
    <row r="323" spans="1:11" x14ac:dyDescent="0.25">
      <c r="B323" s="1">
        <v>28.7</v>
      </c>
      <c r="C323" s="5">
        <v>276</v>
      </c>
      <c r="D323" s="1">
        <v>2</v>
      </c>
      <c r="E323" s="4">
        <v>50.6</v>
      </c>
      <c r="F323" s="3">
        <v>2.524448068103379</v>
      </c>
      <c r="G323" s="1">
        <v>38.200000000000003</v>
      </c>
      <c r="H323" s="1">
        <v>52.5</v>
      </c>
      <c r="I323" s="2">
        <v>0.10809111803939714</v>
      </c>
      <c r="J323" s="3">
        <v>275.8</v>
      </c>
      <c r="K323" s="3">
        <v>0.24</v>
      </c>
    </row>
    <row r="324" spans="1:11" x14ac:dyDescent="0.25">
      <c r="A324" t="s">
        <v>83</v>
      </c>
      <c r="B324" s="1">
        <v>32.299999999999997</v>
      </c>
      <c r="C324" s="5">
        <v>276</v>
      </c>
      <c r="D324" s="1">
        <v>1</v>
      </c>
      <c r="E324" s="4">
        <v>60</v>
      </c>
      <c r="F324" s="3">
        <v>2.5382184533279259</v>
      </c>
      <c r="G324" s="1">
        <v>38.299999999999997</v>
      </c>
      <c r="H324" s="1">
        <v>54.4</v>
      </c>
      <c r="I324" s="2">
        <v>6.2449543908879294E-2</v>
      </c>
      <c r="J324" s="3">
        <v>170.80329915468195</v>
      </c>
      <c r="K324" s="3">
        <v>0.17</v>
      </c>
    </row>
    <row r="325" spans="1:11" x14ac:dyDescent="0.25">
      <c r="B325" s="1">
        <v>32.299999999999997</v>
      </c>
      <c r="C325" s="5">
        <v>276</v>
      </c>
      <c r="D325" s="1">
        <v>1</v>
      </c>
      <c r="E325" s="4">
        <v>60</v>
      </c>
      <c r="F325" s="3">
        <v>2.5382184533279259</v>
      </c>
      <c r="G325" s="1">
        <v>38.299999999999997</v>
      </c>
      <c r="H325" s="1">
        <v>54.4</v>
      </c>
      <c r="I325" s="2">
        <v>6.2449543908879294E-2</v>
      </c>
      <c r="J325" s="3">
        <v>210.24200084790894</v>
      </c>
      <c r="K325" s="3">
        <v>0.23</v>
      </c>
    </row>
    <row r="326" spans="1:11" x14ac:dyDescent="0.25">
      <c r="B326" s="1">
        <v>32.299999999999997</v>
      </c>
      <c r="C326" s="5">
        <v>276</v>
      </c>
      <c r="D326" s="1">
        <v>1</v>
      </c>
      <c r="E326" s="4">
        <v>60</v>
      </c>
      <c r="F326" s="3">
        <v>2.5382184533279259</v>
      </c>
      <c r="G326" s="1">
        <v>38.299999999999997</v>
      </c>
      <c r="H326" s="1">
        <v>54.4</v>
      </c>
      <c r="I326" s="2">
        <v>6.2449543908879294E-2</v>
      </c>
      <c r="J326" s="3">
        <v>245.13572204860782</v>
      </c>
      <c r="K326" s="3">
        <v>0.27</v>
      </c>
    </row>
    <row r="327" spans="1:11" x14ac:dyDescent="0.25">
      <c r="B327" s="1">
        <v>32.299999999999997</v>
      </c>
      <c r="C327" s="5">
        <v>276</v>
      </c>
      <c r="D327" s="1">
        <v>1</v>
      </c>
      <c r="E327" s="4">
        <v>60</v>
      </c>
      <c r="F327" s="3">
        <v>2.5382184533279259</v>
      </c>
      <c r="G327" s="1">
        <v>38.299999999999997</v>
      </c>
      <c r="H327" s="1">
        <v>54.4</v>
      </c>
      <c r="I327" s="2">
        <v>6.2449543908879294E-2</v>
      </c>
      <c r="J327" s="3">
        <v>270.05980862053565</v>
      </c>
      <c r="K327" s="3">
        <v>0.31</v>
      </c>
    </row>
    <row r="328" spans="1:11" x14ac:dyDescent="0.25">
      <c r="B328" s="1">
        <v>32.299999999999997</v>
      </c>
      <c r="C328" s="5">
        <v>276</v>
      </c>
      <c r="D328" s="1">
        <v>1</v>
      </c>
      <c r="E328" s="4">
        <v>60</v>
      </c>
      <c r="F328" s="3">
        <v>2.5382184533279259</v>
      </c>
      <c r="G328" s="1">
        <v>38.299999999999997</v>
      </c>
      <c r="H328" s="1">
        <v>54.4</v>
      </c>
      <c r="I328" s="2">
        <v>6.2449543908879294E-2</v>
      </c>
      <c r="J328" s="3">
        <v>275.8</v>
      </c>
      <c r="K328" s="3">
        <v>0.35</v>
      </c>
    </row>
    <row r="329" spans="1:11" x14ac:dyDescent="0.25">
      <c r="A329" t="s">
        <v>84</v>
      </c>
      <c r="B329" s="1">
        <v>32.299999999999997</v>
      </c>
      <c r="C329" s="5">
        <v>276</v>
      </c>
      <c r="D329" s="1">
        <v>1</v>
      </c>
      <c r="E329" s="4">
        <v>60</v>
      </c>
      <c r="F329" s="3">
        <v>2.8108695189494299</v>
      </c>
      <c r="G329" s="1">
        <v>38.299999999999997</v>
      </c>
      <c r="H329" s="1">
        <v>54.4</v>
      </c>
      <c r="I329" s="2">
        <v>6.1876058158272039E-2</v>
      </c>
      <c r="J329" s="3">
        <v>170.32772841920183</v>
      </c>
      <c r="K329" s="3">
        <v>0.19</v>
      </c>
    </row>
    <row r="330" spans="1:11" x14ac:dyDescent="0.25">
      <c r="B330" s="1">
        <v>32.299999999999997</v>
      </c>
      <c r="C330" s="5">
        <v>276</v>
      </c>
      <c r="D330" s="1">
        <v>1</v>
      </c>
      <c r="E330" s="4">
        <v>60</v>
      </c>
      <c r="F330" s="3">
        <v>2.8108695189494299</v>
      </c>
      <c r="G330" s="1">
        <v>38.299999999999997</v>
      </c>
      <c r="H330" s="1">
        <v>54.4</v>
      </c>
      <c r="I330" s="2">
        <v>6.1876058158272039E-2</v>
      </c>
      <c r="J330" s="3">
        <v>209.6566202172836</v>
      </c>
      <c r="K330" s="3">
        <v>0.24</v>
      </c>
    </row>
    <row r="331" spans="1:11" x14ac:dyDescent="0.25">
      <c r="B331" s="1">
        <v>32.299999999999997</v>
      </c>
      <c r="C331" s="5">
        <v>276</v>
      </c>
      <c r="D331" s="1">
        <v>1</v>
      </c>
      <c r="E331" s="4">
        <v>60</v>
      </c>
      <c r="F331" s="3">
        <v>2.8108695189494299</v>
      </c>
      <c r="G331" s="1">
        <v>38.299999999999997</v>
      </c>
      <c r="H331" s="1">
        <v>54.4</v>
      </c>
      <c r="I331" s="2">
        <v>6.1876058158272039E-2</v>
      </c>
      <c r="J331" s="3">
        <v>244.45318619476859</v>
      </c>
      <c r="K331" s="3">
        <v>0.28999999999999998</v>
      </c>
    </row>
    <row r="332" spans="1:11" x14ac:dyDescent="0.25">
      <c r="B332" s="1">
        <v>32.299999999999997</v>
      </c>
      <c r="C332" s="5">
        <v>276</v>
      </c>
      <c r="D332" s="1">
        <v>1</v>
      </c>
      <c r="E332" s="4">
        <v>60</v>
      </c>
      <c r="F332" s="3">
        <v>2.8108695189494299</v>
      </c>
      <c r="G332" s="1">
        <v>38.299999999999997</v>
      </c>
      <c r="H332" s="1">
        <v>54.4</v>
      </c>
      <c r="I332" s="2">
        <v>6.1876058158272039E-2</v>
      </c>
      <c r="J332" s="3">
        <v>269.30787617868646</v>
      </c>
      <c r="K332" s="3">
        <v>0.36</v>
      </c>
    </row>
    <row r="333" spans="1:11" x14ac:dyDescent="0.25">
      <c r="B333" s="1">
        <v>32.299999999999997</v>
      </c>
      <c r="C333" s="5">
        <v>276</v>
      </c>
      <c r="D333" s="1">
        <v>1</v>
      </c>
      <c r="E333" s="4">
        <v>60</v>
      </c>
      <c r="F333" s="3">
        <v>2.8108695189494299</v>
      </c>
      <c r="G333" s="1">
        <v>38.299999999999997</v>
      </c>
      <c r="H333" s="1">
        <v>54.4</v>
      </c>
      <c r="I333" s="2">
        <v>6.1876058158272039E-2</v>
      </c>
      <c r="J333" s="3">
        <v>275.8</v>
      </c>
      <c r="K333" s="3">
        <v>0.42</v>
      </c>
    </row>
    <row r="334" spans="1:11" x14ac:dyDescent="0.25">
      <c r="A334" t="s">
        <v>85</v>
      </c>
      <c r="B334" s="1">
        <v>28.7</v>
      </c>
      <c r="C334" s="5">
        <v>276</v>
      </c>
      <c r="D334" s="1">
        <v>2</v>
      </c>
      <c r="E334" s="4">
        <v>50.6</v>
      </c>
      <c r="F334" s="3">
        <v>2.5765786179080412</v>
      </c>
      <c r="G334" s="1">
        <v>38</v>
      </c>
      <c r="H334" s="1">
        <v>52.3</v>
      </c>
      <c r="I334" s="2">
        <v>6.5570477718494391E-2</v>
      </c>
      <c r="J334" s="3">
        <v>183.23030547751344</v>
      </c>
      <c r="K334" s="3">
        <v>0.18</v>
      </c>
    </row>
    <row r="335" spans="1:11" x14ac:dyDescent="0.25">
      <c r="B335" s="1">
        <v>28.7</v>
      </c>
      <c r="C335" s="5">
        <v>276</v>
      </c>
      <c r="D335" s="1">
        <v>2</v>
      </c>
      <c r="E335" s="4">
        <v>50.6</v>
      </c>
      <c r="F335" s="3">
        <v>2.5765786179080412</v>
      </c>
      <c r="G335" s="1">
        <v>38</v>
      </c>
      <c r="H335" s="1">
        <v>52.3</v>
      </c>
      <c r="I335" s="2">
        <v>6.5570477718494391E-2</v>
      </c>
      <c r="J335" s="3">
        <v>219.890332297519</v>
      </c>
      <c r="K335" s="3">
        <v>0.22</v>
      </c>
    </row>
    <row r="336" spans="1:11" x14ac:dyDescent="0.25">
      <c r="B336" s="1">
        <v>28.7</v>
      </c>
      <c r="C336" s="5">
        <v>276</v>
      </c>
      <c r="D336" s="1">
        <v>2</v>
      </c>
      <c r="E336" s="4">
        <v>50.6</v>
      </c>
      <c r="F336" s="3">
        <v>2.5765786179080412</v>
      </c>
      <c r="G336" s="1">
        <v>38</v>
      </c>
      <c r="H336" s="1">
        <v>52.3</v>
      </c>
      <c r="I336" s="2">
        <v>6.5570477718494391E-2</v>
      </c>
      <c r="J336" s="3">
        <v>248.170924415809</v>
      </c>
      <c r="K336" s="3">
        <v>0.27</v>
      </c>
    </row>
    <row r="337" spans="1:11" x14ac:dyDescent="0.25">
      <c r="B337" s="1">
        <v>28.7</v>
      </c>
      <c r="C337" s="5">
        <v>276</v>
      </c>
      <c r="D337" s="1">
        <v>2</v>
      </c>
      <c r="E337" s="4">
        <v>50.6</v>
      </c>
      <c r="F337" s="3">
        <v>2.5765786179080412</v>
      </c>
      <c r="G337" s="1">
        <v>38</v>
      </c>
      <c r="H337" s="1">
        <v>52.3</v>
      </c>
      <c r="I337" s="2">
        <v>6.5570477718494391E-2</v>
      </c>
      <c r="J337" s="3">
        <v>275.8</v>
      </c>
      <c r="K337" s="3">
        <v>0.32</v>
      </c>
    </row>
    <row r="338" spans="1:11" x14ac:dyDescent="0.25">
      <c r="A338" t="s">
        <v>86</v>
      </c>
      <c r="B338" s="1">
        <v>28.7</v>
      </c>
      <c r="C338" s="5">
        <v>276</v>
      </c>
      <c r="D338" s="1">
        <v>2</v>
      </c>
      <c r="E338" s="4">
        <v>50.6</v>
      </c>
      <c r="F338" s="3">
        <v>2.5765786179080412</v>
      </c>
      <c r="G338" s="1">
        <v>38</v>
      </c>
      <c r="H338" s="1">
        <v>52.3</v>
      </c>
      <c r="I338" s="2">
        <v>6.5570477718494391E-2</v>
      </c>
      <c r="J338" s="3">
        <v>219.890332297519</v>
      </c>
      <c r="K338" s="3">
        <v>0.16</v>
      </c>
    </row>
    <row r="339" spans="1:11" x14ac:dyDescent="0.25">
      <c r="B339" s="1">
        <v>28.7</v>
      </c>
      <c r="C339" s="5">
        <v>276</v>
      </c>
      <c r="D339" s="1">
        <v>2</v>
      </c>
      <c r="E339" s="4">
        <v>50.6</v>
      </c>
      <c r="F339" s="3">
        <v>2.5765786179080412</v>
      </c>
      <c r="G339" s="1">
        <v>38</v>
      </c>
      <c r="H339" s="1">
        <v>52.3</v>
      </c>
      <c r="I339" s="2">
        <v>6.5570477718494391E-2</v>
      </c>
      <c r="J339" s="3">
        <v>248.170924415809</v>
      </c>
      <c r="K339" s="3">
        <v>0.19</v>
      </c>
    </row>
    <row r="340" spans="1:11" x14ac:dyDescent="0.25">
      <c r="B340" s="1">
        <v>28.7</v>
      </c>
      <c r="C340" s="5">
        <v>276</v>
      </c>
      <c r="D340" s="1">
        <v>2</v>
      </c>
      <c r="E340" s="4">
        <v>50.6</v>
      </c>
      <c r="F340" s="3">
        <v>2.5765786179080412</v>
      </c>
      <c r="G340" s="1">
        <v>38</v>
      </c>
      <c r="H340" s="1">
        <v>52.3</v>
      </c>
      <c r="I340" s="2">
        <v>6.5570477718494391E-2</v>
      </c>
      <c r="J340" s="3">
        <v>275.8</v>
      </c>
      <c r="K340" s="3">
        <v>0.22</v>
      </c>
    </row>
    <row r="341" spans="1:11" x14ac:dyDescent="0.25">
      <c r="A341" t="s">
        <v>87</v>
      </c>
      <c r="B341" s="1">
        <v>35.799999999999997</v>
      </c>
      <c r="C341" s="5">
        <v>276</v>
      </c>
      <c r="D341" s="1">
        <v>2</v>
      </c>
      <c r="E341" s="4">
        <v>36.4</v>
      </c>
      <c r="F341" s="3">
        <v>2.5478355335404417</v>
      </c>
      <c r="G341" s="1">
        <v>38</v>
      </c>
      <c r="H341" s="1">
        <v>55.9</v>
      </c>
      <c r="I341" s="2">
        <v>0.1124434908513556</v>
      </c>
      <c r="J341" s="3">
        <v>184.08648071345613</v>
      </c>
      <c r="K341" s="3">
        <v>0.17</v>
      </c>
    </row>
    <row r="342" spans="1:11" x14ac:dyDescent="0.25">
      <c r="A342" t="s">
        <v>88</v>
      </c>
      <c r="B342" s="1">
        <v>35.799999999999997</v>
      </c>
      <c r="C342" s="5">
        <v>276</v>
      </c>
      <c r="D342" s="1">
        <v>2</v>
      </c>
      <c r="E342" s="4">
        <v>36.4</v>
      </c>
      <c r="F342" s="3">
        <v>2.7563734268389184</v>
      </c>
      <c r="G342" s="1">
        <v>38</v>
      </c>
      <c r="H342" s="1">
        <v>55.9</v>
      </c>
      <c r="I342" s="2">
        <v>0.11141006190487932</v>
      </c>
      <c r="J342" s="3">
        <v>143.79287698695691</v>
      </c>
      <c r="K342" s="3">
        <v>0.19</v>
      </c>
    </row>
    <row r="343" spans="1:11" x14ac:dyDescent="0.25">
      <c r="B343" s="1">
        <v>35.799999999999997</v>
      </c>
      <c r="C343" s="5">
        <v>276</v>
      </c>
      <c r="D343" s="1">
        <v>2</v>
      </c>
      <c r="E343" s="4">
        <v>36.4</v>
      </c>
      <c r="F343" s="3">
        <v>2.7563734268389184</v>
      </c>
      <c r="G343" s="1">
        <v>38</v>
      </c>
      <c r="H343" s="1">
        <v>55.9</v>
      </c>
      <c r="I343" s="2">
        <v>0.11141006190487932</v>
      </c>
      <c r="J343" s="3">
        <v>183.6429902945176</v>
      </c>
      <c r="K343" s="3">
        <v>0.25</v>
      </c>
    </row>
  </sheetData>
  <mergeCells count="1">
    <mergeCell ref="B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931D9-244F-4D1A-9264-E8B0B5009F5A}">
  <dimension ref="A1:AS355"/>
  <sheetViews>
    <sheetView topLeftCell="M1" zoomScale="120" zoomScaleNormal="120" workbookViewId="0">
      <selection activeCell="Q4" sqref="Q4"/>
    </sheetView>
  </sheetViews>
  <sheetFormatPr defaultRowHeight="15" x14ac:dyDescent="0.25"/>
  <cols>
    <col min="1" max="1" width="32.85546875" style="1" customWidth="1"/>
    <col min="2" max="2" width="24.7109375" style="4" bestFit="1" customWidth="1"/>
    <col min="3" max="3" width="24.7109375" style="5" customWidth="1"/>
    <col min="4" max="4" width="29.7109375" style="5" bestFit="1" customWidth="1"/>
    <col min="5" max="5" width="29.28515625" style="4" bestFit="1" customWidth="1"/>
    <col min="6" max="6" width="36.7109375" style="3" bestFit="1" customWidth="1"/>
    <col min="7" max="7" width="16.42578125" style="4" bestFit="1" customWidth="1"/>
    <col min="8" max="8" width="44.5703125" style="4" bestFit="1" customWidth="1"/>
    <col min="9" max="9" width="20.42578125" style="4" bestFit="1" customWidth="1"/>
    <col min="10" max="10" width="19.7109375" style="4" bestFit="1" customWidth="1"/>
    <col min="11" max="11" width="29.7109375" style="5" bestFit="1" customWidth="1"/>
    <col min="12" max="12" width="31.28515625" style="3" bestFit="1" customWidth="1"/>
    <col min="13" max="13" width="30.7109375" style="5" bestFit="1" customWidth="1"/>
    <col min="14" max="14" width="16.28515625" style="8" bestFit="1" customWidth="1"/>
    <col min="15" max="15" width="22.7109375" style="8" bestFit="1" customWidth="1"/>
    <col min="16" max="16" width="42.85546875" style="5" bestFit="1" customWidth="1"/>
    <col min="17" max="17" width="42.85546875" style="5" customWidth="1"/>
    <col min="18" max="18" width="9.7109375" style="3" bestFit="1" customWidth="1"/>
    <col min="19" max="19" width="42.85546875" style="12" bestFit="1" customWidth="1"/>
    <col min="23" max="24" width="8.85546875" style="1"/>
    <col min="29" max="29" width="66.42578125" customWidth="1"/>
    <col min="32" max="32" width="10.5703125" customWidth="1"/>
    <col min="33" max="33" width="15.42578125" customWidth="1"/>
    <col min="34" max="34" width="8.85546875" style="6"/>
    <col min="42" max="42" width="80.5703125" customWidth="1"/>
    <col min="43" max="43" width="17.85546875" bestFit="1" customWidth="1"/>
  </cols>
  <sheetData>
    <row r="1" spans="1:45" ht="61.9" customHeight="1" x14ac:dyDescent="0.25">
      <c r="W1" s="14" t="s">
        <v>120</v>
      </c>
      <c r="Y1" s="20"/>
      <c r="Z1" s="14" t="s">
        <v>121</v>
      </c>
      <c r="AC1" s="18" t="s">
        <v>127</v>
      </c>
      <c r="AP1" s="21" t="s">
        <v>131</v>
      </c>
    </row>
    <row r="2" spans="1:45" x14ac:dyDescent="0.25">
      <c r="W2" s="1" t="s">
        <v>108</v>
      </c>
      <c r="X2" s="1">
        <v>0.51500000000000001</v>
      </c>
      <c r="Z2" s="1" t="s">
        <v>108</v>
      </c>
      <c r="AA2" s="1">
        <v>0.39100000000000001</v>
      </c>
      <c r="AC2" s="19" t="s">
        <v>108</v>
      </c>
      <c r="AD2" s="1">
        <v>1.22</v>
      </c>
      <c r="AP2" s="19" t="s">
        <v>108</v>
      </c>
      <c r="AQ2" s="3">
        <v>7.37</v>
      </c>
    </row>
    <row r="3" spans="1:45" x14ac:dyDescent="0.25">
      <c r="W3" s="1" t="s">
        <v>109</v>
      </c>
      <c r="X3" s="1">
        <v>-1.6900000000000001E-3</v>
      </c>
      <c r="Z3" s="1" t="s">
        <v>109</v>
      </c>
      <c r="AA3" s="1">
        <v>0.70099999999999996</v>
      </c>
      <c r="AC3" s="19" t="s">
        <v>109</v>
      </c>
      <c r="AD3" s="1">
        <v>1.93</v>
      </c>
      <c r="AP3" s="19" t="s">
        <v>109</v>
      </c>
      <c r="AQ3" s="3">
        <v>4.87</v>
      </c>
    </row>
    <row r="4" spans="1:45" x14ac:dyDescent="0.25">
      <c r="W4" s="1" t="s">
        <v>110</v>
      </c>
      <c r="X4" s="1">
        <v>1</v>
      </c>
      <c r="Z4" s="1" t="s">
        <v>110</v>
      </c>
      <c r="AA4" s="1">
        <v>0.628</v>
      </c>
      <c r="AC4" s="19" t="s">
        <v>110</v>
      </c>
      <c r="AD4" s="1">
        <v>-1.05</v>
      </c>
      <c r="AP4" s="19" t="s">
        <v>110</v>
      </c>
      <c r="AQ4" s="3">
        <v>-2.7</v>
      </c>
    </row>
    <row r="5" spans="1:45" x14ac:dyDescent="0.25">
      <c r="W5" s="1" t="s">
        <v>111</v>
      </c>
      <c r="X5" s="1">
        <v>0.67200000000000004</v>
      </c>
      <c r="Z5" s="1" t="s">
        <v>111</v>
      </c>
      <c r="AA5" s="1">
        <v>0.38900000000000001</v>
      </c>
      <c r="AC5" s="19" t="s">
        <v>111</v>
      </c>
      <c r="AD5" s="1">
        <v>0.56799999999999995</v>
      </c>
      <c r="AP5" s="19" t="s">
        <v>111</v>
      </c>
      <c r="AQ5" s="3">
        <v>0.09</v>
      </c>
    </row>
    <row r="6" spans="1:45" x14ac:dyDescent="0.25">
      <c r="W6" s="1" t="s">
        <v>112</v>
      </c>
      <c r="X6" s="1">
        <v>-0.41699999999999998</v>
      </c>
      <c r="Z6" s="1" t="s">
        <v>112</v>
      </c>
      <c r="AA6" s="1">
        <v>-0.63100000000000001</v>
      </c>
      <c r="AC6" s="19" t="s">
        <v>112</v>
      </c>
      <c r="AD6" s="1">
        <v>0.08</v>
      </c>
      <c r="AP6" s="19" t="s">
        <v>112</v>
      </c>
      <c r="AQ6" s="3">
        <v>1.6E-2</v>
      </c>
      <c r="AS6" s="20"/>
    </row>
    <row r="7" spans="1:45" x14ac:dyDescent="0.25">
      <c r="W7" s="1" t="s">
        <v>113</v>
      </c>
      <c r="X7" s="1">
        <v>0.61699999999999999</v>
      </c>
      <c r="Z7" s="1" t="s">
        <v>113</v>
      </c>
      <c r="AA7" s="1">
        <v>2.0110000000000001</v>
      </c>
      <c r="AC7" s="1"/>
      <c r="AD7" s="1"/>
      <c r="AP7" s="19" t="s">
        <v>113</v>
      </c>
      <c r="AQ7" s="3">
        <v>0.82</v>
      </c>
    </row>
    <row r="8" spans="1:45" x14ac:dyDescent="0.25">
      <c r="Z8" s="1"/>
      <c r="AA8" s="1"/>
      <c r="AC8" s="1"/>
      <c r="AD8" s="1"/>
      <c r="AP8" s="19" t="s">
        <v>130</v>
      </c>
      <c r="AQ8" s="3">
        <v>2</v>
      </c>
    </row>
    <row r="9" spans="1:45" x14ac:dyDescent="0.25">
      <c r="A9" s="1" t="s">
        <v>0</v>
      </c>
      <c r="B9" s="59" t="s">
        <v>1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2"/>
      <c r="R9" s="3" t="s">
        <v>2</v>
      </c>
    </row>
    <row r="10" spans="1:45" ht="30" x14ac:dyDescent="0.35">
      <c r="B10" s="4" t="s">
        <v>95</v>
      </c>
      <c r="C10" s="5" t="s">
        <v>129</v>
      </c>
      <c r="D10" s="5" t="s">
        <v>3</v>
      </c>
      <c r="E10" s="4" t="s">
        <v>4</v>
      </c>
      <c r="F10" s="3" t="s">
        <v>90</v>
      </c>
      <c r="G10" s="4" t="s">
        <v>91</v>
      </c>
      <c r="H10" s="4" t="s">
        <v>92</v>
      </c>
      <c r="I10" s="1" t="s">
        <v>124</v>
      </c>
      <c r="J10" s="9" t="s">
        <v>116</v>
      </c>
      <c r="K10" s="10" t="s">
        <v>117</v>
      </c>
      <c r="L10" s="11" t="s">
        <v>118</v>
      </c>
      <c r="M10" s="10" t="s">
        <v>119</v>
      </c>
      <c r="N10" s="8" t="s">
        <v>93</v>
      </c>
      <c r="O10" s="8" t="s">
        <v>125</v>
      </c>
      <c r="P10" s="5" t="s">
        <v>89</v>
      </c>
      <c r="Q10" s="46" t="s">
        <v>222</v>
      </c>
      <c r="R10" s="3" t="s">
        <v>94</v>
      </c>
      <c r="S10" s="13" t="s">
        <v>123</v>
      </c>
      <c r="AC10" s="15"/>
      <c r="AE10" s="6" t="s">
        <v>128</v>
      </c>
      <c r="AF10" s="6" t="s">
        <v>132</v>
      </c>
      <c r="AG10" t="s">
        <v>133</v>
      </c>
      <c r="AR10" s="6" t="s">
        <v>128</v>
      </c>
    </row>
    <row r="11" spans="1:45" x14ac:dyDescent="0.25">
      <c r="A11" s="1" t="s">
        <v>5</v>
      </c>
      <c r="B11" s="4">
        <v>20</v>
      </c>
      <c r="C11" s="5">
        <v>500</v>
      </c>
      <c r="D11" s="5">
        <v>2</v>
      </c>
      <c r="E11" s="4">
        <v>126</v>
      </c>
      <c r="F11" s="3">
        <v>4.1203405239014401</v>
      </c>
      <c r="G11" s="4">
        <v>25</v>
      </c>
      <c r="H11" s="4">
        <v>39</v>
      </c>
      <c r="I11" s="1">
        <v>216</v>
      </c>
      <c r="J11" s="4">
        <v>201</v>
      </c>
      <c r="K11" s="5">
        <v>628</v>
      </c>
      <c r="L11" s="3">
        <v>29484</v>
      </c>
      <c r="M11" s="5">
        <v>57.361776585620262</v>
      </c>
      <c r="N11" s="8">
        <v>2.1299687966354633E-2</v>
      </c>
      <c r="O11" s="3">
        <v>20.8</v>
      </c>
      <c r="P11" s="5">
        <v>120.52774592049144</v>
      </c>
      <c r="Q11" s="3">
        <f>(P11-P$354)/P$355</f>
        <v>-1.0409507998569654</v>
      </c>
      <c r="R11" s="3">
        <v>0.16</v>
      </c>
      <c r="S11" s="12">
        <f t="shared" ref="S11:S74" si="0">P11/200000</f>
        <v>6.0263872960245718E-4</v>
      </c>
      <c r="W11" s="3">
        <f t="shared" ref="W11:W74" si="1">$X$2*($X$3*$G11+$X$4*$B11^$X$5*$N11^$X$6)*$S11^$X$7</f>
        <v>0.19768346047824845</v>
      </c>
      <c r="X11" s="3">
        <f>W11/$R11</f>
        <v>1.2355216279890529</v>
      </c>
      <c r="Z11" s="3">
        <f t="shared" ref="Z11:Z74" si="2">$AA$2*$B11^$AA$3*$S11^$AA$4*($AA$5*$N11^$AA$6+$AA$7)</f>
        <v>0.19493440174973206</v>
      </c>
      <c r="AA11" s="3">
        <f>Z11/$R11</f>
        <v>1.2183400109358253</v>
      </c>
      <c r="AC11" s="3">
        <f>$AD$2*($AD$3+$AD$4*$F11/($N11*'Sem TS MC2020'!P3))*($AD$5*$G11+$AD$6*$B11/$N11)*'Sem TS MC2020'!R3*($J11-$M11)/($J11-$M11-$H11)</f>
        <v>0.18269773331707687</v>
      </c>
      <c r="AD11" s="3">
        <f>AC11/$R11</f>
        <v>1.1418608332317304</v>
      </c>
      <c r="AE11" s="16">
        <f>AC11-$R11</f>
        <v>2.2697733317076862E-2</v>
      </c>
      <c r="AF11" s="17">
        <f>1/AD11</f>
        <v>0.87576346512365133</v>
      </c>
      <c r="AG11" s="17">
        <f>AC11*(14.068*'Sem TS MC2020'!$P3^-0.457)/$R11</f>
        <v>1.3334577980813467</v>
      </c>
      <c r="AH11" s="17"/>
      <c r="AP11" s="3">
        <f>$AQ$2*($AQ$3+$AQ$4*$F11/($N11*'Sem TS MC2020'!P3))*($AQ$5*$G11+$AQ$6*$B11/$N11)*('Sem TS MC2020'!P3^$AQ$7/200000)*($J11-$M11)/($J11-$M11-$H11)+('Sem TS MC2020'!P3-$C11/$AQ$8)*($AQ$5*$G11+$AQ$6*$B11/$N11)/200000</f>
        <v>0.19730926261359402</v>
      </c>
      <c r="AQ11" s="3">
        <f>AP11/$R11</f>
        <v>1.2331828913349625</v>
      </c>
      <c r="AR11" s="16">
        <f>AP11-$R11</f>
        <v>3.7309262613594019E-2</v>
      </c>
    </row>
    <row r="12" spans="1:45" x14ac:dyDescent="0.25">
      <c r="B12" s="4">
        <v>20</v>
      </c>
      <c r="C12" s="5">
        <v>500</v>
      </c>
      <c r="D12" s="5">
        <v>2</v>
      </c>
      <c r="E12" s="4">
        <v>126</v>
      </c>
      <c r="F12" s="3">
        <v>4.1203405239014401</v>
      </c>
      <c r="G12" s="4">
        <v>25</v>
      </c>
      <c r="H12" s="4">
        <v>39</v>
      </c>
      <c r="I12" s="1">
        <v>216</v>
      </c>
      <c r="J12" s="4">
        <v>201</v>
      </c>
      <c r="K12" s="5">
        <v>628</v>
      </c>
      <c r="L12" s="3">
        <v>29484</v>
      </c>
      <c r="M12" s="5">
        <v>57.361776585620262</v>
      </c>
      <c r="N12" s="8">
        <v>2.1299687966354633E-2</v>
      </c>
      <c r="O12" s="3">
        <v>27.3</v>
      </c>
      <c r="P12" s="5">
        <v>223.84798261989135</v>
      </c>
      <c r="Q12" s="3">
        <f t="shared" ref="Q12:Q75" si="3">(P12-P$354)/P$355</f>
        <v>-0.17474156160320817</v>
      </c>
      <c r="R12" s="3">
        <v>0.23</v>
      </c>
      <c r="S12" s="12">
        <f t="shared" si="0"/>
        <v>1.1192399130994567E-3</v>
      </c>
      <c r="W12" s="3">
        <f t="shared" si="1"/>
        <v>0.28964147436836951</v>
      </c>
      <c r="X12" s="3">
        <f t="shared" ref="X12:X75" si="4">W12/$R12</f>
        <v>1.2593107581233456</v>
      </c>
      <c r="Z12" s="3">
        <f t="shared" si="2"/>
        <v>0.28756526858646031</v>
      </c>
      <c r="AA12" s="3">
        <f t="shared" ref="AA12:AA75" si="5">Z12/$R12</f>
        <v>1.2502837764628709</v>
      </c>
      <c r="AC12" s="3">
        <f>$AD$2*($AD$3+$AD$4*$F12/($N12*'Sem TS MC2020'!P4))*($AD$5*$G12+$AD$6*$B12/$N12)*'Sem TS MC2020'!R4*($J12-$M12)/($J12-$M12-$H12)</f>
        <v>0.28726413526460931</v>
      </c>
      <c r="AD12" s="3">
        <f t="shared" ref="AD12:AD75" si="6">AC12/$R12</f>
        <v>1.2489745011504751</v>
      </c>
      <c r="AE12" s="16">
        <f t="shared" ref="AE12:AE75" si="7">AC12-$R12</f>
        <v>5.72641352646093E-2</v>
      </c>
      <c r="AF12" s="17">
        <f t="shared" ref="AF12:AF75" si="8">1/AD12</f>
        <v>0.80065685814951726</v>
      </c>
      <c r="AG12" s="17">
        <f>AC12*(14.068*'Sem TS MC2020'!$P4^-0.457)/$R12</f>
        <v>1.2880961592705129</v>
      </c>
      <c r="AH12" s="17"/>
      <c r="AP12" s="3">
        <f>$AQ$2*($AQ$3+$AQ$4*$F12/($N12*'Sem TS MC2020'!P4))*($AQ$5*$G12+$AQ$6*$B12/$N12)*('Sem TS MC2020'!P4^$AQ$7/200000)*($J12-$M12)/($J12-$M12-$H12)+('Sem TS MC2020'!P4-$C12/$AQ$8)*($AQ$5*$G12+$AQ$6*$B12/$N12)/200000</f>
        <v>0.30420252679311782</v>
      </c>
      <c r="AQ12" s="3">
        <f t="shared" ref="AQ12:AQ75" si="9">AP12/$R12</f>
        <v>1.322619681709208</v>
      </c>
      <c r="AR12" s="16">
        <f t="shared" ref="AR12:AR75" si="10">AP12-$R12</f>
        <v>7.4202526793117812E-2</v>
      </c>
    </row>
    <row r="13" spans="1:45" x14ac:dyDescent="0.25">
      <c r="B13" s="4">
        <v>20</v>
      </c>
      <c r="C13" s="5">
        <v>500</v>
      </c>
      <c r="D13" s="5">
        <v>2</v>
      </c>
      <c r="E13" s="4">
        <v>126</v>
      </c>
      <c r="F13" s="3">
        <v>4.1203405239014401</v>
      </c>
      <c r="G13" s="4">
        <v>25</v>
      </c>
      <c r="H13" s="4">
        <v>39</v>
      </c>
      <c r="I13" s="1">
        <v>216</v>
      </c>
      <c r="J13" s="4">
        <v>201</v>
      </c>
      <c r="K13" s="5">
        <v>628</v>
      </c>
      <c r="L13" s="3">
        <v>29484</v>
      </c>
      <c r="M13" s="5">
        <v>57.361776585620262</v>
      </c>
      <c r="N13" s="8">
        <v>2.1299687966354633E-2</v>
      </c>
      <c r="O13" s="3">
        <v>28.2</v>
      </c>
      <c r="P13" s="5">
        <v>242.0521982199154</v>
      </c>
      <c r="Q13" s="3">
        <f t="shared" si="3"/>
        <v>-2.2122285538429536E-2</v>
      </c>
      <c r="R13" s="3">
        <v>0.24</v>
      </c>
      <c r="S13" s="12">
        <f t="shared" si="0"/>
        <v>1.2102609910995771E-3</v>
      </c>
      <c r="W13" s="3">
        <f t="shared" si="1"/>
        <v>0.30395655014392914</v>
      </c>
      <c r="X13" s="3">
        <f t="shared" si="4"/>
        <v>1.2664856255997048</v>
      </c>
      <c r="Z13" s="3">
        <f t="shared" si="2"/>
        <v>0.30203738626763893</v>
      </c>
      <c r="AA13" s="3">
        <f t="shared" si="5"/>
        <v>1.2584891094484956</v>
      </c>
      <c r="AC13" s="3">
        <f>$AD$2*($AD$3+$AD$4*$F13/($N13*'Sem TS MC2020'!P5))*($AD$5*$G13+$AD$6*$B13/$N13)*'Sem TS MC2020'!R5*($J13-$M13)/($J13-$M13-$H13)</f>
        <v>0.30174256014965223</v>
      </c>
      <c r="AD13" s="3">
        <f t="shared" si="6"/>
        <v>1.2572606672902176</v>
      </c>
      <c r="AE13" s="16">
        <f t="shared" si="7"/>
        <v>6.1742560149652237E-2</v>
      </c>
      <c r="AF13" s="17">
        <f t="shared" si="8"/>
        <v>0.79538000831228317</v>
      </c>
      <c r="AG13" s="17">
        <f>AC13*(14.068*'Sem TS MC2020'!$P5^-0.457)/$R13</f>
        <v>1.2775636003000219</v>
      </c>
      <c r="AH13" s="17"/>
      <c r="AP13" s="3">
        <f>$AQ$2*($AQ$3+$AQ$4*$F13/($N13*'Sem TS MC2020'!P5))*($AQ$5*$G13+$AQ$6*$B13/$N13)*('Sem TS MC2020'!P5^$AQ$7/200000)*($J13-$M13)/($J13-$M13-$H13)+('Sem TS MC2020'!P5-$C13/$AQ$8)*($AQ$5*$G13+$AQ$6*$B13/$N13)/200000</f>
        <v>0.31848620826748192</v>
      </c>
      <c r="AQ13" s="3">
        <f t="shared" si="9"/>
        <v>1.3270258677811748</v>
      </c>
      <c r="AR13" s="16">
        <f t="shared" si="10"/>
        <v>7.8486208267481927E-2</v>
      </c>
    </row>
    <row r="14" spans="1:45" x14ac:dyDescent="0.25">
      <c r="B14" s="4">
        <v>20</v>
      </c>
      <c r="C14" s="5">
        <v>500</v>
      </c>
      <c r="D14" s="5">
        <v>2</v>
      </c>
      <c r="E14" s="4">
        <v>126</v>
      </c>
      <c r="F14" s="3">
        <v>4.1203405239014401</v>
      </c>
      <c r="G14" s="4">
        <v>25</v>
      </c>
      <c r="H14" s="4">
        <v>39</v>
      </c>
      <c r="I14" s="1">
        <v>216</v>
      </c>
      <c r="J14" s="4">
        <v>201</v>
      </c>
      <c r="K14" s="5">
        <v>628</v>
      </c>
      <c r="L14" s="3">
        <v>29484</v>
      </c>
      <c r="M14" s="5">
        <v>57.361776585620262</v>
      </c>
      <c r="N14" s="8">
        <v>2.1299687966354633E-2</v>
      </c>
      <c r="O14" s="3">
        <v>32.6</v>
      </c>
      <c r="P14" s="5">
        <v>325.14719045768442</v>
      </c>
      <c r="Q14" s="3">
        <f t="shared" si="3"/>
        <v>0.67452391106671061</v>
      </c>
      <c r="R14" s="3">
        <v>0.27</v>
      </c>
      <c r="S14" s="12">
        <f t="shared" si="0"/>
        <v>1.6257359522884221E-3</v>
      </c>
      <c r="W14" s="3">
        <f t="shared" si="1"/>
        <v>0.36466408950423429</v>
      </c>
      <c r="X14" s="3">
        <f t="shared" si="4"/>
        <v>1.3506077389045714</v>
      </c>
      <c r="Z14" s="3">
        <f t="shared" si="2"/>
        <v>0.36353989331169489</v>
      </c>
      <c r="AA14" s="3">
        <f t="shared" si="5"/>
        <v>1.3464440493025736</v>
      </c>
      <c r="AC14" s="3">
        <f>$AD$2*($AD$3+$AD$4*$F14/($N14*'Sem TS MC2020'!P6))*($AD$5*$G14+$AD$6*$B14/$N14)*'Sem TS MC2020'!R6*($J14-$M14)/($J14-$M14-$H14)</f>
        <v>0.37252597069875121</v>
      </c>
      <c r="AD14" s="3">
        <f t="shared" si="6"/>
        <v>1.3797258174027822</v>
      </c>
      <c r="AE14" s="16">
        <f t="shared" si="7"/>
        <v>0.10252597069875119</v>
      </c>
      <c r="AF14" s="17">
        <f t="shared" si="8"/>
        <v>0.72478168298859258</v>
      </c>
      <c r="AG14" s="17">
        <f>AC14*(14.068*'Sem TS MC2020'!$P6^-0.457)/$R14</f>
        <v>1.3121195026272663</v>
      </c>
      <c r="AH14" s="17"/>
      <c r="AP14" s="3">
        <f>$AQ$2*($AQ$3+$AQ$4*$F14/($N14*'Sem TS MC2020'!P6))*($AQ$5*$G14+$AQ$6*$B14/$N14)*('Sem TS MC2020'!P6^$AQ$7/200000)*($J14-$M14)/($J14-$M14-$H14)+('Sem TS MC2020'!P6-$C14/$AQ$8)*($AQ$5*$G14+$AQ$6*$B14/$N14)/200000</f>
        <v>0.38687098192123043</v>
      </c>
      <c r="AQ14" s="3">
        <f t="shared" si="9"/>
        <v>1.4328554885971496</v>
      </c>
      <c r="AR14" s="16">
        <f t="shared" si="10"/>
        <v>0.11687098192123041</v>
      </c>
    </row>
    <row r="15" spans="1:45" x14ac:dyDescent="0.25">
      <c r="B15" s="4">
        <v>20</v>
      </c>
      <c r="C15" s="5">
        <v>500</v>
      </c>
      <c r="D15" s="5">
        <v>2</v>
      </c>
      <c r="E15" s="4">
        <v>126</v>
      </c>
      <c r="F15" s="3">
        <v>4.1203405239014401</v>
      </c>
      <c r="G15" s="4">
        <v>25</v>
      </c>
      <c r="H15" s="4">
        <v>39</v>
      </c>
      <c r="I15" s="1">
        <v>216</v>
      </c>
      <c r="J15" s="4">
        <v>201</v>
      </c>
      <c r="K15" s="5">
        <v>628</v>
      </c>
      <c r="L15" s="3">
        <v>29484</v>
      </c>
      <c r="M15" s="5">
        <v>57.361776585620262</v>
      </c>
      <c r="N15" s="8">
        <v>2.1299687966354633E-2</v>
      </c>
      <c r="O15" s="3">
        <v>41.2</v>
      </c>
      <c r="P15" s="5">
        <v>447.78445698177279</v>
      </c>
      <c r="Q15" s="3">
        <f t="shared" si="3"/>
        <v>1.7026819622955129</v>
      </c>
      <c r="R15" s="3">
        <v>0.35</v>
      </c>
      <c r="S15" s="12">
        <f t="shared" si="0"/>
        <v>2.2389222849088638E-3</v>
      </c>
      <c r="W15" s="3">
        <f t="shared" si="1"/>
        <v>0.44427227996804319</v>
      </c>
      <c r="X15" s="3">
        <f t="shared" si="4"/>
        <v>1.2693493713372663</v>
      </c>
      <c r="Z15" s="3">
        <f t="shared" si="2"/>
        <v>0.4444645963247677</v>
      </c>
      <c r="AA15" s="3">
        <f t="shared" si="5"/>
        <v>1.2698988466421934</v>
      </c>
      <c r="AC15" s="3">
        <f>$AD$2*($AD$3+$AD$4*$F15/($N15*'Sem TS MC2020'!P7))*($AD$5*$G15+$AD$6*$B15/$N15)*'Sem TS MC2020'!R7*($J15-$M15)/($J15-$M15-$H15)</f>
        <v>0.51087536404471734</v>
      </c>
      <c r="AD15" s="3">
        <f t="shared" si="6"/>
        <v>1.4596438972706212</v>
      </c>
      <c r="AE15" s="16">
        <f t="shared" si="7"/>
        <v>0.16087536404471736</v>
      </c>
      <c r="AF15" s="17">
        <f t="shared" si="8"/>
        <v>0.68509860649566212</v>
      </c>
      <c r="AG15" s="17">
        <f>AC15*(14.068*'Sem TS MC2020'!$P7^-0.457)/$R15</f>
        <v>1.2472684334561648</v>
      </c>
      <c r="AH15" s="17"/>
      <c r="AP15" s="3">
        <f>$AQ$2*($AQ$3+$AQ$4*$F15/($N15*'Sem TS MC2020'!P7))*($AQ$5*$G15+$AQ$6*$B15/$N15)*('Sem TS MC2020'!P7^$AQ$7/200000)*($J15-$M15)/($J15-$M15-$H15)+('Sem TS MC2020'!P7-$C15/$AQ$8)*($AQ$5*$G15+$AQ$6*$B15/$N15)/200000</f>
        <v>0.5149029480587789</v>
      </c>
      <c r="AQ15" s="3">
        <f t="shared" si="9"/>
        <v>1.4711512801679398</v>
      </c>
      <c r="AR15" s="16">
        <f t="shared" si="10"/>
        <v>0.16490294805877892</v>
      </c>
    </row>
    <row r="16" spans="1:45" x14ac:dyDescent="0.25">
      <c r="B16" s="4">
        <v>20</v>
      </c>
      <c r="C16" s="5">
        <v>500</v>
      </c>
      <c r="D16" s="5">
        <v>2</v>
      </c>
      <c r="E16" s="4">
        <v>126</v>
      </c>
      <c r="F16" s="3">
        <v>4.1203405239014401</v>
      </c>
      <c r="G16" s="4">
        <v>25</v>
      </c>
      <c r="H16" s="4">
        <v>39</v>
      </c>
      <c r="I16" s="1">
        <v>216</v>
      </c>
      <c r="J16" s="4">
        <v>201</v>
      </c>
      <c r="K16" s="5">
        <v>628</v>
      </c>
      <c r="L16" s="3">
        <v>29484</v>
      </c>
      <c r="M16" s="5">
        <v>57.361776585620262</v>
      </c>
      <c r="N16" s="8">
        <v>2.1299687966354633E-2</v>
      </c>
      <c r="O16" s="3">
        <v>44.9</v>
      </c>
      <c r="P16" s="5">
        <v>500</v>
      </c>
      <c r="Q16" s="3">
        <f t="shared" si="3"/>
        <v>2.1404431133313544</v>
      </c>
      <c r="R16" s="3">
        <v>0.4</v>
      </c>
      <c r="S16" s="12">
        <f t="shared" si="0"/>
        <v>2.5000000000000001E-3</v>
      </c>
      <c r="W16" s="3">
        <f t="shared" si="1"/>
        <v>0.47555869563103903</v>
      </c>
      <c r="X16" s="3">
        <f t="shared" si="4"/>
        <v>1.1888967390775975</v>
      </c>
      <c r="Z16" s="3">
        <f t="shared" si="2"/>
        <v>0.47634213028661532</v>
      </c>
      <c r="AA16" s="3">
        <f t="shared" si="5"/>
        <v>1.1908553257165382</v>
      </c>
      <c r="AC16" s="3">
        <f>$AD$2*($AD$3+$AD$4*$F16/($N16*'Sem TS MC2020'!P8))*($AD$5*$G16+$AD$6*$B16/$N16)*'Sem TS MC2020'!R8*($J16-$M16)/($J16-$M16-$H16)</f>
        <v>0.56982079695789689</v>
      </c>
      <c r="AD16" s="3">
        <f t="shared" si="6"/>
        <v>1.4245519923947421</v>
      </c>
      <c r="AE16" s="16">
        <f t="shared" si="7"/>
        <v>0.16982079695789687</v>
      </c>
      <c r="AF16" s="17">
        <f t="shared" si="8"/>
        <v>0.70197508082449889</v>
      </c>
      <c r="AG16" s="17">
        <f>AC16*(14.068*'Sem TS MC2020'!$P8^-0.457)/$R16</f>
        <v>1.1707963831521644</v>
      </c>
      <c r="AH16" s="17"/>
      <c r="AP16" s="3">
        <f>$AQ$2*($AQ$3+$AQ$4*$F16/($N16*'Sem TS MC2020'!P8))*($AQ$5*$G16+$AQ$6*$B16/$N16)*('Sem TS MC2020'!P8^$AQ$7/200000)*($J16-$M16)/($J16-$M16-$H16)+('Sem TS MC2020'!P8-$C16/$AQ$8)*($AQ$5*$G16+$AQ$6*$B16/$N16)/200000</f>
        <v>0.56764368831311918</v>
      </c>
      <c r="AQ16" s="3">
        <f t="shared" si="9"/>
        <v>1.4191092207827978</v>
      </c>
      <c r="AR16" s="16">
        <f t="shared" si="10"/>
        <v>0.16764368831311915</v>
      </c>
    </row>
    <row r="17" spans="1:44" x14ac:dyDescent="0.25">
      <c r="A17" s="1" t="s">
        <v>6</v>
      </c>
      <c r="B17" s="4">
        <v>10</v>
      </c>
      <c r="C17" s="5">
        <v>500</v>
      </c>
      <c r="D17" s="5">
        <v>8</v>
      </c>
      <c r="E17" s="4">
        <v>87.7</v>
      </c>
      <c r="F17" s="3">
        <v>4.1311267633290143</v>
      </c>
      <c r="G17" s="4">
        <v>25</v>
      </c>
      <c r="H17" s="4">
        <v>53</v>
      </c>
      <c r="I17" s="1">
        <v>308</v>
      </c>
      <c r="J17" s="4">
        <v>604</v>
      </c>
      <c r="K17" s="5">
        <v>628</v>
      </c>
      <c r="L17" s="3">
        <v>43428</v>
      </c>
      <c r="M17" s="5">
        <v>99.696400381800601</v>
      </c>
      <c r="N17" s="8">
        <v>1.4460716588376162E-2</v>
      </c>
      <c r="O17" s="3">
        <v>105</v>
      </c>
      <c r="P17" s="5">
        <v>224.98496210052934</v>
      </c>
      <c r="Q17" s="3">
        <f t="shared" si="3"/>
        <v>-0.16520942964827523</v>
      </c>
      <c r="R17" s="3">
        <v>0.16</v>
      </c>
      <c r="S17" s="12">
        <f t="shared" si="0"/>
        <v>1.1249248105026468E-3</v>
      </c>
      <c r="W17" s="3">
        <f t="shared" si="1"/>
        <v>0.21423149710052675</v>
      </c>
      <c r="X17" s="3">
        <f t="shared" si="4"/>
        <v>1.3389468568782921</v>
      </c>
      <c r="Z17" s="3">
        <f t="shared" si="2"/>
        <v>0.21120240086096073</v>
      </c>
      <c r="AA17" s="3">
        <f t="shared" si="5"/>
        <v>1.3200150053810045</v>
      </c>
      <c r="AC17" s="3">
        <f>$AD$2*($AD$3+$AD$4*$F17/($N17*'Sem TS MC2020'!P9))*($AD$5*$G17+$AD$6*$B17/$N17)*'Sem TS MC2020'!R9*($J17-$M17)/($J17-$M17-$H17)</f>
        <v>0.15319516455233306</v>
      </c>
      <c r="AD17" s="3">
        <f t="shared" si="6"/>
        <v>0.95746977845208159</v>
      </c>
      <c r="AE17" s="16">
        <f t="shared" si="7"/>
        <v>-6.8048354476669404E-3</v>
      </c>
      <c r="AF17" s="17">
        <f t="shared" si="8"/>
        <v>1.0444193879588304</v>
      </c>
      <c r="AG17" s="17">
        <f>AC17*(14.068*'Sem TS MC2020'!$P9^-0.457)/$R17</f>
        <v>0.96095094875375575</v>
      </c>
      <c r="AH17" s="17"/>
      <c r="AP17" s="3">
        <f>$AQ$2*($AQ$3+$AQ$4*$F17/($N17*'Sem TS MC2020'!P9))*($AQ$5*$G17+$AQ$6*$B17/$N17)*('Sem TS MC2020'!P9^$AQ$7/200000)*($J17-$M17)/($J17-$M17-$H17)+('Sem TS MC2020'!P9-$C17/$AQ$8)*($AQ$5*$G17+$AQ$6*$B17/$N17)/200000</f>
        <v>0.16014113895564155</v>
      </c>
      <c r="AQ17" s="3">
        <f t="shared" si="9"/>
        <v>1.0008821184727597</v>
      </c>
      <c r="AR17" s="16">
        <f t="shared" si="10"/>
        <v>1.4113895564155099E-4</v>
      </c>
    </row>
    <row r="18" spans="1:44" x14ac:dyDescent="0.25">
      <c r="B18" s="4">
        <v>10</v>
      </c>
      <c r="C18" s="5">
        <v>500</v>
      </c>
      <c r="D18" s="5">
        <v>8</v>
      </c>
      <c r="E18" s="4">
        <v>87.7</v>
      </c>
      <c r="F18" s="3">
        <v>4.1311267633290143</v>
      </c>
      <c r="G18" s="4">
        <v>25</v>
      </c>
      <c r="H18" s="4">
        <v>53</v>
      </c>
      <c r="I18" s="1">
        <v>308</v>
      </c>
      <c r="J18" s="4">
        <v>604</v>
      </c>
      <c r="K18" s="5">
        <v>628</v>
      </c>
      <c r="L18" s="3">
        <v>43428</v>
      </c>
      <c r="M18" s="5">
        <v>99.696400381800601</v>
      </c>
      <c r="N18" s="8">
        <v>1.4460716588376162E-2</v>
      </c>
      <c r="O18" s="3">
        <v>119.6</v>
      </c>
      <c r="P18" s="5">
        <v>301.6538385298519</v>
      </c>
      <c r="Q18" s="3">
        <f t="shared" si="3"/>
        <v>0.47756193026287225</v>
      </c>
      <c r="R18" s="3">
        <v>0.18</v>
      </c>
      <c r="S18" s="12">
        <f t="shared" si="0"/>
        <v>1.5082691926492594E-3</v>
      </c>
      <c r="W18" s="3">
        <f t="shared" si="1"/>
        <v>0.25672111065737491</v>
      </c>
      <c r="X18" s="3">
        <f t="shared" si="4"/>
        <v>1.4262283925409718</v>
      </c>
      <c r="Z18" s="3">
        <f t="shared" si="2"/>
        <v>0.25390895613117903</v>
      </c>
      <c r="AA18" s="3">
        <f t="shared" si="5"/>
        <v>1.4106053118398836</v>
      </c>
      <c r="AC18" s="3">
        <f>$AD$2*($AD$3+$AD$4*$F18/($N18*'Sem TS MC2020'!P10))*($AD$5*$G18+$AD$6*$B18/$N18)*'Sem TS MC2020'!R10*($J18-$M18)/($J18-$M18-$H18)</f>
        <v>0.19426213071118631</v>
      </c>
      <c r="AD18" s="3">
        <f t="shared" si="6"/>
        <v>1.0792340595065906</v>
      </c>
      <c r="AE18" s="16">
        <f t="shared" si="7"/>
        <v>1.4262130711186316E-2</v>
      </c>
      <c r="AF18" s="17">
        <f t="shared" si="8"/>
        <v>0.9265830624889515</v>
      </c>
      <c r="AG18" s="17">
        <f>AC18*(14.068*'Sem TS MC2020'!$P10^-0.457)/$R18</f>
        <v>1.0205919733985933</v>
      </c>
      <c r="AH18" s="17"/>
      <c r="AP18" s="3">
        <f>$AQ$2*($AQ$3+$AQ$4*$F18/($N18*'Sem TS MC2020'!P10))*($AQ$5*$G18+$AQ$6*$B18/$N18)*('Sem TS MC2020'!P10^$AQ$7/200000)*($J18-$M18)/($J18-$M18-$H18)+('Sem TS MC2020'!P10-$C18/$AQ$8)*($AQ$5*$G18+$AQ$6*$B18/$N18)/200000</f>
        <v>0.20092938484514619</v>
      </c>
      <c r="AQ18" s="3">
        <f t="shared" si="9"/>
        <v>1.1162743602508123</v>
      </c>
      <c r="AR18" s="16">
        <f t="shared" si="10"/>
        <v>2.0929384845146198E-2</v>
      </c>
    </row>
    <row r="19" spans="1:44" x14ac:dyDescent="0.25">
      <c r="B19" s="4">
        <v>10</v>
      </c>
      <c r="C19" s="5">
        <v>500</v>
      </c>
      <c r="D19" s="5">
        <v>8</v>
      </c>
      <c r="E19" s="4">
        <v>87.7</v>
      </c>
      <c r="F19" s="3">
        <v>4.1311267633290143</v>
      </c>
      <c r="G19" s="4">
        <v>25</v>
      </c>
      <c r="H19" s="4">
        <v>53</v>
      </c>
      <c r="I19" s="1">
        <v>308</v>
      </c>
      <c r="J19" s="4">
        <v>604</v>
      </c>
      <c r="K19" s="5">
        <v>628</v>
      </c>
      <c r="L19" s="3">
        <v>43428</v>
      </c>
      <c r="M19" s="5">
        <v>99.696400381800601</v>
      </c>
      <c r="N19" s="8">
        <v>1.4460716588376162E-2</v>
      </c>
      <c r="O19" s="3">
        <v>174.3</v>
      </c>
      <c r="P19" s="5">
        <v>497.36822294176966</v>
      </c>
      <c r="Q19" s="3">
        <f t="shared" si="3"/>
        <v>2.1183789981716505</v>
      </c>
      <c r="R19" s="3">
        <v>0.26</v>
      </c>
      <c r="S19" s="12">
        <f t="shared" si="0"/>
        <v>2.4868411147088484E-3</v>
      </c>
      <c r="W19" s="3">
        <f t="shared" si="1"/>
        <v>0.34950626590263312</v>
      </c>
      <c r="X19" s="3">
        <f t="shared" si="4"/>
        <v>1.3442548688562812</v>
      </c>
      <c r="Z19" s="3">
        <f t="shared" si="2"/>
        <v>0.34758439003832614</v>
      </c>
      <c r="AA19" s="3">
        <f t="shared" si="5"/>
        <v>1.3368630386089466</v>
      </c>
      <c r="AC19" s="3">
        <f>$AD$2*($AD$3+$AD$4*$F19/($N19*'Sem TS MC2020'!P11))*($AD$5*$G19+$AD$6*$B19/$N19)*'Sem TS MC2020'!R11*($J19-$M19)/($J19-$M19-$H19)</f>
        <v>0.31515402521407115</v>
      </c>
      <c r="AD19" s="3">
        <f t="shared" si="6"/>
        <v>1.212130866207966</v>
      </c>
      <c r="AE19" s="16">
        <f t="shared" si="7"/>
        <v>5.5154025214071145E-2</v>
      </c>
      <c r="AF19" s="17">
        <f t="shared" si="8"/>
        <v>0.82499342923953678</v>
      </c>
      <c r="AG19" s="17">
        <f>AC19*(14.068*'Sem TS MC2020'!$P11^-0.457)/$R19</f>
        <v>0.99621385645441507</v>
      </c>
      <c r="AH19" s="17"/>
      <c r="AP19" s="3">
        <f>$AQ$2*($AQ$3+$AQ$4*$F19/($N19*'Sem TS MC2020'!P11))*($AQ$5*$G19+$AQ$6*$B19/$N19)*('Sem TS MC2020'!P11^$AQ$7/200000)*($J19-$M19)/($J19-$M19-$H19)+('Sem TS MC2020'!P11-$C19/$AQ$8)*($AQ$5*$G19+$AQ$6*$B19/$N19)/200000</f>
        <v>0.31465648993745332</v>
      </c>
      <c r="AQ19" s="3">
        <f t="shared" si="9"/>
        <v>1.2102172689902051</v>
      </c>
      <c r="AR19" s="16">
        <f t="shared" si="10"/>
        <v>5.4656489937453312E-2</v>
      </c>
    </row>
    <row r="20" spans="1:44" x14ac:dyDescent="0.25">
      <c r="A20" s="1" t="s">
        <v>7</v>
      </c>
      <c r="B20" s="4">
        <v>10</v>
      </c>
      <c r="C20" s="5">
        <v>628</v>
      </c>
      <c r="D20" s="5">
        <v>4</v>
      </c>
      <c r="E20" s="4">
        <v>32.466666666666669</v>
      </c>
      <c r="F20" s="3">
        <v>3.262</v>
      </c>
      <c r="G20" s="4">
        <v>25</v>
      </c>
      <c r="H20" s="4">
        <v>36</v>
      </c>
      <c r="I20" s="1">
        <v>200</v>
      </c>
      <c r="J20" s="4">
        <v>600</v>
      </c>
      <c r="K20" s="5">
        <v>314</v>
      </c>
      <c r="L20" s="3">
        <v>17200</v>
      </c>
      <c r="M20" s="5">
        <v>95.721926864521535</v>
      </c>
      <c r="N20" s="8">
        <v>1.8255813953488371E-2</v>
      </c>
      <c r="O20" s="3">
        <v>47.625</v>
      </c>
      <c r="P20" s="5">
        <v>178.11588447552145</v>
      </c>
      <c r="Q20" s="3">
        <f t="shared" si="3"/>
        <v>-0.55814724438955809</v>
      </c>
      <c r="R20" s="3">
        <v>0.16</v>
      </c>
      <c r="S20" s="12">
        <f t="shared" si="0"/>
        <v>8.9057942237760724E-4</v>
      </c>
      <c r="W20" s="3">
        <f t="shared" si="1"/>
        <v>0.16827313198239763</v>
      </c>
      <c r="X20" s="3">
        <f t="shared" si="4"/>
        <v>1.051707074889985</v>
      </c>
      <c r="Z20" s="3">
        <f t="shared" si="2"/>
        <v>0.16400318827505994</v>
      </c>
      <c r="AA20" s="3">
        <f t="shared" si="5"/>
        <v>1.0250199267191247</v>
      </c>
      <c r="AC20" s="3">
        <f>$AD$2*($AD$3+$AD$4*$F20/($N20*'Sem TS MC2020'!P12))*($AD$5*$G20+$AD$6*$B20/$N20)*'Sem TS MC2020'!R12*($J20-$M20)/($J20-$M20-$H20)</f>
        <v>0.13817360489879255</v>
      </c>
      <c r="AD20" s="3">
        <f t="shared" si="6"/>
        <v>0.8635850306174534</v>
      </c>
      <c r="AE20" s="16">
        <f t="shared" si="7"/>
        <v>-2.1826395101207458E-2</v>
      </c>
      <c r="AF20" s="17">
        <f t="shared" si="8"/>
        <v>1.1579635641495678</v>
      </c>
      <c r="AG20" s="17">
        <f>AC20*(14.068*'Sem TS MC2020'!$P12^-0.457)/$R20</f>
        <v>0.91757150406718102</v>
      </c>
      <c r="AH20" s="17"/>
      <c r="AP20" s="3">
        <f>$AQ$2*($AQ$3+$AQ$4*$F20/($N20*'Sem TS MC2020'!P12))*($AQ$5*$G20+$AQ$6*$B20/$N20)*('Sem TS MC2020'!P12^$AQ$7/200000)*($J20-$M20)/($J20-$M20-$H20)+('Sem TS MC2020'!P12-$C20/$AQ$8)*($AQ$5*$G20+$AQ$6*$B20/$N20)/200000</f>
        <v>0.14151898488958273</v>
      </c>
      <c r="AQ20" s="3">
        <f t="shared" si="9"/>
        <v>0.88449365555989201</v>
      </c>
      <c r="AR20" s="16">
        <f t="shared" si="10"/>
        <v>-1.8481015110417276E-2</v>
      </c>
    </row>
    <row r="21" spans="1:44" x14ac:dyDescent="0.25">
      <c r="B21" s="4">
        <v>10</v>
      </c>
      <c r="C21" s="5">
        <v>628</v>
      </c>
      <c r="D21" s="5">
        <v>4</v>
      </c>
      <c r="E21" s="4">
        <v>32.466666666666669</v>
      </c>
      <c r="F21" s="3">
        <v>3.262</v>
      </c>
      <c r="G21" s="4">
        <v>25</v>
      </c>
      <c r="H21" s="4">
        <v>36</v>
      </c>
      <c r="I21" s="1">
        <v>200</v>
      </c>
      <c r="J21" s="4">
        <v>600</v>
      </c>
      <c r="K21" s="5">
        <v>314</v>
      </c>
      <c r="L21" s="3">
        <v>17200</v>
      </c>
      <c r="M21" s="5">
        <v>95.721926864521535</v>
      </c>
      <c r="N21" s="8">
        <v>1.8255813953488371E-2</v>
      </c>
      <c r="O21" s="3">
        <v>54.300000000000004</v>
      </c>
      <c r="P21" s="5">
        <v>242.19703933436762</v>
      </c>
      <c r="Q21" s="3">
        <f t="shared" si="3"/>
        <v>-2.0907976363136953E-2</v>
      </c>
      <c r="R21" s="3">
        <v>0.2</v>
      </c>
      <c r="S21" s="12">
        <f t="shared" si="0"/>
        <v>1.210985196671838E-3</v>
      </c>
      <c r="W21" s="3">
        <f t="shared" si="1"/>
        <v>0.20340583633703821</v>
      </c>
      <c r="X21" s="3">
        <f t="shared" si="4"/>
        <v>1.0170291816851911</v>
      </c>
      <c r="Z21" s="3">
        <f t="shared" si="2"/>
        <v>0.19891569467816975</v>
      </c>
      <c r="AA21" s="3">
        <f t="shared" si="5"/>
        <v>0.99457847339084871</v>
      </c>
      <c r="AC21" s="3">
        <f>$AD$2*($AD$3+$AD$4*$F21/($N21*'Sem TS MC2020'!P13))*($AD$5*$G21+$AD$6*$B21/$N21)*'Sem TS MC2020'!R13*($J21-$M21)/($J21-$M21-$H21)</f>
        <v>0.16756213432230332</v>
      </c>
      <c r="AD21" s="3">
        <f t="shared" si="6"/>
        <v>0.83781067161151657</v>
      </c>
      <c r="AE21" s="16">
        <f t="shared" si="7"/>
        <v>-3.2437865677696687E-2</v>
      </c>
      <c r="AF21" s="17">
        <f t="shared" si="8"/>
        <v>1.1935870882099349</v>
      </c>
      <c r="AG21" s="17">
        <f>AC21*(14.068*'Sem TS MC2020'!$P13^-0.457)/$R21</f>
        <v>0.83839323949465028</v>
      </c>
      <c r="AH21" s="17"/>
      <c r="AP21" s="3">
        <f>$AQ$2*($AQ$3+$AQ$4*$F21/($N21*'Sem TS MC2020'!P13))*($AQ$5*$G21+$AQ$6*$B21/$N21)*('Sem TS MC2020'!P13^$AQ$7/200000)*($J21-$M21)/($J21-$M21-$H21)+('Sem TS MC2020'!P13-$C21/$AQ$8)*($AQ$5*$G21+$AQ$6*$B21/$N21)/200000</f>
        <v>0.17040508544658209</v>
      </c>
      <c r="AQ21" s="3">
        <f t="shared" si="9"/>
        <v>0.85202542723291042</v>
      </c>
      <c r="AR21" s="16">
        <f t="shared" si="10"/>
        <v>-2.9594914553417923E-2</v>
      </c>
    </row>
    <row r="22" spans="1:44" x14ac:dyDescent="0.25">
      <c r="B22" s="4">
        <v>10</v>
      </c>
      <c r="C22" s="5">
        <v>628</v>
      </c>
      <c r="D22" s="5">
        <v>4</v>
      </c>
      <c r="E22" s="4">
        <v>32.466666666666669</v>
      </c>
      <c r="F22" s="3">
        <v>3.262</v>
      </c>
      <c r="G22" s="4">
        <v>25</v>
      </c>
      <c r="H22" s="4">
        <v>36</v>
      </c>
      <c r="I22" s="1">
        <v>200</v>
      </c>
      <c r="J22" s="4">
        <v>600</v>
      </c>
      <c r="K22" s="5">
        <v>314</v>
      </c>
      <c r="L22" s="3">
        <v>17200</v>
      </c>
      <c r="M22" s="5">
        <v>95.721926864521535</v>
      </c>
      <c r="N22" s="8">
        <v>1.8255813953488371E-2</v>
      </c>
      <c r="O22" s="3">
        <v>61.425000000000004</v>
      </c>
      <c r="P22" s="5">
        <v>308.13373014523648</v>
      </c>
      <c r="Q22" s="3">
        <f t="shared" si="3"/>
        <v>0.53188760894341469</v>
      </c>
      <c r="R22" s="3">
        <v>0.2</v>
      </c>
      <c r="S22" s="12">
        <f t="shared" si="0"/>
        <v>1.5406686507261824E-3</v>
      </c>
      <c r="W22" s="3">
        <f t="shared" si="1"/>
        <v>0.23598443229794938</v>
      </c>
      <c r="X22" s="3">
        <f t="shared" si="4"/>
        <v>1.1799221614897468</v>
      </c>
      <c r="Z22" s="3">
        <f t="shared" si="2"/>
        <v>0.23138716720419869</v>
      </c>
      <c r="AA22" s="3">
        <f t="shared" si="5"/>
        <v>1.1569358360209934</v>
      </c>
      <c r="AC22" s="3">
        <f>$AD$2*($AD$3+$AD$4*$F22/($N22*'Sem TS MC2020'!P14))*($AD$5*$G22+$AD$6*$B22/$N22)*'Sem TS MC2020'!R14*($J22-$M22)/($J22-$M22-$H22)</f>
        <v>0.19893191292043275</v>
      </c>
      <c r="AD22" s="3">
        <f t="shared" si="6"/>
        <v>0.99465956460216365</v>
      </c>
      <c r="AE22" s="16">
        <f t="shared" si="7"/>
        <v>-1.0680870795672648E-3</v>
      </c>
      <c r="AF22" s="17">
        <f t="shared" si="8"/>
        <v>1.0053691087764007</v>
      </c>
      <c r="AG22" s="17">
        <f>AC22*(14.068*'Sem TS MC2020'!$P14^-0.457)/$R22</f>
        <v>0.94081909768351679</v>
      </c>
      <c r="AH22" s="17"/>
      <c r="AP22" s="3">
        <f>$AQ$2*($AQ$3+$AQ$4*$F22/($N22*'Sem TS MC2020'!P14))*($AQ$5*$G22+$AQ$6*$B22/$N22)*('Sem TS MC2020'!P14^$AQ$7/200000)*($J22-$M22)/($J22-$M22-$H22)+('Sem TS MC2020'!P14-$C22/$AQ$8)*($AQ$5*$G22+$AQ$6*$B22/$N22)/200000</f>
        <v>0.20037278789542834</v>
      </c>
      <c r="AQ22" s="3">
        <f t="shared" si="9"/>
        <v>1.0018639394771416</v>
      </c>
      <c r="AR22" s="16">
        <f t="shared" si="10"/>
        <v>3.7278789542832813E-4</v>
      </c>
    </row>
    <row r="23" spans="1:44" x14ac:dyDescent="0.25">
      <c r="B23" s="4">
        <v>10</v>
      </c>
      <c r="C23" s="5">
        <v>628</v>
      </c>
      <c r="D23" s="5">
        <v>4</v>
      </c>
      <c r="E23" s="4">
        <v>32.466666666666669</v>
      </c>
      <c r="F23" s="3">
        <v>3.262</v>
      </c>
      <c r="G23" s="4">
        <v>25</v>
      </c>
      <c r="H23" s="4">
        <v>36</v>
      </c>
      <c r="I23" s="1">
        <v>200</v>
      </c>
      <c r="J23" s="4">
        <v>600</v>
      </c>
      <c r="K23" s="5">
        <v>314</v>
      </c>
      <c r="L23" s="3">
        <v>17200</v>
      </c>
      <c r="M23" s="5">
        <v>95.721926864521535</v>
      </c>
      <c r="N23" s="8">
        <v>1.8255813953488371E-2</v>
      </c>
      <c r="O23" s="3">
        <v>68.625</v>
      </c>
      <c r="P23" s="5">
        <v>368.31936401396047</v>
      </c>
      <c r="Q23" s="3">
        <f t="shared" si="3"/>
        <v>1.0364678705907413</v>
      </c>
      <c r="R23" s="3">
        <v>0.24</v>
      </c>
      <c r="S23" s="12">
        <f t="shared" si="0"/>
        <v>1.8415968200698022E-3</v>
      </c>
      <c r="W23" s="3">
        <f t="shared" si="1"/>
        <v>0.26344611018659114</v>
      </c>
      <c r="X23" s="3">
        <f t="shared" si="4"/>
        <v>1.0976921257774632</v>
      </c>
      <c r="Z23" s="3">
        <f t="shared" si="2"/>
        <v>0.25882131791410773</v>
      </c>
      <c r="AA23" s="3">
        <f t="shared" si="5"/>
        <v>1.0784221579754489</v>
      </c>
      <c r="AC23" s="3">
        <f>$AD$2*($AD$3+$AD$4*$F23/($N23*'Sem TS MC2020'!P15))*($AD$5*$G23+$AD$6*$B23/$N23)*'Sem TS MC2020'!R15*($J23-$M23)/($J23-$M23-$H23)</f>
        <v>0.23063189971433187</v>
      </c>
      <c r="AD23" s="3">
        <f t="shared" si="6"/>
        <v>0.96096624880971615</v>
      </c>
      <c r="AE23" s="16">
        <f t="shared" si="7"/>
        <v>-9.3681002856681184E-3</v>
      </c>
      <c r="AF23" s="17">
        <f t="shared" si="8"/>
        <v>1.0406192738180267</v>
      </c>
      <c r="AG23" s="17">
        <f>AC23*(14.068*'Sem TS MC2020'!$P15^-0.457)/$R23</f>
        <v>0.86405442593459425</v>
      </c>
      <c r="AH23" s="17"/>
      <c r="AP23" s="3">
        <f>$AQ$2*($AQ$3+$AQ$4*$F23/($N23*'Sem TS MC2020'!P15))*($AQ$5*$G23+$AQ$6*$B23/$N23)*('Sem TS MC2020'!P15^$AQ$7/200000)*($J23-$M23)/($J23-$M23-$H23)+('Sem TS MC2020'!P15-$C23/$AQ$8)*($AQ$5*$G23+$AQ$6*$B23/$N23)/200000</f>
        <v>0.22989655125608899</v>
      </c>
      <c r="AQ23" s="3">
        <f t="shared" si="9"/>
        <v>0.95790229690037076</v>
      </c>
      <c r="AR23" s="16">
        <f t="shared" si="10"/>
        <v>-1.0103448743911003E-2</v>
      </c>
    </row>
    <row r="24" spans="1:44" x14ac:dyDescent="0.25">
      <c r="B24" s="4">
        <v>10</v>
      </c>
      <c r="C24" s="5">
        <v>628</v>
      </c>
      <c r="D24" s="5">
        <v>4</v>
      </c>
      <c r="E24" s="4">
        <v>32.466666666666669</v>
      </c>
      <c r="F24" s="3">
        <v>3.262</v>
      </c>
      <c r="G24" s="4">
        <v>25</v>
      </c>
      <c r="H24" s="4">
        <v>36</v>
      </c>
      <c r="I24" s="1">
        <v>200</v>
      </c>
      <c r="J24" s="4">
        <v>600</v>
      </c>
      <c r="K24" s="5">
        <v>314</v>
      </c>
      <c r="L24" s="3">
        <v>17200</v>
      </c>
      <c r="M24" s="5">
        <v>95.721926864521535</v>
      </c>
      <c r="N24" s="8">
        <v>1.8255813953488371E-2</v>
      </c>
      <c r="O24" s="3">
        <v>73.275000000000006</v>
      </c>
      <c r="P24" s="5">
        <v>401.0102468551903</v>
      </c>
      <c r="Q24" s="3">
        <f t="shared" si="3"/>
        <v>1.310539491294926</v>
      </c>
      <c r="R24" s="3">
        <v>0.3</v>
      </c>
      <c r="S24" s="12">
        <f t="shared" si="0"/>
        <v>2.0050512342759514E-3</v>
      </c>
      <c r="W24" s="3">
        <f t="shared" si="1"/>
        <v>0.27763752676941189</v>
      </c>
      <c r="X24" s="3">
        <f t="shared" si="4"/>
        <v>0.92545842256470634</v>
      </c>
      <c r="Z24" s="3">
        <f t="shared" si="2"/>
        <v>0.27301886750187987</v>
      </c>
      <c r="AA24" s="3">
        <f t="shared" si="5"/>
        <v>0.91006289167293297</v>
      </c>
      <c r="AC24" s="3">
        <f>$AD$2*($AD$3+$AD$4*$F24/($N24*'Sem TS MC2020'!P16))*($AD$5*$G24+$AD$6*$B24/$N24)*'Sem TS MC2020'!R16*($J24-$M24)/($J24-$M24-$H24)</f>
        <v>0.25110480785205852</v>
      </c>
      <c r="AD24" s="3">
        <f t="shared" si="6"/>
        <v>0.83701602617352844</v>
      </c>
      <c r="AE24" s="16">
        <f t="shared" si="7"/>
        <v>-4.8895192147941469E-2</v>
      </c>
      <c r="AF24" s="17">
        <f t="shared" si="8"/>
        <v>1.1947202547262603</v>
      </c>
      <c r="AG24" s="17">
        <f>AC24*(14.068*'Sem TS MC2020'!$P16^-0.457)/$R24</f>
        <v>0.73038923280413148</v>
      </c>
      <c r="AH24" s="17"/>
      <c r="AP24" s="3">
        <f>$AQ$2*($AQ$3+$AQ$4*$F24/($N24*'Sem TS MC2020'!P16))*($AQ$5*$G24+$AQ$6*$B24/$N24)*('Sem TS MC2020'!P16^$AQ$7/200000)*($J24-$M24)/($J24-$M24-$H24)+('Sem TS MC2020'!P16-$C24/$AQ$8)*($AQ$5*$G24+$AQ$6*$B24/$N24)/200000</f>
        <v>0.24861265561382148</v>
      </c>
      <c r="AQ24" s="3">
        <f t="shared" si="9"/>
        <v>0.82870885204607159</v>
      </c>
      <c r="AR24" s="16">
        <f t="shared" si="10"/>
        <v>-5.1387344386178507E-2</v>
      </c>
    </row>
    <row r="25" spans="1:44" x14ac:dyDescent="0.25">
      <c r="B25" s="4">
        <v>10</v>
      </c>
      <c r="C25" s="5">
        <v>628</v>
      </c>
      <c r="D25" s="5">
        <v>4</v>
      </c>
      <c r="E25" s="4">
        <v>32.466666666666669</v>
      </c>
      <c r="F25" s="3">
        <v>3.262</v>
      </c>
      <c r="G25" s="4">
        <v>25</v>
      </c>
      <c r="H25" s="4">
        <v>36</v>
      </c>
      <c r="I25" s="1">
        <v>200</v>
      </c>
      <c r="J25" s="4">
        <v>600</v>
      </c>
      <c r="K25" s="5">
        <v>314</v>
      </c>
      <c r="L25" s="3">
        <v>17200</v>
      </c>
      <c r="M25" s="5">
        <v>95.721926864521535</v>
      </c>
      <c r="N25" s="8">
        <v>1.8255813953488371E-2</v>
      </c>
      <c r="O25" s="3">
        <v>83.25</v>
      </c>
      <c r="P25" s="5">
        <v>498.05772985669182</v>
      </c>
      <c r="Q25" s="3">
        <f t="shared" si="3"/>
        <v>2.1241596397828681</v>
      </c>
      <c r="R25" s="3">
        <v>0.32</v>
      </c>
      <c r="S25" s="12">
        <f t="shared" si="0"/>
        <v>2.4902886492834593E-3</v>
      </c>
      <c r="W25" s="3">
        <f t="shared" si="1"/>
        <v>0.31736045302954391</v>
      </c>
      <c r="X25" s="3">
        <f t="shared" si="4"/>
        <v>0.99175141571732472</v>
      </c>
      <c r="Z25" s="3">
        <f t="shared" si="2"/>
        <v>0.31282587473453272</v>
      </c>
      <c r="AA25" s="3">
        <f t="shared" si="5"/>
        <v>0.97758085854541477</v>
      </c>
      <c r="AC25" s="3">
        <f>$AD$2*($AD$3+$AD$4*$F25/($N25*'Sem TS MC2020'!P17))*($AD$5*$G25+$AD$6*$B25/$N25)*'Sem TS MC2020'!R17*($J25-$M25)/($J25-$M25-$H25)</f>
        <v>0.29502249788943952</v>
      </c>
      <c r="AD25" s="3">
        <f t="shared" si="6"/>
        <v>0.92194530590449852</v>
      </c>
      <c r="AE25" s="16">
        <f t="shared" si="7"/>
        <v>-2.497750211056049E-2</v>
      </c>
      <c r="AF25" s="17">
        <f t="shared" si="8"/>
        <v>1.0846630419349268</v>
      </c>
      <c r="AG25" s="17">
        <f>AC25*(14.068*'Sem TS MC2020'!$P17^-0.457)/$R25</f>
        <v>0.75891818720122328</v>
      </c>
      <c r="AH25" s="17"/>
      <c r="AP25" s="3">
        <f>$AQ$2*($AQ$3+$AQ$4*$F25/($N25*'Sem TS MC2020'!P17))*($AQ$5*$G25+$AQ$6*$B25/$N25)*('Sem TS MC2020'!P17^$AQ$7/200000)*($J25-$M25)/($J25-$M25-$H25)+('Sem TS MC2020'!P17-$C25/$AQ$8)*($AQ$5*$G25+$AQ$6*$B25/$N25)/200000</f>
        <v>0.28795738027453738</v>
      </c>
      <c r="AQ25" s="3">
        <f t="shared" si="9"/>
        <v>0.89986681335792928</v>
      </c>
      <c r="AR25" s="16">
        <f t="shared" si="10"/>
        <v>-3.2042619725462629E-2</v>
      </c>
    </row>
    <row r="26" spans="1:44" x14ac:dyDescent="0.25">
      <c r="B26" s="4">
        <v>10</v>
      </c>
      <c r="C26" s="5">
        <v>628</v>
      </c>
      <c r="D26" s="5">
        <v>4</v>
      </c>
      <c r="E26" s="4">
        <v>32.466666666666669</v>
      </c>
      <c r="F26" s="3">
        <v>3.262</v>
      </c>
      <c r="G26" s="4">
        <v>25</v>
      </c>
      <c r="H26" s="4">
        <v>36</v>
      </c>
      <c r="I26" s="1">
        <v>200</v>
      </c>
      <c r="J26" s="4">
        <v>600</v>
      </c>
      <c r="K26" s="5">
        <v>314</v>
      </c>
      <c r="L26" s="3">
        <v>17200</v>
      </c>
      <c r="M26" s="5">
        <v>95.721926864521535</v>
      </c>
      <c r="N26" s="8">
        <v>1.8255813953488371E-2</v>
      </c>
      <c r="O26" s="3">
        <v>84</v>
      </c>
      <c r="P26" s="5">
        <v>502.76188353839768</v>
      </c>
      <c r="Q26" s="3">
        <f t="shared" si="3"/>
        <v>2.1635980064323199</v>
      </c>
      <c r="R26" s="3">
        <v>0.38</v>
      </c>
      <c r="S26" s="12">
        <f t="shared" si="0"/>
        <v>2.5138094176919883E-3</v>
      </c>
      <c r="W26" s="3">
        <f t="shared" si="1"/>
        <v>0.31920656045189844</v>
      </c>
      <c r="X26" s="3">
        <f t="shared" si="4"/>
        <v>0.84001726434710111</v>
      </c>
      <c r="Z26" s="3">
        <f t="shared" si="2"/>
        <v>0.31467814256809323</v>
      </c>
      <c r="AA26" s="3">
        <f t="shared" si="5"/>
        <v>0.82810037517919266</v>
      </c>
      <c r="AC26" s="3">
        <f>$AD$2*($AD$3+$AD$4*$F26/($N26*'Sem TS MC2020'!P18))*($AD$5*$G26+$AD$6*$B26/$N26)*'Sem TS MC2020'!R18*($J26-$M26)/($J26-$M26-$H26)</f>
        <v>0.29832457984713745</v>
      </c>
      <c r="AD26" s="3">
        <f t="shared" si="6"/>
        <v>0.78506468380825645</v>
      </c>
      <c r="AE26" s="16">
        <f t="shared" si="7"/>
        <v>-8.1675420152862555E-2</v>
      </c>
      <c r="AF26" s="17">
        <f t="shared" si="8"/>
        <v>1.2737803911253753</v>
      </c>
      <c r="AG26" s="17">
        <f>AC26*(14.068*'Sem TS MC2020'!$P18^-0.457)/$R26</f>
        <v>0.64359877557019995</v>
      </c>
      <c r="AH26" s="17"/>
      <c r="AP26" s="3">
        <f>$AQ$2*($AQ$3+$AQ$4*$F26/($N26*'Sem TS MC2020'!P18))*($AQ$5*$G26+$AQ$6*$B26/$N26)*('Sem TS MC2020'!P18^$AQ$7/200000)*($J26-$M26)/($J26-$M26-$H26)+('Sem TS MC2020'!P18-$C26/$AQ$8)*($AQ$5*$G26+$AQ$6*$B26/$N26)/200000</f>
        <v>0.29087528896681553</v>
      </c>
      <c r="AQ26" s="3">
        <f t="shared" si="9"/>
        <v>0.76546128675477765</v>
      </c>
      <c r="AR26" s="16">
        <f t="shared" si="10"/>
        <v>-8.9124711033184478E-2</v>
      </c>
    </row>
    <row r="27" spans="1:44" x14ac:dyDescent="0.25">
      <c r="B27" s="4">
        <v>10</v>
      </c>
      <c r="C27" s="5">
        <v>628</v>
      </c>
      <c r="D27" s="5">
        <v>4</v>
      </c>
      <c r="E27" s="4">
        <v>32.466666666666669</v>
      </c>
      <c r="F27" s="3">
        <v>3.262</v>
      </c>
      <c r="G27" s="4">
        <v>25</v>
      </c>
      <c r="H27" s="4">
        <v>36</v>
      </c>
      <c r="I27" s="1">
        <v>200</v>
      </c>
      <c r="J27" s="4">
        <v>600</v>
      </c>
      <c r="K27" s="5">
        <v>314</v>
      </c>
      <c r="L27" s="3">
        <v>17200</v>
      </c>
      <c r="M27" s="5">
        <v>95.721926864521535</v>
      </c>
      <c r="N27" s="8">
        <v>1.8255813953488371E-2</v>
      </c>
      <c r="O27" s="3">
        <v>90</v>
      </c>
      <c r="P27" s="5">
        <v>538.67344664828317</v>
      </c>
      <c r="Q27" s="3">
        <f t="shared" si="3"/>
        <v>2.4646709493487999</v>
      </c>
      <c r="R27" s="3">
        <v>0.42</v>
      </c>
      <c r="S27" s="12">
        <f t="shared" si="0"/>
        <v>2.6933672332414157E-3</v>
      </c>
      <c r="W27" s="3">
        <f t="shared" si="1"/>
        <v>0.33308810010395307</v>
      </c>
      <c r="X27" s="3">
        <f t="shared" si="4"/>
        <v>0.79306690500941213</v>
      </c>
      <c r="Z27" s="3">
        <f t="shared" si="2"/>
        <v>0.328612048185011</v>
      </c>
      <c r="AA27" s="3">
        <f t="shared" si="5"/>
        <v>0.78240963853574053</v>
      </c>
      <c r="AC27" s="3">
        <f>$AD$2*($AD$3+$AD$4*$F27/($N27*'Sem TS MC2020'!P19))*($AD$5*$G27+$AD$6*$B27/$N27)*'Sem TS MC2020'!R19*($J27-$M27)/($J27-$M27-$H27)</f>
        <v>0.32474123550872008</v>
      </c>
      <c r="AD27" s="3">
        <f t="shared" si="6"/>
        <v>0.77319341787790496</v>
      </c>
      <c r="AE27" s="16">
        <f t="shared" si="7"/>
        <v>-9.5258764491279901E-2</v>
      </c>
      <c r="AF27" s="17">
        <f t="shared" si="8"/>
        <v>1.2933374455573936</v>
      </c>
      <c r="AG27" s="17">
        <f>AC27*(14.068*'Sem TS MC2020'!$P19^-0.457)/$R27</f>
        <v>0.61419280327155867</v>
      </c>
      <c r="AH27" s="17"/>
      <c r="AP27" s="3">
        <f>$AQ$2*($AQ$3+$AQ$4*$F27/($N27*'Sem TS MC2020'!P19))*($AQ$5*$G27+$AQ$6*$B27/$N27)*('Sem TS MC2020'!P19^$AQ$7/200000)*($J27-$M27)/($J27-$M27-$H27)+('Sem TS MC2020'!P19-$C27/$AQ$8)*($AQ$5*$G27+$AQ$6*$B27/$N27)/200000</f>
        <v>0.31403393894188703</v>
      </c>
      <c r="AQ27" s="3">
        <f t="shared" si="9"/>
        <v>0.74769985462354061</v>
      </c>
      <c r="AR27" s="16">
        <f t="shared" si="10"/>
        <v>-0.10596606105811296</v>
      </c>
    </row>
    <row r="28" spans="1:44" x14ac:dyDescent="0.25">
      <c r="B28" s="4">
        <v>10</v>
      </c>
      <c r="C28" s="5">
        <v>628</v>
      </c>
      <c r="D28" s="5">
        <v>4</v>
      </c>
      <c r="E28" s="4">
        <v>32.466666666666669</v>
      </c>
      <c r="F28" s="3">
        <v>3.262</v>
      </c>
      <c r="G28" s="4">
        <v>25</v>
      </c>
      <c r="H28" s="4">
        <v>36</v>
      </c>
      <c r="I28" s="1">
        <v>200</v>
      </c>
      <c r="J28" s="4">
        <v>600</v>
      </c>
      <c r="K28" s="5">
        <v>314</v>
      </c>
      <c r="L28" s="3">
        <v>17200</v>
      </c>
      <c r="M28" s="5">
        <v>95.721926864521535</v>
      </c>
      <c r="N28" s="8">
        <v>1.8255813953488371E-2</v>
      </c>
      <c r="O28" s="3">
        <v>108</v>
      </c>
      <c r="P28" s="5">
        <v>628</v>
      </c>
      <c r="Q28" s="3">
        <f t="shared" si="3"/>
        <v>3.2135608881101736</v>
      </c>
      <c r="R28" s="3">
        <v>0.44</v>
      </c>
      <c r="S28" s="12">
        <f t="shared" si="0"/>
        <v>3.14E-3</v>
      </c>
      <c r="W28" s="3">
        <f t="shared" si="1"/>
        <v>0.36616121636493937</v>
      </c>
      <c r="X28" s="3">
        <f t="shared" si="4"/>
        <v>0.83218458264758943</v>
      </c>
      <c r="Z28" s="3">
        <f t="shared" si="2"/>
        <v>0.36185092060825647</v>
      </c>
      <c r="AA28" s="3">
        <f t="shared" si="5"/>
        <v>0.82238845592785559</v>
      </c>
      <c r="AC28" s="3">
        <f>$AD$2*($AD$3+$AD$4*$F28/($N28*'Sem TS MC2020'!P20))*($AD$5*$G28+$AD$6*$B28/$N28)*'Sem TS MC2020'!R20*($J28-$M28)/($J28-$M28-$H28)</f>
        <v>0.39045012136556356</v>
      </c>
      <c r="AD28" s="3">
        <f t="shared" si="6"/>
        <v>0.88738663946718987</v>
      </c>
      <c r="AE28" s="16">
        <f t="shared" si="7"/>
        <v>-4.9549878634436439E-2</v>
      </c>
      <c r="AF28" s="17">
        <f t="shared" si="8"/>
        <v>1.1269045030928413</v>
      </c>
      <c r="AG28" s="17">
        <f>AC28*(14.068*'Sem TS MC2020'!$P20^-0.457)/$R28</f>
        <v>0.65716993732743112</v>
      </c>
      <c r="AH28" s="17"/>
      <c r="AP28" s="3">
        <f>$AQ$2*($AQ$3+$AQ$4*$F28/($N28*'Sem TS MC2020'!P20))*($AQ$5*$G28+$AQ$6*$B28/$N28)*('Sem TS MC2020'!P20^$AQ$7/200000)*($J28-$M28)/($J28-$M28-$H28)+('Sem TS MC2020'!P20-$C28/$AQ$8)*($AQ$5*$G28+$AQ$6*$B28/$N28)/200000</f>
        <v>0.3703625832909106</v>
      </c>
      <c r="AQ28" s="3">
        <f t="shared" si="9"/>
        <v>0.84173314384297859</v>
      </c>
      <c r="AR28" s="16">
        <f t="shared" si="10"/>
        <v>-6.9637416709089406E-2</v>
      </c>
    </row>
    <row r="29" spans="1:44" x14ac:dyDescent="0.25">
      <c r="B29" s="4">
        <v>10</v>
      </c>
      <c r="C29" s="5">
        <v>628</v>
      </c>
      <c r="D29" s="5">
        <v>4</v>
      </c>
      <c r="E29" s="4">
        <v>32.466666666666669</v>
      </c>
      <c r="F29" s="3">
        <v>3.262</v>
      </c>
      <c r="G29" s="4">
        <v>25</v>
      </c>
      <c r="H29" s="4">
        <v>36</v>
      </c>
      <c r="I29" s="1">
        <v>200</v>
      </c>
      <c r="J29" s="4">
        <v>600</v>
      </c>
      <c r="K29" s="5">
        <v>314</v>
      </c>
      <c r="L29" s="3">
        <v>17200</v>
      </c>
      <c r="M29" s="5">
        <v>95.721926864521535</v>
      </c>
      <c r="N29" s="8">
        <v>1.8255813953488371E-2</v>
      </c>
      <c r="O29" s="3">
        <v>120</v>
      </c>
      <c r="P29" s="5">
        <v>628</v>
      </c>
      <c r="Q29" s="3">
        <f t="shared" si="3"/>
        <v>3.2135608881101736</v>
      </c>
      <c r="R29" s="3">
        <v>0.5</v>
      </c>
      <c r="S29" s="12">
        <f t="shared" si="0"/>
        <v>3.14E-3</v>
      </c>
      <c r="W29" s="3">
        <f t="shared" si="1"/>
        <v>0.36616121636493937</v>
      </c>
      <c r="X29" s="3">
        <f t="shared" si="4"/>
        <v>0.73232243272987874</v>
      </c>
      <c r="Z29" s="3">
        <f t="shared" si="2"/>
        <v>0.36185092060825647</v>
      </c>
      <c r="AA29" s="3">
        <f t="shared" si="5"/>
        <v>0.72370184121651293</v>
      </c>
      <c r="AC29" s="3">
        <f>$AD$2*($AD$3+$AD$4*$F29/($N29*'Sem TS MC2020'!P21))*($AD$5*$G29+$AD$6*$B29/$N29)*'Sem TS MC2020'!R21*($J29-$M29)/($J29-$M29-$H29)</f>
        <v>0.39045012136556356</v>
      </c>
      <c r="AD29" s="3">
        <f t="shared" si="6"/>
        <v>0.78090024273112713</v>
      </c>
      <c r="AE29" s="16">
        <f t="shared" si="7"/>
        <v>-0.10954987863443644</v>
      </c>
      <c r="AF29" s="17">
        <f t="shared" si="8"/>
        <v>1.2805732989691379</v>
      </c>
      <c r="AG29" s="17">
        <f>AC29*(14.068*'Sem TS MC2020'!$P21^-0.457)/$R29</f>
        <v>0.57830954484813935</v>
      </c>
      <c r="AH29" s="17"/>
      <c r="AP29" s="3">
        <f>$AQ$2*($AQ$3+$AQ$4*$F29/($N29*'Sem TS MC2020'!P21))*($AQ$5*$G29+$AQ$6*$B29/$N29)*('Sem TS MC2020'!P21^$AQ$7/200000)*($J29-$M29)/($J29-$M29-$H29)+('Sem TS MC2020'!P21-$C29/$AQ$8)*($AQ$5*$G29+$AQ$6*$B29/$N29)/200000</f>
        <v>0.3703625832909106</v>
      </c>
      <c r="AQ29" s="3">
        <f t="shared" si="9"/>
        <v>0.74072516658182119</v>
      </c>
      <c r="AR29" s="16">
        <f t="shared" si="10"/>
        <v>-0.1296374167090894</v>
      </c>
    </row>
    <row r="30" spans="1:44" x14ac:dyDescent="0.25">
      <c r="A30" s="1" t="s">
        <v>8</v>
      </c>
      <c r="B30" s="4">
        <v>10</v>
      </c>
      <c r="C30" s="5">
        <v>628</v>
      </c>
      <c r="D30" s="5">
        <v>4</v>
      </c>
      <c r="E30" s="4">
        <v>32.466666666666669</v>
      </c>
      <c r="F30" s="3">
        <v>3.5139999999999993</v>
      </c>
      <c r="G30" s="4">
        <v>25</v>
      </c>
      <c r="H30" s="4">
        <v>36</v>
      </c>
      <c r="I30" s="1">
        <v>200</v>
      </c>
      <c r="J30" s="4">
        <v>600</v>
      </c>
      <c r="K30" s="5">
        <v>314</v>
      </c>
      <c r="L30" s="3">
        <v>17200</v>
      </c>
      <c r="M30" s="5">
        <v>87.120678710097735</v>
      </c>
      <c r="N30" s="8">
        <v>1.8255813953488371E-2</v>
      </c>
      <c r="O30" s="3">
        <v>54</v>
      </c>
      <c r="P30" s="5">
        <v>249.68578408509896</v>
      </c>
      <c r="Q30" s="3">
        <f t="shared" si="3"/>
        <v>4.1875657252420713E-2</v>
      </c>
      <c r="R30" s="3">
        <v>0.24</v>
      </c>
      <c r="S30" s="12">
        <f t="shared" si="0"/>
        <v>1.2484289204254947E-3</v>
      </c>
      <c r="W30" s="3">
        <f t="shared" si="1"/>
        <v>0.20726369040432724</v>
      </c>
      <c r="X30" s="3">
        <f t="shared" si="4"/>
        <v>0.86359871001803024</v>
      </c>
      <c r="Z30" s="3">
        <f t="shared" si="2"/>
        <v>0.20275629295844136</v>
      </c>
      <c r="AA30" s="3">
        <f t="shared" si="5"/>
        <v>0.84481788732683905</v>
      </c>
      <c r="AC30" s="3">
        <f>$AD$2*($AD$3+$AD$4*$F30/($N30*'Sem TS MC2020'!P22))*($AD$5*$G30+$AD$6*$B30/$N30)*'Sem TS MC2020'!R22*($J30-$M30)/($J30-$M30-$H30)</f>
        <v>0.15923752597686713</v>
      </c>
      <c r="AD30" s="3">
        <f t="shared" si="6"/>
        <v>0.6634896915702797</v>
      </c>
      <c r="AE30" s="16">
        <f t="shared" si="7"/>
        <v>-8.0762474023132858E-2</v>
      </c>
      <c r="AF30" s="17">
        <f t="shared" si="8"/>
        <v>1.5071824215283618</v>
      </c>
      <c r="AG30" s="17">
        <f>AC30*(14.068*'Sem TS MC2020'!$P22^-0.457)/$R30</f>
        <v>0.66727091487144874</v>
      </c>
      <c r="AH30" s="17"/>
      <c r="AP30" s="3">
        <f>$AQ$2*($AQ$3+$AQ$4*$F30/($N30*'Sem TS MC2020'!P22))*($AQ$5*$G30+$AQ$6*$B30/$N30)*('Sem TS MC2020'!P22^$AQ$7/200000)*($J30-$M30)/($J30-$M30-$H30)+('Sem TS MC2020'!P22-$C30/$AQ$8)*($AQ$5*$G30+$AQ$6*$B30/$N30)/200000</f>
        <v>0.16191713508131053</v>
      </c>
      <c r="AQ30" s="3">
        <f t="shared" si="9"/>
        <v>0.67465472950546057</v>
      </c>
      <c r="AR30" s="16">
        <f t="shared" si="10"/>
        <v>-7.808286491868946E-2</v>
      </c>
    </row>
    <row r="31" spans="1:44" x14ac:dyDescent="0.25">
      <c r="B31" s="4">
        <v>10</v>
      </c>
      <c r="C31" s="5">
        <v>628</v>
      </c>
      <c r="D31" s="5">
        <v>4</v>
      </c>
      <c r="E31" s="4">
        <v>32.466666666666669</v>
      </c>
      <c r="F31" s="3">
        <v>3.5139999999999993</v>
      </c>
      <c r="G31" s="4">
        <v>25</v>
      </c>
      <c r="H31" s="4">
        <v>36</v>
      </c>
      <c r="I31" s="1">
        <v>200</v>
      </c>
      <c r="J31" s="4">
        <v>600</v>
      </c>
      <c r="K31" s="5">
        <v>314</v>
      </c>
      <c r="L31" s="3">
        <v>17200</v>
      </c>
      <c r="M31" s="5">
        <v>87.120678710097735</v>
      </c>
      <c r="N31" s="8">
        <v>1.8255813953488371E-2</v>
      </c>
      <c r="O31" s="3">
        <v>60</v>
      </c>
      <c r="P31" s="5">
        <v>336.5737959867003</v>
      </c>
      <c r="Q31" s="3">
        <f t="shared" si="3"/>
        <v>0.77032151652431124</v>
      </c>
      <c r="R31" s="3">
        <v>0.3</v>
      </c>
      <c r="S31" s="12">
        <f t="shared" si="0"/>
        <v>1.6828689799335014E-3</v>
      </c>
      <c r="W31" s="3">
        <f t="shared" si="1"/>
        <v>0.24919526592601607</v>
      </c>
      <c r="X31" s="3">
        <f t="shared" si="4"/>
        <v>0.83065088642005358</v>
      </c>
      <c r="Z31" s="3">
        <f t="shared" si="2"/>
        <v>0.24457803675694847</v>
      </c>
      <c r="AA31" s="3">
        <f t="shared" si="5"/>
        <v>0.8152601225231616</v>
      </c>
      <c r="AC31" s="3">
        <f>$AD$2*($AD$3+$AD$4*$F31/($N31*'Sem TS MC2020'!P23))*($AD$5*$G31+$AD$6*$B31/$N31)*'Sem TS MC2020'!R23*($J31-$M31)/($J31-$M31-$H31)</f>
        <v>0.18547877112572234</v>
      </c>
      <c r="AD31" s="3">
        <f t="shared" si="6"/>
        <v>0.61826257041907451</v>
      </c>
      <c r="AE31" s="16">
        <f t="shared" si="7"/>
        <v>-0.11452122887427765</v>
      </c>
      <c r="AF31" s="17">
        <f t="shared" si="8"/>
        <v>1.6174357754217175</v>
      </c>
      <c r="AG31" s="17">
        <f>AC31*(14.068*'Sem TS MC2020'!$P23^-0.457)/$R31</f>
        <v>0.5925565421605723</v>
      </c>
      <c r="AH31" s="17"/>
      <c r="AP31" s="3">
        <f>$AQ$2*($AQ$3+$AQ$4*$F31/($N31*'Sem TS MC2020'!P23))*($AQ$5*$G31+$AQ$6*$B31/$N31)*('Sem TS MC2020'!P23^$AQ$7/200000)*($J31-$M31)/($J31-$M31-$H31)+('Sem TS MC2020'!P23-$C31/$AQ$8)*($AQ$5*$G31+$AQ$6*$B31/$N31)/200000</f>
        <v>0.18720800034671223</v>
      </c>
      <c r="AQ31" s="3">
        <f t="shared" si="9"/>
        <v>0.62402666782237415</v>
      </c>
      <c r="AR31" s="16">
        <f t="shared" si="10"/>
        <v>-0.11279199965328776</v>
      </c>
    </row>
    <row r="32" spans="1:44" x14ac:dyDescent="0.25">
      <c r="B32" s="4">
        <v>10</v>
      </c>
      <c r="C32" s="5">
        <v>628</v>
      </c>
      <c r="D32" s="5">
        <v>4</v>
      </c>
      <c r="E32" s="4">
        <v>32.466666666666669</v>
      </c>
      <c r="F32" s="3">
        <v>3.5139999999999993</v>
      </c>
      <c r="G32" s="4">
        <v>25</v>
      </c>
      <c r="H32" s="4">
        <v>36</v>
      </c>
      <c r="I32" s="1">
        <v>200</v>
      </c>
      <c r="J32" s="4">
        <v>600</v>
      </c>
      <c r="K32" s="5">
        <v>314</v>
      </c>
      <c r="L32" s="3">
        <v>17200</v>
      </c>
      <c r="M32" s="5">
        <v>87.120678710097735</v>
      </c>
      <c r="N32" s="8">
        <v>1.8255813953488371E-2</v>
      </c>
      <c r="O32" s="3">
        <v>62.25</v>
      </c>
      <c r="P32" s="5">
        <v>361.87936337741314</v>
      </c>
      <c r="Q32" s="3">
        <f t="shared" si="3"/>
        <v>0.98247662721053952</v>
      </c>
      <c r="R32" s="3">
        <v>0.3</v>
      </c>
      <c r="S32" s="12">
        <f t="shared" si="0"/>
        <v>1.8093968168870658E-3</v>
      </c>
      <c r="W32" s="3">
        <f t="shared" si="1"/>
        <v>0.26059442318233855</v>
      </c>
      <c r="X32" s="3">
        <f t="shared" si="4"/>
        <v>0.86864807727446192</v>
      </c>
      <c r="Z32" s="3">
        <f t="shared" si="2"/>
        <v>0.25597002041614209</v>
      </c>
      <c r="AA32" s="3">
        <f t="shared" si="5"/>
        <v>0.85323340138714032</v>
      </c>
      <c r="AC32" s="3">
        <f>$AD$2*($AD$3+$AD$4*$F32/($N32*'Sem TS MC2020'!P24))*($AD$5*$G32+$AD$6*$B32/$N32)*'Sem TS MC2020'!R24*($J32-$M32)/($J32-$M32-$H32)</f>
        <v>0.19531923805654303</v>
      </c>
      <c r="AD32" s="3">
        <f t="shared" si="6"/>
        <v>0.65106412685514348</v>
      </c>
      <c r="AE32" s="16">
        <f t="shared" si="7"/>
        <v>-0.10468076194345696</v>
      </c>
      <c r="AF32" s="17">
        <f t="shared" si="8"/>
        <v>1.5359470115952065</v>
      </c>
      <c r="AG32" s="17">
        <f>AC32*(14.068*'Sem TS MC2020'!$P24^-0.457)/$R32</f>
        <v>0.61358402608315576</v>
      </c>
      <c r="AH32" s="17"/>
      <c r="AP32" s="3">
        <f>$AQ$2*($AQ$3+$AQ$4*$F32/($N32*'Sem TS MC2020'!P24))*($AQ$5*$G32+$AQ$6*$B32/$N32)*('Sem TS MC2020'!P24^$AQ$7/200000)*($J32-$M32)/($J32-$M32-$H32)+('Sem TS MC2020'!P24-$C32/$AQ$8)*($AQ$5*$G32+$AQ$6*$B32/$N32)/200000</f>
        <v>0.19654384630534838</v>
      </c>
      <c r="AQ32" s="3">
        <f t="shared" si="9"/>
        <v>0.6551461543511613</v>
      </c>
      <c r="AR32" s="16">
        <f t="shared" si="10"/>
        <v>-0.10345615369465161</v>
      </c>
    </row>
    <row r="33" spans="1:44" x14ac:dyDescent="0.25">
      <c r="B33" s="4">
        <v>10</v>
      </c>
      <c r="C33" s="5">
        <v>628</v>
      </c>
      <c r="D33" s="5">
        <v>4</v>
      </c>
      <c r="E33" s="4">
        <v>32.466666666666669</v>
      </c>
      <c r="F33" s="3">
        <v>3.5139999999999993</v>
      </c>
      <c r="G33" s="4">
        <v>25</v>
      </c>
      <c r="H33" s="4">
        <v>36</v>
      </c>
      <c r="I33" s="1">
        <v>200</v>
      </c>
      <c r="J33" s="4">
        <v>600</v>
      </c>
      <c r="K33" s="5">
        <v>314</v>
      </c>
      <c r="L33" s="3">
        <v>17200</v>
      </c>
      <c r="M33" s="5">
        <v>87.120678710097735</v>
      </c>
      <c r="N33" s="8">
        <v>1.8255813953488371E-2</v>
      </c>
      <c r="O33" s="3">
        <v>66</v>
      </c>
      <c r="P33" s="5">
        <v>392.91007120761441</v>
      </c>
      <c r="Q33" s="3">
        <f t="shared" si="3"/>
        <v>1.242629784527393</v>
      </c>
      <c r="R33" s="3">
        <v>0.3</v>
      </c>
      <c r="S33" s="12">
        <f t="shared" si="0"/>
        <v>1.9645503560380721E-3</v>
      </c>
      <c r="W33" s="3">
        <f t="shared" si="1"/>
        <v>0.27416380713925198</v>
      </c>
      <c r="X33" s="3">
        <f t="shared" si="4"/>
        <v>0.91387935713084001</v>
      </c>
      <c r="Z33" s="3">
        <f t="shared" si="2"/>
        <v>0.26954242463102263</v>
      </c>
      <c r="AA33" s="3">
        <f t="shared" si="5"/>
        <v>0.89847474877007549</v>
      </c>
      <c r="AC33" s="3">
        <f>$AD$2*($AD$3+$AD$4*$F33/($N33*'Sem TS MC2020'!P25))*($AD$5*$G33+$AD$6*$B33/$N33)*'Sem TS MC2020'!R25*($J33-$M33)/($J33-$M33-$H33)</f>
        <v>0.21172001627457751</v>
      </c>
      <c r="AD33" s="3">
        <f t="shared" si="6"/>
        <v>0.70573338758192505</v>
      </c>
      <c r="AE33" s="16">
        <f t="shared" si="7"/>
        <v>-8.8279983725422478E-2</v>
      </c>
      <c r="AF33" s="17">
        <f t="shared" si="8"/>
        <v>1.4169656949720477</v>
      </c>
      <c r="AG33" s="17">
        <f>AC33*(14.068*'Sem TS MC2020'!$P25^-0.457)/$R33</f>
        <v>0.64756154278084888</v>
      </c>
      <c r="AH33" s="17"/>
      <c r="AP33" s="3">
        <f>$AQ$2*($AQ$3+$AQ$4*$F33/($N33*'Sem TS MC2020'!P25))*($AQ$5*$G33+$AQ$6*$B33/$N33)*('Sem TS MC2020'!P25^$AQ$7/200000)*($J33-$M33)/($J33-$M33-$H33)+('Sem TS MC2020'!P25-$C33/$AQ$8)*($AQ$5*$G33+$AQ$6*$B33/$N33)/200000</f>
        <v>0.21194075033683274</v>
      </c>
      <c r="AQ33" s="3">
        <f t="shared" si="9"/>
        <v>0.70646916778944246</v>
      </c>
      <c r="AR33" s="16">
        <f t="shared" si="10"/>
        <v>-8.8059249663167249E-2</v>
      </c>
    </row>
    <row r="34" spans="1:44" x14ac:dyDescent="0.25">
      <c r="B34" s="4">
        <v>10</v>
      </c>
      <c r="C34" s="5">
        <v>628</v>
      </c>
      <c r="D34" s="5">
        <v>4</v>
      </c>
      <c r="E34" s="4">
        <v>32.466666666666669</v>
      </c>
      <c r="F34" s="3">
        <v>3.5139999999999993</v>
      </c>
      <c r="G34" s="4">
        <v>25</v>
      </c>
      <c r="H34" s="4">
        <v>36</v>
      </c>
      <c r="I34" s="1">
        <v>200</v>
      </c>
      <c r="J34" s="4">
        <v>600</v>
      </c>
      <c r="K34" s="5">
        <v>314</v>
      </c>
      <c r="L34" s="3">
        <v>17200</v>
      </c>
      <c r="M34" s="5">
        <v>87.120678710097735</v>
      </c>
      <c r="N34" s="8">
        <v>1.8255813953488371E-2</v>
      </c>
      <c r="O34" s="3">
        <v>71.25</v>
      </c>
      <c r="P34" s="5">
        <v>424.16428141731097</v>
      </c>
      <c r="Q34" s="3">
        <f t="shared" si="3"/>
        <v>1.5046567260328543</v>
      </c>
      <c r="R34" s="3">
        <v>0.38</v>
      </c>
      <c r="S34" s="12">
        <f t="shared" si="0"/>
        <v>2.1208214070865547E-3</v>
      </c>
      <c r="W34" s="3">
        <f t="shared" si="1"/>
        <v>0.28742184839481721</v>
      </c>
      <c r="X34" s="3">
        <f t="shared" si="4"/>
        <v>0.75637328524951897</v>
      </c>
      <c r="Z34" s="3">
        <f t="shared" si="2"/>
        <v>0.28281499789010495</v>
      </c>
      <c r="AA34" s="3">
        <f t="shared" si="5"/>
        <v>0.74424999444764461</v>
      </c>
      <c r="AC34" s="3">
        <f>$AD$2*($AD$3+$AD$4*$F34/($N34*'Sem TS MC2020'!P26))*($AD$5*$G34+$AD$6*$B34/$N34)*'Sem TS MC2020'!R26*($J34-$M34)/($J34-$M34-$H34)</f>
        <v>0.23468110577982576</v>
      </c>
      <c r="AD34" s="3">
        <f t="shared" si="6"/>
        <v>0.617581857315331</v>
      </c>
      <c r="AE34" s="16">
        <f t="shared" si="7"/>
        <v>-0.14531889422017424</v>
      </c>
      <c r="AF34" s="17">
        <f t="shared" si="8"/>
        <v>1.6192185507959478</v>
      </c>
      <c r="AG34" s="17">
        <f>AC34*(14.068*'Sem TS MC2020'!$P26^-0.457)/$R34</f>
        <v>0.54719712625319727</v>
      </c>
      <c r="AH34" s="17"/>
      <c r="AP34" s="3">
        <f>$AQ$2*($AQ$3+$AQ$4*$F34/($N34*'Sem TS MC2020'!P26))*($AQ$5*$G34+$AQ$6*$B34/$N34)*('Sem TS MC2020'!P26^$AQ$7/200000)*($J34-$M34)/($J34-$M34-$H34)+('Sem TS MC2020'!P26-$C34/$AQ$8)*($AQ$5*$G34+$AQ$6*$B34/$N34)/200000</f>
        <v>0.23318211344068587</v>
      </c>
      <c r="AQ34" s="3">
        <f t="shared" si="9"/>
        <v>0.61363714063338382</v>
      </c>
      <c r="AR34" s="16">
        <f t="shared" si="10"/>
        <v>-0.14681788655931413</v>
      </c>
    </row>
    <row r="35" spans="1:44" x14ac:dyDescent="0.25">
      <c r="B35" s="4">
        <v>10</v>
      </c>
      <c r="C35" s="5">
        <v>628</v>
      </c>
      <c r="D35" s="5">
        <v>4</v>
      </c>
      <c r="E35" s="4">
        <v>32.466666666666669</v>
      </c>
      <c r="F35" s="3">
        <v>3.5139999999999993</v>
      </c>
      <c r="G35" s="4">
        <v>25</v>
      </c>
      <c r="H35" s="4">
        <v>36</v>
      </c>
      <c r="I35" s="1">
        <v>200</v>
      </c>
      <c r="J35" s="4">
        <v>600</v>
      </c>
      <c r="K35" s="5">
        <v>314</v>
      </c>
      <c r="L35" s="3">
        <v>17200</v>
      </c>
      <c r="M35" s="5">
        <v>87.120678710097735</v>
      </c>
      <c r="N35" s="8">
        <v>1.8255813953488371E-2</v>
      </c>
      <c r="O35" s="3">
        <v>82.5</v>
      </c>
      <c r="P35" s="5">
        <v>491.13758900951802</v>
      </c>
      <c r="Q35" s="3">
        <f t="shared" si="3"/>
        <v>2.0661430292588436</v>
      </c>
      <c r="R35" s="3">
        <v>0.44</v>
      </c>
      <c r="S35" s="12">
        <f t="shared" si="0"/>
        <v>2.4556879450475903E-3</v>
      </c>
      <c r="W35" s="3">
        <f t="shared" si="1"/>
        <v>0.31463251388065483</v>
      </c>
      <c r="X35" s="3">
        <f t="shared" si="4"/>
        <v>0.71507389518330644</v>
      </c>
      <c r="Z35" s="3">
        <f t="shared" si="2"/>
        <v>0.31008918447738071</v>
      </c>
      <c r="AA35" s="3">
        <f t="shared" si="5"/>
        <v>0.70474814653950157</v>
      </c>
      <c r="AC35" s="3">
        <f>$AD$2*($AD$3+$AD$4*$F35/($N35*'Sem TS MC2020'!P27))*($AD$5*$G35+$AD$6*$B35/$N35)*'Sem TS MC2020'!R27*($J35-$M35)/($J35-$M35-$H35)</f>
        <v>0.28388344043392938</v>
      </c>
      <c r="AD35" s="3">
        <f t="shared" si="6"/>
        <v>0.64518963734983947</v>
      </c>
      <c r="AE35" s="16">
        <f t="shared" si="7"/>
        <v>-0.15611655956607062</v>
      </c>
      <c r="AF35" s="17">
        <f t="shared" si="8"/>
        <v>1.5499318992592137</v>
      </c>
      <c r="AG35" s="17">
        <f>AC35*(14.068*'Sem TS MC2020'!$P27^-0.457)/$R35</f>
        <v>0.53461346458446157</v>
      </c>
      <c r="AH35" s="17"/>
      <c r="AP35" s="3">
        <f>$AQ$2*($AQ$3+$AQ$4*$F35/($N35*'Sem TS MC2020'!P27))*($AQ$5*$G35+$AQ$6*$B35/$N35)*('Sem TS MC2020'!P27^$AQ$7/200000)*($J35-$M35)/($J35-$M35-$H35)+('Sem TS MC2020'!P27-$C35/$AQ$8)*($AQ$5*$G35+$AQ$6*$B35/$N35)/200000</f>
        <v>0.27762327956346416</v>
      </c>
      <c r="AQ35" s="3">
        <f t="shared" si="9"/>
        <v>0.63096199900787309</v>
      </c>
      <c r="AR35" s="16">
        <f t="shared" si="10"/>
        <v>-0.16237672043653584</v>
      </c>
    </row>
    <row r="36" spans="1:44" x14ac:dyDescent="0.25">
      <c r="A36" s="1" t="s">
        <v>9</v>
      </c>
      <c r="B36" s="4">
        <v>16</v>
      </c>
      <c r="C36" s="5">
        <v>571</v>
      </c>
      <c r="D36" s="5">
        <v>4</v>
      </c>
      <c r="E36" s="4">
        <v>37</v>
      </c>
      <c r="F36" s="3">
        <v>4.2587999999999999</v>
      </c>
      <c r="G36" s="4">
        <v>33</v>
      </c>
      <c r="H36" s="4">
        <v>59</v>
      </c>
      <c r="I36" s="1">
        <v>125</v>
      </c>
      <c r="J36" s="4">
        <v>250</v>
      </c>
      <c r="K36" s="5">
        <v>800</v>
      </c>
      <c r="L36" s="3">
        <v>19625</v>
      </c>
      <c r="M36" s="5">
        <v>87.082518617972042</v>
      </c>
      <c r="N36" s="8">
        <v>4.0800000000000003E-2</v>
      </c>
      <c r="O36" s="3">
        <v>18.2</v>
      </c>
      <c r="P36" s="5">
        <v>63.458454062221307</v>
      </c>
      <c r="Q36" s="3">
        <f t="shared" si="3"/>
        <v>-1.5194044833503235</v>
      </c>
      <c r="R36" s="3">
        <v>0.18</v>
      </c>
      <c r="S36" s="12">
        <f t="shared" si="0"/>
        <v>3.1729227031110656E-4</v>
      </c>
      <c r="W36" s="3">
        <f t="shared" si="1"/>
        <v>8.724486713537892E-2</v>
      </c>
      <c r="X36" s="3">
        <f t="shared" si="4"/>
        <v>0.48469370630766068</v>
      </c>
      <c r="Z36" s="3">
        <f t="shared" si="2"/>
        <v>8.5674437239192339E-2</v>
      </c>
      <c r="AA36" s="3">
        <f t="shared" si="5"/>
        <v>0.47596909577329077</v>
      </c>
      <c r="AC36" s="3">
        <f>$AD$2*($AD$3+$AD$4*$F36/($N36*'Sem TS MC2020'!P28))*($AD$5*$G36+$AD$6*$B36/$N36)*'Sem TS MC2020'!R28*($J36-$M36)/($J36-$M36-$H36)</f>
        <v>7.7010616881658348E-2</v>
      </c>
      <c r="AD36" s="3">
        <f t="shared" si="6"/>
        <v>0.42783676045365748</v>
      </c>
      <c r="AE36" s="16">
        <f t="shared" si="7"/>
        <v>-0.10298938311834165</v>
      </c>
      <c r="AF36" s="17">
        <f t="shared" si="8"/>
        <v>2.3373400615217079</v>
      </c>
      <c r="AG36" s="17">
        <f>AC36*(14.068*'Sem TS MC2020'!$P28^-0.457)/$R36</f>
        <v>0.62902869917355553</v>
      </c>
      <c r="AH36" s="17"/>
      <c r="AP36" s="3">
        <f>$AQ$2*($AQ$3+$AQ$4*$F36/($N36*'Sem TS MC2020'!P28))*($AQ$5*$G36+$AQ$6*$B36/$N36)*('Sem TS MC2020'!P28^$AQ$7/200000)*($J36-$M36)/($J36-$M36-$H36)+('Sem TS MC2020'!P28-$C36/$AQ$8)*($AQ$5*$G36+$AQ$6*$B36/$N36)/200000</f>
        <v>8.1081852215713526E-2</v>
      </c>
      <c r="AQ36" s="3">
        <f t="shared" si="9"/>
        <v>0.45045473453174184</v>
      </c>
      <c r="AR36" s="16">
        <f t="shared" si="10"/>
        <v>-9.8918147784286467E-2</v>
      </c>
    </row>
    <row r="37" spans="1:44" x14ac:dyDescent="0.25">
      <c r="B37" s="4">
        <v>16</v>
      </c>
      <c r="C37" s="5">
        <v>571</v>
      </c>
      <c r="D37" s="5">
        <v>4</v>
      </c>
      <c r="E37" s="4">
        <v>37</v>
      </c>
      <c r="F37" s="3">
        <v>4.2587999999999999</v>
      </c>
      <c r="G37" s="4">
        <v>33</v>
      </c>
      <c r="H37" s="4">
        <v>59</v>
      </c>
      <c r="I37" s="1">
        <v>125</v>
      </c>
      <c r="J37" s="4">
        <v>250</v>
      </c>
      <c r="K37" s="5">
        <v>800</v>
      </c>
      <c r="L37" s="3">
        <v>19625</v>
      </c>
      <c r="M37" s="5">
        <v>87.082518617972042</v>
      </c>
      <c r="N37" s="8">
        <v>4.0800000000000003E-2</v>
      </c>
      <c r="O37" s="3">
        <v>26.2</v>
      </c>
      <c r="P37" s="5">
        <v>132.58576977166362</v>
      </c>
      <c r="Q37" s="3">
        <f t="shared" si="3"/>
        <v>-0.93985955201790428</v>
      </c>
      <c r="R37" s="3">
        <v>0.2</v>
      </c>
      <c r="S37" s="12">
        <f t="shared" si="0"/>
        <v>6.6292884885831807E-4</v>
      </c>
      <c r="W37" s="3">
        <f t="shared" si="1"/>
        <v>0.13746257270828699</v>
      </c>
      <c r="X37" s="3">
        <f t="shared" si="4"/>
        <v>0.68731286354143495</v>
      </c>
      <c r="Z37" s="3">
        <f t="shared" si="2"/>
        <v>0.13608677563798166</v>
      </c>
      <c r="AA37" s="3">
        <f t="shared" si="5"/>
        <v>0.6804338781899083</v>
      </c>
      <c r="AC37" s="3">
        <f>$AD$2*($AD$3+$AD$4*$F37/($N37*'Sem TS MC2020'!P29))*($AD$5*$G37+$AD$6*$B37/$N37)*'Sem TS MC2020'!R29*($J37-$M37)/($J37-$M37-$H37)</f>
        <v>0.13395149681677726</v>
      </c>
      <c r="AD37" s="3">
        <f t="shared" si="6"/>
        <v>0.66975748408388625</v>
      </c>
      <c r="AE37" s="16">
        <f t="shared" si="7"/>
        <v>-6.6048503183222751E-2</v>
      </c>
      <c r="AF37" s="17">
        <f t="shared" si="8"/>
        <v>1.4930777539094304</v>
      </c>
      <c r="AG37" s="17">
        <f>AC37*(14.068*'Sem TS MC2020'!$P29^-0.457)/$R37</f>
        <v>0.83367902059598764</v>
      </c>
      <c r="AH37" s="17"/>
      <c r="AP37" s="3">
        <f>$AQ$2*($AQ$3+$AQ$4*$F37/($N37*'Sem TS MC2020'!P29))*($AQ$5*$G37+$AQ$6*$B37/$N37)*('Sem TS MC2020'!P29^$AQ$7/200000)*($J37-$M37)/($J37-$M37-$H37)+('Sem TS MC2020'!P29-$C37/$AQ$8)*($AQ$5*$G37+$AQ$6*$B37/$N37)/200000</f>
        <v>0.13995608738086343</v>
      </c>
      <c r="AQ37" s="3">
        <f t="shared" si="9"/>
        <v>0.69978043690431713</v>
      </c>
      <c r="AR37" s="16">
        <f t="shared" si="10"/>
        <v>-6.004391261913658E-2</v>
      </c>
    </row>
    <row r="38" spans="1:44" x14ac:dyDescent="0.25">
      <c r="B38" s="4">
        <v>16</v>
      </c>
      <c r="C38" s="5">
        <v>571</v>
      </c>
      <c r="D38" s="5">
        <v>4</v>
      </c>
      <c r="E38" s="4">
        <v>37</v>
      </c>
      <c r="F38" s="3">
        <v>4.2587999999999999</v>
      </c>
      <c r="G38" s="4">
        <v>33</v>
      </c>
      <c r="H38" s="4">
        <v>59</v>
      </c>
      <c r="I38" s="1">
        <v>125</v>
      </c>
      <c r="J38" s="4">
        <v>250</v>
      </c>
      <c r="K38" s="5">
        <v>800</v>
      </c>
      <c r="L38" s="3">
        <v>19625</v>
      </c>
      <c r="M38" s="5">
        <v>87.082518617972042</v>
      </c>
      <c r="N38" s="8">
        <v>4.0800000000000003E-2</v>
      </c>
      <c r="O38" s="3">
        <v>31.7</v>
      </c>
      <c r="P38" s="5">
        <v>182.10678102364315</v>
      </c>
      <c r="Q38" s="3">
        <f t="shared" si="3"/>
        <v>-0.52468863483414541</v>
      </c>
      <c r="R38" s="3">
        <v>0.26</v>
      </c>
      <c r="S38" s="12">
        <f t="shared" si="0"/>
        <v>9.1053390511821577E-4</v>
      </c>
      <c r="W38" s="3">
        <f t="shared" si="1"/>
        <v>0.16719569319051361</v>
      </c>
      <c r="X38" s="3">
        <f t="shared" si="4"/>
        <v>0.64306035842505238</v>
      </c>
      <c r="Z38" s="3">
        <f t="shared" si="2"/>
        <v>0.16610115942945161</v>
      </c>
      <c r="AA38" s="3">
        <f t="shared" si="5"/>
        <v>0.63885061319019854</v>
      </c>
      <c r="AC38" s="3">
        <f>$AD$2*($AD$3+$AD$4*$F38/($N38*'Sem TS MC2020'!P30))*($AD$5*$G38+$AD$6*$B38/$N38)*'Sem TS MC2020'!R30*($J38-$M38)/($J38-$M38-$H38)</f>
        <v>0.17309835177217153</v>
      </c>
      <c r="AD38" s="3">
        <f t="shared" si="6"/>
        <v>0.66576289143142897</v>
      </c>
      <c r="AE38" s="16">
        <f t="shared" si="7"/>
        <v>-8.6901648227828476E-2</v>
      </c>
      <c r="AF38" s="17">
        <f t="shared" si="8"/>
        <v>1.5020362547542141</v>
      </c>
      <c r="AG38" s="17">
        <f>AC38*(14.068*'Sem TS MC2020'!$P30^-0.457)/$R38</f>
        <v>0.75959218753802804</v>
      </c>
      <c r="AH38" s="17"/>
      <c r="AP38" s="3">
        <f>$AQ$2*($AQ$3+$AQ$4*$F38/($N38*'Sem TS MC2020'!P30))*($AQ$5*$G38+$AQ$6*$B38/$N38)*('Sem TS MC2020'!P30^$AQ$7/200000)*($J38-$M38)/($J38-$M38-$H38)+('Sem TS MC2020'!P30-$C38/$AQ$8)*($AQ$5*$G38+$AQ$6*$B38/$N38)/200000</f>
        <v>0.17798601178950854</v>
      </c>
      <c r="AQ38" s="3">
        <f t="shared" si="9"/>
        <v>0.68456158380580201</v>
      </c>
      <c r="AR38" s="16">
        <f t="shared" si="10"/>
        <v>-8.2013988210491467E-2</v>
      </c>
    </row>
    <row r="39" spans="1:44" x14ac:dyDescent="0.25">
      <c r="B39" s="4">
        <v>16</v>
      </c>
      <c r="C39" s="5">
        <v>571</v>
      </c>
      <c r="D39" s="5">
        <v>4</v>
      </c>
      <c r="E39" s="4">
        <v>37</v>
      </c>
      <c r="F39" s="3">
        <v>4.2587999999999999</v>
      </c>
      <c r="G39" s="4">
        <v>33</v>
      </c>
      <c r="H39" s="4">
        <v>59</v>
      </c>
      <c r="I39" s="1">
        <v>125</v>
      </c>
      <c r="J39" s="4">
        <v>250</v>
      </c>
      <c r="K39" s="5">
        <v>800</v>
      </c>
      <c r="L39" s="3">
        <v>19625</v>
      </c>
      <c r="M39" s="5">
        <v>87.082518617972042</v>
      </c>
      <c r="N39" s="8">
        <v>4.0800000000000003E-2</v>
      </c>
      <c r="O39" s="3">
        <v>40.799999999999997</v>
      </c>
      <c r="P39" s="5">
        <v>276.47021588151364</v>
      </c>
      <c r="Q39" s="3">
        <f t="shared" si="3"/>
        <v>0.26642917169057362</v>
      </c>
      <c r="R39" s="3">
        <v>0.44</v>
      </c>
      <c r="S39" s="12">
        <f t="shared" si="0"/>
        <v>1.3823510794075682E-3</v>
      </c>
      <c r="W39" s="3">
        <f t="shared" si="1"/>
        <v>0.21632210709685518</v>
      </c>
      <c r="X39" s="3">
        <f t="shared" si="4"/>
        <v>0.49164115249285267</v>
      </c>
      <c r="Z39" s="3">
        <f t="shared" si="2"/>
        <v>0.21589521993003041</v>
      </c>
      <c r="AA39" s="3">
        <f t="shared" si="5"/>
        <v>0.49067095438643277</v>
      </c>
      <c r="AC39" s="3">
        <f>$AD$2*($AD$3+$AD$4*$F39/($N39*'Sem TS MC2020'!P31))*($AD$5*$G39+$AD$6*$B39/$N39)*'Sem TS MC2020'!R31*($J39-$M39)/($J39-$M39-$H39)</f>
        <v>0.23786860269836926</v>
      </c>
      <c r="AD39" s="3">
        <f t="shared" si="6"/>
        <v>0.54061046067811191</v>
      </c>
      <c r="AE39" s="16">
        <f t="shared" si="7"/>
        <v>-0.20213139730163074</v>
      </c>
      <c r="AF39" s="17">
        <f t="shared" si="8"/>
        <v>1.8497607292793692</v>
      </c>
      <c r="AG39" s="17">
        <f>AC39*(14.068*'Sem TS MC2020'!$P31^-0.457)/$R39</f>
        <v>0.54961393829115146</v>
      </c>
      <c r="AH39" s="17"/>
      <c r="AP39" s="3">
        <f>$AQ$2*($AQ$3+$AQ$4*$F39/($N39*'Sem TS MC2020'!P31))*($AQ$5*$G39+$AQ$6*$B39/$N39)*('Sem TS MC2020'!P31^$AQ$7/200000)*($J39-$M39)/($J39-$M39-$H39)+('Sem TS MC2020'!P31-$C39/$AQ$8)*($AQ$5*$G39+$AQ$6*$B39/$N39)/200000</f>
        <v>0.23793605336960968</v>
      </c>
      <c r="AQ39" s="3">
        <f t="shared" si="9"/>
        <v>0.54076375765820384</v>
      </c>
      <c r="AR39" s="16">
        <f t="shared" si="10"/>
        <v>-0.20206394663039032</v>
      </c>
    </row>
    <row r="40" spans="1:44" x14ac:dyDescent="0.25">
      <c r="B40" s="4">
        <v>16</v>
      </c>
      <c r="C40" s="5">
        <v>571</v>
      </c>
      <c r="D40" s="5">
        <v>4</v>
      </c>
      <c r="E40" s="4">
        <v>37</v>
      </c>
      <c r="F40" s="3">
        <v>4.2587999999999999</v>
      </c>
      <c r="G40" s="4">
        <v>33</v>
      </c>
      <c r="H40" s="4">
        <v>59</v>
      </c>
      <c r="I40" s="1">
        <v>125</v>
      </c>
      <c r="J40" s="4">
        <v>250</v>
      </c>
      <c r="K40" s="5">
        <v>800</v>
      </c>
      <c r="L40" s="3">
        <v>19625</v>
      </c>
      <c r="M40" s="5">
        <v>87.082518617972042</v>
      </c>
      <c r="N40" s="8">
        <v>4.0800000000000003E-2</v>
      </c>
      <c r="O40" s="3">
        <v>54.1</v>
      </c>
      <c r="P40" s="5">
        <v>412.87726101992928</v>
      </c>
      <c r="Q40" s="3">
        <f t="shared" si="3"/>
        <v>1.4100293649959683</v>
      </c>
      <c r="R40" s="3">
        <v>0.6</v>
      </c>
      <c r="S40" s="12">
        <f t="shared" si="0"/>
        <v>2.0643863050996466E-3</v>
      </c>
      <c r="W40" s="3">
        <f t="shared" si="1"/>
        <v>0.27705462663617408</v>
      </c>
      <c r="X40" s="3">
        <f t="shared" si="4"/>
        <v>0.46175771106029018</v>
      </c>
      <c r="Z40" s="3">
        <f t="shared" si="2"/>
        <v>0.27773040537580163</v>
      </c>
      <c r="AA40" s="3">
        <f t="shared" si="5"/>
        <v>0.46288400895966941</v>
      </c>
      <c r="AC40" s="3">
        <f>$AD$2*($AD$3+$AD$4*$F40/($N40*'Sem TS MC2020'!P32))*($AD$5*$G40+$AD$6*$B40/$N40)*'Sem TS MC2020'!R32*($J40-$M40)/($J40-$M40-$H40)</f>
        <v>0.33253281559050457</v>
      </c>
      <c r="AD40" s="3">
        <f t="shared" si="6"/>
        <v>0.5542213593175076</v>
      </c>
      <c r="AE40" s="16">
        <f t="shared" si="7"/>
        <v>-0.26746718440949541</v>
      </c>
      <c r="AF40" s="17">
        <f t="shared" si="8"/>
        <v>1.8043332022270735</v>
      </c>
      <c r="AG40" s="17">
        <f>AC40*(14.068*'Sem TS MC2020'!$P32^-0.457)/$R40</f>
        <v>0.49528719109848379</v>
      </c>
      <c r="AH40" s="17"/>
      <c r="AP40" s="3">
        <f>$AQ$2*($AQ$3+$AQ$4*$F40/($N40*'Sem TS MC2020'!P32))*($AQ$5*$G40+$AQ$6*$B40/$N40)*('Sem TS MC2020'!P32^$AQ$7/200000)*($J40-$M40)/($J40-$M40-$H40)+('Sem TS MC2020'!P32-$C40/$AQ$8)*($AQ$5*$G40+$AQ$6*$B40/$N40)/200000</f>
        <v>0.32083231623628022</v>
      </c>
      <c r="AQ40" s="3">
        <f t="shared" si="9"/>
        <v>0.53472052706046702</v>
      </c>
      <c r="AR40" s="16">
        <f t="shared" si="10"/>
        <v>-0.27916768376371975</v>
      </c>
    </row>
    <row r="41" spans="1:44" x14ac:dyDescent="0.25">
      <c r="A41" s="1" t="s">
        <v>10</v>
      </c>
      <c r="B41" s="4">
        <v>12</v>
      </c>
      <c r="C41" s="5">
        <v>500</v>
      </c>
      <c r="D41" s="5">
        <v>4</v>
      </c>
      <c r="E41" s="4">
        <v>79.3</v>
      </c>
      <c r="F41" s="3">
        <v>2.6933292113182881</v>
      </c>
      <c r="G41" s="4">
        <v>20</v>
      </c>
      <c r="H41" s="4">
        <v>38</v>
      </c>
      <c r="I41" s="1">
        <v>350</v>
      </c>
      <c r="J41" s="4">
        <v>450</v>
      </c>
      <c r="K41" s="5">
        <v>452</v>
      </c>
      <c r="L41" s="3">
        <v>34300</v>
      </c>
      <c r="M41" s="5">
        <v>76.169428201642418</v>
      </c>
      <c r="N41" s="8">
        <v>1.3177842565597668E-2</v>
      </c>
      <c r="O41" s="3">
        <v>52.5</v>
      </c>
      <c r="P41" s="5">
        <v>218.68198073933297</v>
      </c>
      <c r="Q41" s="3">
        <f t="shared" si="3"/>
        <v>-0.21805194006077075</v>
      </c>
      <c r="R41" s="3">
        <v>0.36</v>
      </c>
      <c r="S41" s="12">
        <f t="shared" si="0"/>
        <v>1.0934099036966649E-3</v>
      </c>
      <c r="W41" s="3">
        <f t="shared" si="1"/>
        <v>0.24746648686752301</v>
      </c>
      <c r="X41" s="3">
        <f t="shared" si="4"/>
        <v>0.68740690796534176</v>
      </c>
      <c r="Z41" s="3">
        <f t="shared" si="2"/>
        <v>0.24624096694955855</v>
      </c>
      <c r="AA41" s="3">
        <f t="shared" si="5"/>
        <v>0.684002685970996</v>
      </c>
      <c r="AC41" s="3">
        <f>$AD$2*($AD$3+$AD$4*$F41/($N41*'Sem TS MC2020'!P33))*($AD$5*$G41+$AD$6*$B41/$N41)*'Sem TS MC2020'!R33*($J41-$M41)/($J41-$M41-$H41)</f>
        <v>0.20884118508096564</v>
      </c>
      <c r="AD41" s="3">
        <f t="shared" si="6"/>
        <v>0.58011440300268236</v>
      </c>
      <c r="AE41" s="16">
        <f t="shared" si="7"/>
        <v>-0.15115881491903435</v>
      </c>
      <c r="AF41" s="17">
        <f t="shared" si="8"/>
        <v>1.7237979178313492</v>
      </c>
      <c r="AG41" s="17">
        <f>AC41*(14.068*'Sem TS MC2020'!$P33^-0.457)/$R41</f>
        <v>0.60174898692509105</v>
      </c>
      <c r="AH41" s="17"/>
      <c r="AP41" s="3">
        <f>$AQ$2*($AQ$3+$AQ$4*$F41/($N41*'Sem TS MC2020'!P33))*($AQ$5*$G41+$AQ$6*$B41/$N41)*('Sem TS MC2020'!P33^$AQ$7/200000)*($J41-$M41)/($J41-$M41-$H41)+('Sem TS MC2020'!P33-$C41/$AQ$8)*($AQ$5*$G41+$AQ$6*$B41/$N41)/200000</f>
        <v>0.22325335429527532</v>
      </c>
      <c r="AQ41" s="3">
        <f t="shared" si="9"/>
        <v>0.62014820637576484</v>
      </c>
      <c r="AR41" s="16">
        <f t="shared" si="10"/>
        <v>-0.13674664570472467</v>
      </c>
    </row>
    <row r="42" spans="1:44" x14ac:dyDescent="0.25">
      <c r="B42" s="4">
        <v>12</v>
      </c>
      <c r="C42" s="5">
        <v>500</v>
      </c>
      <c r="D42" s="5">
        <v>4</v>
      </c>
      <c r="E42" s="4">
        <v>79.3</v>
      </c>
      <c r="F42" s="3">
        <v>2.6933292113182881</v>
      </c>
      <c r="G42" s="4">
        <v>20</v>
      </c>
      <c r="H42" s="4">
        <v>38</v>
      </c>
      <c r="I42" s="1">
        <v>350</v>
      </c>
      <c r="J42" s="4">
        <v>450</v>
      </c>
      <c r="K42" s="5">
        <v>452</v>
      </c>
      <c r="L42" s="3">
        <v>34300</v>
      </c>
      <c r="M42" s="5">
        <v>76.169428201642418</v>
      </c>
      <c r="N42" s="8">
        <v>1.3177842565597668E-2</v>
      </c>
      <c r="O42" s="3">
        <v>67.5</v>
      </c>
      <c r="P42" s="5">
        <v>344.70483239558712</v>
      </c>
      <c r="Q42" s="3">
        <f t="shared" si="3"/>
        <v>0.83848995166298457</v>
      </c>
      <c r="R42" s="3">
        <v>0.43</v>
      </c>
      <c r="S42" s="12">
        <f t="shared" si="0"/>
        <v>1.7235241619779356E-3</v>
      </c>
      <c r="W42" s="3">
        <f t="shared" si="1"/>
        <v>0.32768518055949614</v>
      </c>
      <c r="X42" s="3">
        <f t="shared" si="4"/>
        <v>0.76205855944068868</v>
      </c>
      <c r="Z42" s="3">
        <f t="shared" si="2"/>
        <v>0.32769868155421689</v>
      </c>
      <c r="AA42" s="3">
        <f t="shared" si="5"/>
        <v>0.76208995710283001</v>
      </c>
      <c r="AC42" s="3">
        <f>$AD$2*($AD$3+$AD$4*$F42/($N42*'Sem TS MC2020'!P34))*($AD$5*$G42+$AD$6*$B42/$N42)*'Sem TS MC2020'!R34*($J42-$M42)/($J42-$M42-$H42)</f>
        <v>0.30357011739127698</v>
      </c>
      <c r="AD42" s="3">
        <f t="shared" si="6"/>
        <v>0.70597701718901629</v>
      </c>
      <c r="AE42" s="16">
        <f t="shared" si="7"/>
        <v>-0.12642988260872301</v>
      </c>
      <c r="AF42" s="17">
        <f t="shared" si="8"/>
        <v>1.4164767062555279</v>
      </c>
      <c r="AG42" s="17">
        <f>AC42*(14.068*'Sem TS MC2020'!$P34^-0.457)/$R42</f>
        <v>0.65284977691856116</v>
      </c>
      <c r="AH42" s="17"/>
      <c r="AP42" s="3">
        <f>$AQ$2*($AQ$3+$AQ$4*$F42/($N42*'Sem TS MC2020'!P34))*($AQ$5*$G42+$AQ$6*$B42/$N42)*('Sem TS MC2020'!P34^$AQ$7/200000)*($J42-$M42)/($J42-$M42-$H42)+('Sem TS MC2020'!P34-$C42/$AQ$8)*($AQ$5*$G42+$AQ$6*$B42/$N42)/200000</f>
        <v>0.31666162849674356</v>
      </c>
      <c r="AQ42" s="3">
        <f t="shared" si="9"/>
        <v>0.73642239185289204</v>
      </c>
      <c r="AR42" s="16">
        <f t="shared" si="10"/>
        <v>-0.11333837150325643</v>
      </c>
    </row>
    <row r="43" spans="1:44" x14ac:dyDescent="0.25">
      <c r="B43" s="4">
        <v>12</v>
      </c>
      <c r="C43" s="5">
        <v>500</v>
      </c>
      <c r="D43" s="5">
        <v>4</v>
      </c>
      <c r="E43" s="4">
        <v>79.3</v>
      </c>
      <c r="F43" s="3">
        <v>2.6933292113182881</v>
      </c>
      <c r="G43" s="4">
        <v>20</v>
      </c>
      <c r="H43" s="4">
        <v>38</v>
      </c>
      <c r="I43" s="1">
        <v>350</v>
      </c>
      <c r="J43" s="4">
        <v>450</v>
      </c>
      <c r="K43" s="5">
        <v>452</v>
      </c>
      <c r="L43" s="3">
        <v>34300</v>
      </c>
      <c r="M43" s="5">
        <v>76.169428201642418</v>
      </c>
      <c r="N43" s="8">
        <v>1.3177842565597668E-2</v>
      </c>
      <c r="O43" s="3">
        <v>90</v>
      </c>
      <c r="P43" s="5">
        <v>500</v>
      </c>
      <c r="Q43" s="3">
        <f t="shared" si="3"/>
        <v>2.1404431133313544</v>
      </c>
      <c r="R43" s="3">
        <v>0.56000000000000005</v>
      </c>
      <c r="S43" s="12">
        <f t="shared" si="0"/>
        <v>2.5000000000000001E-3</v>
      </c>
      <c r="W43" s="3">
        <f t="shared" si="1"/>
        <v>0.41220785679663829</v>
      </c>
      <c r="X43" s="3">
        <f t="shared" si="4"/>
        <v>0.73608545856542551</v>
      </c>
      <c r="Z43" s="3">
        <f t="shared" si="2"/>
        <v>0.41391475418065798</v>
      </c>
      <c r="AA43" s="3">
        <f t="shared" si="5"/>
        <v>0.73913348960831771</v>
      </c>
      <c r="AC43" s="3">
        <f>$AD$2*($AD$3+$AD$4*$F43/($N43*'Sem TS MC2020'!P35))*($AD$5*$G43+$AD$6*$B43/$N43)*'Sem TS MC2020'!R35*($J43-$M43)/($J43-$M43-$H43)</f>
        <v>0.42907902533650893</v>
      </c>
      <c r="AD43" s="3">
        <f t="shared" si="6"/>
        <v>0.76621254524376592</v>
      </c>
      <c r="AE43" s="16">
        <f t="shared" si="7"/>
        <v>-0.13092097466349112</v>
      </c>
      <c r="AF43" s="17">
        <f t="shared" si="8"/>
        <v>1.3051208913342134</v>
      </c>
      <c r="AG43" s="17">
        <f>AC43*(14.068*'Sem TS MC2020'!$P35^-0.457)/$R43</f>
        <v>0.62972701697547839</v>
      </c>
      <c r="AH43" s="17"/>
      <c r="AP43" s="3">
        <f>$AQ$2*($AQ$3+$AQ$4*$F43/($N43*'Sem TS MC2020'!P35))*($AQ$5*$G43+$AQ$6*$B43/$N43)*('Sem TS MC2020'!P35^$AQ$7/200000)*($J43-$M43)/($J43-$M43-$H43)+('Sem TS MC2020'!P35-$C43/$AQ$8)*($AQ$5*$G43+$AQ$6*$B43/$N43)/200000</f>
        <v>0.43361669779610845</v>
      </c>
      <c r="AQ43" s="3">
        <f t="shared" si="9"/>
        <v>0.774315531778765</v>
      </c>
      <c r="AR43" s="16">
        <f t="shared" si="10"/>
        <v>-0.1263833022038916</v>
      </c>
    </row>
    <row r="44" spans="1:44" x14ac:dyDescent="0.25">
      <c r="B44" s="4">
        <v>12</v>
      </c>
      <c r="C44" s="5">
        <v>500</v>
      </c>
      <c r="D44" s="5">
        <v>4</v>
      </c>
      <c r="E44" s="4">
        <v>79.3</v>
      </c>
      <c r="F44" s="3">
        <v>2.6933292113182881</v>
      </c>
      <c r="G44" s="4">
        <v>20</v>
      </c>
      <c r="H44" s="4">
        <v>38</v>
      </c>
      <c r="I44" s="1">
        <v>350</v>
      </c>
      <c r="J44" s="4">
        <v>450</v>
      </c>
      <c r="K44" s="5">
        <v>452</v>
      </c>
      <c r="L44" s="3">
        <v>34300</v>
      </c>
      <c r="M44" s="5">
        <v>76.169428201642418</v>
      </c>
      <c r="N44" s="8">
        <v>1.3177842565597668E-2</v>
      </c>
      <c r="O44" s="3">
        <v>112.5</v>
      </c>
      <c r="P44" s="5">
        <v>500</v>
      </c>
      <c r="Q44" s="3">
        <f t="shared" si="3"/>
        <v>2.1404431133313544</v>
      </c>
      <c r="R44" s="3">
        <v>0.71</v>
      </c>
      <c r="S44" s="12">
        <f t="shared" si="0"/>
        <v>2.5000000000000001E-3</v>
      </c>
      <c r="W44" s="3">
        <f t="shared" si="1"/>
        <v>0.41220785679663829</v>
      </c>
      <c r="X44" s="3">
        <f t="shared" si="4"/>
        <v>0.58057444619244836</v>
      </c>
      <c r="Z44" s="3">
        <f t="shared" si="2"/>
        <v>0.41391475418065798</v>
      </c>
      <c r="AA44" s="3">
        <f t="shared" si="5"/>
        <v>0.58297852701501129</v>
      </c>
      <c r="AC44" s="3">
        <f>$AD$2*($AD$3+$AD$4*$F44/($N44*'Sem TS MC2020'!P36))*($AD$5*$G44+$AD$6*$B44/$N44)*'Sem TS MC2020'!R36*($J44-$M44)/($J44-$M44-$H44)</f>
        <v>0.42907902533650893</v>
      </c>
      <c r="AD44" s="3">
        <f t="shared" si="6"/>
        <v>0.60433665540353376</v>
      </c>
      <c r="AE44" s="16">
        <f t="shared" si="7"/>
        <v>-0.28092097466349103</v>
      </c>
      <c r="AF44" s="17">
        <f t="shared" si="8"/>
        <v>1.6547068443701631</v>
      </c>
      <c r="AG44" s="17">
        <f>AC44*(14.068*'Sem TS MC2020'!$P36^-0.457)/$R44</f>
        <v>0.49668609789615203</v>
      </c>
      <c r="AH44" s="17"/>
      <c r="AP44" s="3">
        <f>$AQ$2*($AQ$3+$AQ$4*$F44/($N44*'Sem TS MC2020'!P36))*($AQ$5*$G44+$AQ$6*$B44/$N44)*('Sem TS MC2020'!P36^$AQ$7/200000)*($J44-$M44)/($J44-$M44-$H44)+('Sem TS MC2020'!P36-$C44/$AQ$8)*($AQ$5*$G44+$AQ$6*$B44/$N44)/200000</f>
        <v>0.43361669779610845</v>
      </c>
      <c r="AQ44" s="3">
        <f t="shared" si="9"/>
        <v>0.61072774337480062</v>
      </c>
      <c r="AR44" s="16">
        <f t="shared" si="10"/>
        <v>-0.27638330220389151</v>
      </c>
    </row>
    <row r="45" spans="1:44" x14ac:dyDescent="0.25">
      <c r="B45" s="4">
        <v>12</v>
      </c>
      <c r="C45" s="5">
        <v>500</v>
      </c>
      <c r="D45" s="5">
        <v>4</v>
      </c>
      <c r="E45" s="4">
        <v>79.3</v>
      </c>
      <c r="F45" s="3">
        <v>2.6933292113182881</v>
      </c>
      <c r="G45" s="4">
        <v>20</v>
      </c>
      <c r="H45" s="4">
        <v>38</v>
      </c>
      <c r="I45" s="1">
        <v>350</v>
      </c>
      <c r="J45" s="4">
        <v>450</v>
      </c>
      <c r="K45" s="5">
        <v>452</v>
      </c>
      <c r="L45" s="3">
        <v>34300</v>
      </c>
      <c r="M45" s="5">
        <v>76.169428201642418</v>
      </c>
      <c r="N45" s="8">
        <v>1.3177842565597668E-2</v>
      </c>
      <c r="O45" s="3">
        <v>120</v>
      </c>
      <c r="P45" s="5">
        <v>500</v>
      </c>
      <c r="Q45" s="3">
        <f t="shared" si="3"/>
        <v>2.1404431133313544</v>
      </c>
      <c r="R45" s="3">
        <v>0.79</v>
      </c>
      <c r="S45" s="12">
        <f t="shared" si="0"/>
        <v>2.5000000000000001E-3</v>
      </c>
      <c r="W45" s="3">
        <f t="shared" si="1"/>
        <v>0.41220785679663829</v>
      </c>
      <c r="X45" s="3">
        <f t="shared" si="4"/>
        <v>0.52178209721093449</v>
      </c>
      <c r="Z45" s="3">
        <f t="shared" si="2"/>
        <v>0.41391475418065798</v>
      </c>
      <c r="AA45" s="3">
        <f t="shared" si="5"/>
        <v>0.52394272681095944</v>
      </c>
      <c r="AC45" s="3">
        <f>$AD$2*($AD$3+$AD$4*$F45/($N45*'Sem TS MC2020'!P37))*($AD$5*$G45+$AD$6*$B45/$N45)*'Sem TS MC2020'!R37*($J45-$M45)/($J45-$M45-$H45)</f>
        <v>0.42907902533650893</v>
      </c>
      <c r="AD45" s="3">
        <f t="shared" si="6"/>
        <v>0.54313800675507462</v>
      </c>
      <c r="AE45" s="16">
        <f t="shared" si="7"/>
        <v>-0.3609209746634911</v>
      </c>
      <c r="AF45" s="17">
        <f t="shared" si="8"/>
        <v>1.8411526859893363</v>
      </c>
      <c r="AG45" s="17">
        <f>AC45*(14.068*'Sem TS MC2020'!$P37^-0.457)/$R45</f>
        <v>0.44638877152692141</v>
      </c>
      <c r="AH45" s="17"/>
      <c r="AP45" s="3">
        <f>$AQ$2*($AQ$3+$AQ$4*$F45/($N45*'Sem TS MC2020'!P37))*($AQ$5*$G45+$AQ$6*$B45/$N45)*('Sem TS MC2020'!P37^$AQ$7/200000)*($J45-$M45)/($J45-$M45-$H45)+('Sem TS MC2020'!P37-$C45/$AQ$8)*($AQ$5*$G45+$AQ$6*$B45/$N45)/200000</f>
        <v>0.43361669779610845</v>
      </c>
      <c r="AQ45" s="3">
        <f t="shared" si="9"/>
        <v>0.54888189594444103</v>
      </c>
      <c r="AR45" s="16">
        <f t="shared" si="10"/>
        <v>-0.35638330220389158</v>
      </c>
    </row>
    <row r="46" spans="1:44" x14ac:dyDescent="0.25">
      <c r="A46" s="1" t="s">
        <v>11</v>
      </c>
      <c r="B46" s="4">
        <v>25</v>
      </c>
      <c r="C46" s="5">
        <v>500</v>
      </c>
      <c r="D46" s="5">
        <v>4</v>
      </c>
      <c r="E46" s="4">
        <v>62</v>
      </c>
      <c r="F46" s="3">
        <v>2.6933292113182881</v>
      </c>
      <c r="G46" s="4">
        <v>20</v>
      </c>
      <c r="H46" s="4">
        <v>44.5</v>
      </c>
      <c r="I46" s="1">
        <v>350</v>
      </c>
      <c r="J46" s="4">
        <v>450</v>
      </c>
      <c r="K46" s="5">
        <v>1964</v>
      </c>
      <c r="L46" s="3">
        <v>54512.5</v>
      </c>
      <c r="M46" s="5">
        <v>140.9271689293702</v>
      </c>
      <c r="N46" s="8">
        <v>3.6028433845448293E-2</v>
      </c>
      <c r="O46" s="3">
        <v>75</v>
      </c>
      <c r="P46" s="5">
        <v>50.850362331918205</v>
      </c>
      <c r="Q46" s="3">
        <f t="shared" si="3"/>
        <v>-1.6251073532083711</v>
      </c>
      <c r="R46" s="3">
        <v>0.2</v>
      </c>
      <c r="S46" s="12">
        <f t="shared" si="0"/>
        <v>2.5425181165959103E-4</v>
      </c>
      <c r="W46" s="3">
        <f t="shared" si="1"/>
        <v>0.10832468027892288</v>
      </c>
      <c r="X46" s="3">
        <f t="shared" si="4"/>
        <v>0.5416234013946144</v>
      </c>
      <c r="Z46" s="3">
        <f t="shared" si="2"/>
        <v>0.10686518355559303</v>
      </c>
      <c r="AA46" s="3">
        <f t="shared" si="5"/>
        <v>0.53432591777796512</v>
      </c>
      <c r="AC46" s="3">
        <f>$AD$2*($AD$3+$AD$4*$F46/($N46*'Sem TS MC2020'!P38))*($AD$5*$G46+$AD$6*$B46/$N46)*'Sem TS MC2020'!R38*($J46-$M46)/($J46-$M46-$H46)</f>
        <v>6.0555185894665284E-2</v>
      </c>
      <c r="AD46" s="3">
        <f t="shared" si="6"/>
        <v>0.30277592947332638</v>
      </c>
      <c r="AE46" s="16">
        <f t="shared" si="7"/>
        <v>-0.13944481410533471</v>
      </c>
      <c r="AF46" s="17">
        <f t="shared" si="8"/>
        <v>3.3027724553252407</v>
      </c>
      <c r="AG46" s="17">
        <f>AC46*(14.068*'Sem TS MC2020'!$P38^-0.457)/$R46</f>
        <v>0.50446536246980256</v>
      </c>
      <c r="AH46" s="17"/>
      <c r="AP46" s="3">
        <f>$AQ$2*($AQ$3+$AQ$4*$F46/($N46*'Sem TS MC2020'!P38))*($AQ$5*$G46+$AQ$6*$B46/$N46)*('Sem TS MC2020'!P38^$AQ$7/200000)*($J46-$M46)/($J46-$M46-$H46)+('Sem TS MC2020'!P38-$C46/$AQ$8)*($AQ$5*$G46+$AQ$6*$B46/$N46)/200000</f>
        <v>6.6702388695028009E-2</v>
      </c>
      <c r="AQ46" s="3">
        <f t="shared" si="9"/>
        <v>0.33351194347514002</v>
      </c>
      <c r="AR46" s="16">
        <f t="shared" si="10"/>
        <v>-0.133297611304972</v>
      </c>
    </row>
    <row r="47" spans="1:44" x14ac:dyDescent="0.25">
      <c r="B47" s="4">
        <v>25</v>
      </c>
      <c r="C47" s="5">
        <v>500</v>
      </c>
      <c r="D47" s="5">
        <v>4</v>
      </c>
      <c r="E47" s="4">
        <v>62</v>
      </c>
      <c r="F47" s="3">
        <v>2.6933292113182881</v>
      </c>
      <c r="G47" s="4">
        <v>20</v>
      </c>
      <c r="H47" s="4">
        <v>44.5</v>
      </c>
      <c r="I47" s="1">
        <v>350</v>
      </c>
      <c r="J47" s="4">
        <v>450</v>
      </c>
      <c r="K47" s="5">
        <v>1964</v>
      </c>
      <c r="L47" s="3">
        <v>54512.5</v>
      </c>
      <c r="M47" s="5">
        <v>140.9271689293702</v>
      </c>
      <c r="N47" s="8">
        <v>3.6028433845448293E-2</v>
      </c>
      <c r="O47" s="3">
        <v>135</v>
      </c>
      <c r="P47" s="5">
        <v>136.39227558550306</v>
      </c>
      <c r="Q47" s="3">
        <f t="shared" si="3"/>
        <v>-0.9079468250754823</v>
      </c>
      <c r="R47" s="3">
        <v>0.25</v>
      </c>
      <c r="S47" s="12">
        <f t="shared" si="0"/>
        <v>6.8196137792751526E-4</v>
      </c>
      <c r="W47" s="3">
        <f t="shared" si="1"/>
        <v>0.19911742955835604</v>
      </c>
      <c r="X47" s="3">
        <f t="shared" si="4"/>
        <v>0.79646971823342416</v>
      </c>
      <c r="Z47" s="3">
        <f t="shared" si="2"/>
        <v>0.19857819114765696</v>
      </c>
      <c r="AA47" s="3">
        <f t="shared" si="5"/>
        <v>0.79431276459062783</v>
      </c>
      <c r="AC47" s="3">
        <f>$AD$2*($AD$3+$AD$4*$F47/($N47*'Sem TS MC2020'!P39))*($AD$5*$G47+$AD$6*$B47/$N47)*'Sem TS MC2020'!R39*($J47-$M47)/($J47-$M47-$H47)</f>
        <v>0.13892275255047118</v>
      </c>
      <c r="AD47" s="3">
        <f t="shared" si="6"/>
        <v>0.55569101020188472</v>
      </c>
      <c r="AE47" s="16">
        <f t="shared" si="7"/>
        <v>-0.11107724744952882</v>
      </c>
      <c r="AF47" s="17">
        <f t="shared" si="8"/>
        <v>1.7995612339251199</v>
      </c>
      <c r="AG47" s="17">
        <f>AC47*(14.068*'Sem TS MC2020'!$P39^-0.457)/$R47</f>
        <v>0.70775646030928341</v>
      </c>
      <c r="AH47" s="17"/>
      <c r="AP47" s="3">
        <f>$AQ$2*($AQ$3+$AQ$4*$F47/($N47*'Sem TS MC2020'!P39))*($AQ$5*$G47+$AQ$6*$B47/$N47)*('Sem TS MC2020'!P39^$AQ$7/200000)*($J47-$M47)/($J47-$M47-$H47)+('Sem TS MC2020'!P39-$C47/$AQ$8)*($AQ$5*$G47+$AQ$6*$B47/$N47)/200000</f>
        <v>0.15406051043356417</v>
      </c>
      <c r="AQ47" s="3">
        <f t="shared" si="9"/>
        <v>0.61624204173425667</v>
      </c>
      <c r="AR47" s="16">
        <f t="shared" si="10"/>
        <v>-9.5939489566435832E-2</v>
      </c>
    </row>
    <row r="48" spans="1:44" x14ac:dyDescent="0.25">
      <c r="B48" s="4">
        <v>25</v>
      </c>
      <c r="C48" s="5">
        <v>500</v>
      </c>
      <c r="D48" s="5">
        <v>4</v>
      </c>
      <c r="E48" s="4">
        <v>62</v>
      </c>
      <c r="F48" s="3">
        <v>2.6933292113182881</v>
      </c>
      <c r="G48" s="4">
        <v>20</v>
      </c>
      <c r="H48" s="4">
        <v>44.5</v>
      </c>
      <c r="I48" s="1">
        <v>350</v>
      </c>
      <c r="J48" s="4">
        <v>450</v>
      </c>
      <c r="K48" s="5">
        <v>1964</v>
      </c>
      <c r="L48" s="3">
        <v>54512.5</v>
      </c>
      <c r="M48" s="5">
        <v>140.9271689293702</v>
      </c>
      <c r="N48" s="8">
        <v>3.6028433845448293E-2</v>
      </c>
      <c r="O48" s="3">
        <v>195</v>
      </c>
      <c r="P48" s="5">
        <v>238.24239280430174</v>
      </c>
      <c r="Q48" s="3">
        <f t="shared" si="3"/>
        <v>-5.4062675459864047E-2</v>
      </c>
      <c r="R48" s="3">
        <v>0.36</v>
      </c>
      <c r="S48" s="12">
        <f t="shared" si="0"/>
        <v>1.1912119640215086E-3</v>
      </c>
      <c r="W48" s="3">
        <f t="shared" si="1"/>
        <v>0.28090840576626891</v>
      </c>
      <c r="X48" s="3">
        <f t="shared" si="4"/>
        <v>0.78030112712852473</v>
      </c>
      <c r="Z48" s="3">
        <f t="shared" si="2"/>
        <v>0.28187173589718439</v>
      </c>
      <c r="AA48" s="3">
        <f t="shared" si="5"/>
        <v>0.78297704415884561</v>
      </c>
      <c r="AC48" s="3">
        <f>$AD$2*($AD$3+$AD$4*$F48/($N48*'Sem TS MC2020'!P40))*($AD$5*$G48+$AD$6*$B48/$N48)*'Sem TS MC2020'!R40*($J48-$M48)/($J48-$M48-$H48)</f>
        <v>0.21729031920627703</v>
      </c>
      <c r="AD48" s="3">
        <f t="shared" si="6"/>
        <v>0.60358422001743628</v>
      </c>
      <c r="AE48" s="16">
        <f t="shared" si="7"/>
        <v>-0.14270968079372295</v>
      </c>
      <c r="AF48" s="17">
        <f t="shared" si="8"/>
        <v>1.6567696219280088</v>
      </c>
      <c r="AG48" s="17">
        <f>AC48*(14.068*'Sem TS MC2020'!$P40^-0.457)/$R48</f>
        <v>0.64983793959411495</v>
      </c>
      <c r="AH48" s="17"/>
      <c r="AP48" s="3">
        <f>$AQ$2*($AQ$3+$AQ$4*$F48/($N48*'Sem TS MC2020'!P40))*($AQ$5*$G48+$AQ$6*$B48/$N48)*('Sem TS MC2020'!P40^$AQ$7/200000)*($J48-$M48)/($J48-$M48-$H48)+('Sem TS MC2020'!P40-$C48/$AQ$8)*($AQ$5*$G48+$AQ$6*$B48/$N48)/200000</f>
        <v>0.23320529341237145</v>
      </c>
      <c r="AQ48" s="3">
        <f t="shared" si="9"/>
        <v>0.64779248170103187</v>
      </c>
      <c r="AR48" s="16">
        <f t="shared" si="10"/>
        <v>-0.12679470658762854</v>
      </c>
    </row>
    <row r="49" spans="1:44" x14ac:dyDescent="0.25">
      <c r="B49" s="4">
        <v>25</v>
      </c>
      <c r="C49" s="5">
        <v>500</v>
      </c>
      <c r="D49" s="5">
        <v>4</v>
      </c>
      <c r="E49" s="4">
        <v>62</v>
      </c>
      <c r="F49" s="3">
        <v>2.6933292113182881</v>
      </c>
      <c r="G49" s="4">
        <v>20</v>
      </c>
      <c r="H49" s="4">
        <v>44.5</v>
      </c>
      <c r="I49" s="1">
        <v>350</v>
      </c>
      <c r="J49" s="4">
        <v>450</v>
      </c>
      <c r="K49" s="5">
        <v>1964</v>
      </c>
      <c r="L49" s="3">
        <v>54512.5</v>
      </c>
      <c r="M49" s="5">
        <v>140.9271689293702</v>
      </c>
      <c r="N49" s="8">
        <v>3.6028433845448293E-2</v>
      </c>
      <c r="O49" s="3">
        <v>255</v>
      </c>
      <c r="P49" s="5">
        <v>340.09251002310043</v>
      </c>
      <c r="Q49" s="3">
        <f t="shared" si="3"/>
        <v>0.79982147415575422</v>
      </c>
      <c r="R49" s="3">
        <v>0.47</v>
      </c>
      <c r="S49" s="12">
        <f t="shared" si="0"/>
        <v>1.7004625501155022E-3</v>
      </c>
      <c r="W49" s="3">
        <f t="shared" si="1"/>
        <v>0.34989632133287085</v>
      </c>
      <c r="X49" s="3">
        <f t="shared" si="4"/>
        <v>0.74446025815504446</v>
      </c>
      <c r="Z49" s="3">
        <f t="shared" si="2"/>
        <v>0.35247354775628137</v>
      </c>
      <c r="AA49" s="3">
        <f t="shared" si="5"/>
        <v>0.74994371863038589</v>
      </c>
      <c r="AC49" s="3">
        <f>$AD$2*($AD$3+$AD$4*$F49/($N49*'Sem TS MC2020'!P41))*($AD$5*$G49+$AD$6*$B49/$N49)*'Sem TS MC2020'!R41*($J49-$M49)/($J49-$M49-$H49)</f>
        <v>0.29565788586208303</v>
      </c>
      <c r="AD49" s="3">
        <f t="shared" si="6"/>
        <v>0.62905933162145333</v>
      </c>
      <c r="AE49" s="16">
        <f t="shared" si="7"/>
        <v>-0.17434211413791695</v>
      </c>
      <c r="AF49" s="17">
        <f t="shared" si="8"/>
        <v>1.5896751701026608</v>
      </c>
      <c r="AG49" s="17">
        <f>AC49*(14.068*'Sem TS MC2020'!$P41^-0.457)/$R49</f>
        <v>0.59912266609084186</v>
      </c>
      <c r="AH49" s="17"/>
      <c r="AP49" s="3">
        <f>$AQ$2*($AQ$3+$AQ$4*$F49/($N49*'Sem TS MC2020'!P41))*($AQ$5*$G49+$AQ$6*$B49/$N49)*('Sem TS MC2020'!P41^$AQ$7/200000)*($J49-$M49)/($J49-$M49-$H49)+('Sem TS MC2020'!P41-$C49/$AQ$8)*($AQ$5*$G49+$AQ$6*$B49/$N49)/200000</f>
        <v>0.30759833986227969</v>
      </c>
      <c r="AQ49" s="3">
        <f t="shared" si="9"/>
        <v>0.6544645528984675</v>
      </c>
      <c r="AR49" s="16">
        <f t="shared" si="10"/>
        <v>-0.16240166013772028</v>
      </c>
    </row>
    <row r="50" spans="1:44" x14ac:dyDescent="0.25">
      <c r="B50" s="4">
        <v>25</v>
      </c>
      <c r="C50" s="5">
        <v>500</v>
      </c>
      <c r="D50" s="5">
        <v>4</v>
      </c>
      <c r="E50" s="4">
        <v>62</v>
      </c>
      <c r="F50" s="3">
        <v>2.6933292113182881</v>
      </c>
      <c r="G50" s="4">
        <v>20</v>
      </c>
      <c r="H50" s="4">
        <v>44.5</v>
      </c>
      <c r="I50" s="1">
        <v>350</v>
      </c>
      <c r="J50" s="4">
        <v>450</v>
      </c>
      <c r="K50" s="5">
        <v>1964</v>
      </c>
      <c r="L50" s="3">
        <v>54512.5</v>
      </c>
      <c r="M50" s="5">
        <v>140.9271689293702</v>
      </c>
      <c r="N50" s="8">
        <v>3.6028433845448293E-2</v>
      </c>
      <c r="O50" s="3">
        <v>300</v>
      </c>
      <c r="P50" s="5">
        <v>416.4800979371995</v>
      </c>
      <c r="Q50" s="3">
        <f t="shared" si="3"/>
        <v>1.4402345863674684</v>
      </c>
      <c r="R50" s="3">
        <v>0.56999999999999995</v>
      </c>
      <c r="S50" s="12">
        <f t="shared" si="0"/>
        <v>2.0824004896859974E-3</v>
      </c>
      <c r="W50" s="3">
        <f t="shared" si="1"/>
        <v>0.39649127962857428</v>
      </c>
      <c r="X50" s="3">
        <f t="shared" si="4"/>
        <v>0.69559873619048129</v>
      </c>
      <c r="Z50" s="3">
        <f t="shared" si="2"/>
        <v>0.40030292392989675</v>
      </c>
      <c r="AA50" s="3">
        <f t="shared" si="5"/>
        <v>0.70228583145595924</v>
      </c>
      <c r="AC50" s="3">
        <f>$AD$2*($AD$3+$AD$4*$F50/($N50*'Sem TS MC2020'!P42))*($AD$5*$G50+$AD$6*$B50/$N50)*'Sem TS MC2020'!R42*($J50-$M50)/($J50-$M50-$H50)</f>
        <v>0.35443356085393751</v>
      </c>
      <c r="AD50" s="3">
        <f t="shared" si="6"/>
        <v>0.62181326465603082</v>
      </c>
      <c r="AE50" s="16">
        <f t="shared" si="7"/>
        <v>-0.21556643914606244</v>
      </c>
      <c r="AF50" s="17">
        <f t="shared" si="8"/>
        <v>1.608199851692085</v>
      </c>
      <c r="AG50" s="17">
        <f>AC50*(14.068*'Sem TS MC2020'!$P42^-0.457)/$R50</f>
        <v>0.54983017734171424</v>
      </c>
      <c r="AH50" s="17"/>
      <c r="AP50" s="3">
        <f>$AQ$2*($AQ$3+$AQ$4*$F50/($N50*'Sem TS MC2020'!P42))*($AQ$5*$G50+$AQ$6*$B50/$N50)*('Sem TS MC2020'!P42^$AQ$7/200000)*($J50-$M50)/($J50-$M50-$H50)+('Sem TS MC2020'!P42-$C50/$AQ$8)*($AQ$5*$G50+$AQ$6*$B50/$N50)/200000</f>
        <v>0.36119170125099542</v>
      </c>
      <c r="AQ50" s="3">
        <f t="shared" si="9"/>
        <v>0.63366965131753583</v>
      </c>
      <c r="AR50" s="16">
        <f t="shared" si="10"/>
        <v>-0.20880829874900453</v>
      </c>
    </row>
    <row r="51" spans="1:44" x14ac:dyDescent="0.25">
      <c r="B51" s="4">
        <v>25</v>
      </c>
      <c r="C51" s="5">
        <v>500</v>
      </c>
      <c r="D51" s="5">
        <v>4</v>
      </c>
      <c r="E51" s="4">
        <v>62</v>
      </c>
      <c r="F51" s="3">
        <v>2.6933292113182881</v>
      </c>
      <c r="G51" s="4">
        <v>20</v>
      </c>
      <c r="H51" s="4">
        <v>44.5</v>
      </c>
      <c r="I51" s="1">
        <v>350</v>
      </c>
      <c r="J51" s="4">
        <v>450</v>
      </c>
      <c r="K51" s="5">
        <v>1964</v>
      </c>
      <c r="L51" s="3">
        <v>54512.5</v>
      </c>
      <c r="M51" s="5">
        <v>140.9271689293702</v>
      </c>
      <c r="N51" s="8">
        <v>3.6028433845448293E-2</v>
      </c>
      <c r="O51" s="3">
        <v>360</v>
      </c>
      <c r="P51" s="5">
        <v>500</v>
      </c>
      <c r="Q51" s="3">
        <f t="shared" si="3"/>
        <v>2.1404431133313544</v>
      </c>
      <c r="R51" s="3">
        <v>0.78</v>
      </c>
      <c r="S51" s="12">
        <f t="shared" si="0"/>
        <v>2.5000000000000001E-3</v>
      </c>
      <c r="W51" s="3">
        <f t="shared" si="1"/>
        <v>0.4438216448096528</v>
      </c>
      <c r="X51" s="3">
        <f t="shared" si="4"/>
        <v>0.56900210873032409</v>
      </c>
      <c r="Z51" s="3">
        <f t="shared" si="2"/>
        <v>0.44899006805270952</v>
      </c>
      <c r="AA51" s="3">
        <f t="shared" si="5"/>
        <v>0.57562829237526858</v>
      </c>
      <c r="AC51" s="3">
        <f>$AD$2*($AD$3+$AD$4*$F51/($N51*'Sem TS MC2020'!P43))*($AD$5*$G51+$AD$6*$B51/$N51)*'Sem TS MC2020'!R43*($J51-$M51)/($J51-$M51-$H51)</f>
        <v>0.42244464464448361</v>
      </c>
      <c r="AD51" s="3">
        <f t="shared" si="6"/>
        <v>0.54159569826215848</v>
      </c>
      <c r="AE51" s="16">
        <f t="shared" si="7"/>
        <v>-0.35755535535551641</v>
      </c>
      <c r="AF51" s="17">
        <f t="shared" si="8"/>
        <v>1.8463957583281094</v>
      </c>
      <c r="AG51" s="17">
        <f>AC51*(14.068*'Sem TS MC2020'!$P43^-0.457)/$R51</f>
        <v>0.44512119462214617</v>
      </c>
      <c r="AH51" s="17"/>
      <c r="AP51" s="3">
        <f>$AQ$2*($AQ$3+$AQ$4*$F51/($N51*'Sem TS MC2020'!P43))*($AQ$5*$G51+$AQ$6*$B51/$N51)*('Sem TS MC2020'!P43^$AQ$7/200000)*($J51-$M51)/($J51-$M51-$H51)+('Sem TS MC2020'!P43-$C51/$AQ$8)*($AQ$5*$G51+$AQ$6*$B51/$N51)/200000</f>
        <v>0.4213814697196811</v>
      </c>
      <c r="AQ51" s="3">
        <f t="shared" si="9"/>
        <v>0.54023265348677063</v>
      </c>
      <c r="AR51" s="16">
        <f t="shared" si="10"/>
        <v>-0.35861853028031893</v>
      </c>
    </row>
    <row r="52" spans="1:44" x14ac:dyDescent="0.25">
      <c r="A52" s="1" t="s">
        <v>12</v>
      </c>
      <c r="B52" s="4">
        <v>12</v>
      </c>
      <c r="C52" s="5">
        <v>500</v>
      </c>
      <c r="D52" s="5">
        <v>4</v>
      </c>
      <c r="E52" s="4">
        <v>79.3</v>
      </c>
      <c r="F52" s="3">
        <v>2.6933292113182881</v>
      </c>
      <c r="G52" s="4">
        <v>20</v>
      </c>
      <c r="H52" s="4">
        <v>34</v>
      </c>
      <c r="I52" s="1">
        <v>350</v>
      </c>
      <c r="J52" s="4">
        <v>450</v>
      </c>
      <c r="K52" s="5">
        <v>452</v>
      </c>
      <c r="L52" s="3">
        <v>32900</v>
      </c>
      <c r="M52" s="5">
        <v>76.575869689672942</v>
      </c>
      <c r="N52" s="8">
        <v>1.3738601823708207E-2</v>
      </c>
      <c r="O52" s="3">
        <v>37.5</v>
      </c>
      <c r="P52" s="5">
        <v>94.152135862731086</v>
      </c>
      <c r="Q52" s="3">
        <f t="shared" si="3"/>
        <v>-1.2620768621508531</v>
      </c>
      <c r="R52" s="3">
        <v>0.21</v>
      </c>
      <c r="S52" s="12">
        <f t="shared" si="0"/>
        <v>4.7076067931365543E-4</v>
      </c>
      <c r="W52" s="3">
        <f t="shared" si="1"/>
        <v>0.14459392894446282</v>
      </c>
      <c r="X52" s="3">
        <f t="shared" si="4"/>
        <v>0.68854251878315631</v>
      </c>
      <c r="Z52" s="3">
        <f t="shared" si="2"/>
        <v>0.14223527221134519</v>
      </c>
      <c r="AA52" s="3">
        <f t="shared" si="5"/>
        <v>0.67731082005402476</v>
      </c>
      <c r="AC52" s="3">
        <f>$AD$2*($AD$3+$AD$4*$F52/($N52*'Sem TS MC2020'!P44))*($AD$5*$G52+$AD$6*$B52/$N52)*'Sem TS MC2020'!R44*($J52-$M52)/($J52-$M52-$H52)</f>
        <v>0.11133971701354324</v>
      </c>
      <c r="AD52" s="3">
        <f t="shared" si="6"/>
        <v>0.53018912863592016</v>
      </c>
      <c r="AE52" s="16">
        <f t="shared" si="7"/>
        <v>-9.8660282986456752E-2</v>
      </c>
      <c r="AF52" s="17">
        <f t="shared" si="8"/>
        <v>1.8861193977568296</v>
      </c>
      <c r="AG52" s="17">
        <f>AC52*(14.068*'Sem TS MC2020'!$P44^-0.457)/$R52</f>
        <v>0.64429849043314746</v>
      </c>
      <c r="AH52" s="17"/>
      <c r="AP52" s="3">
        <f>$AQ$2*($AQ$3+$AQ$4*$F52/($N52*'Sem TS MC2020'!P44))*($AQ$5*$G52+$AQ$6*$B52/$N52)*('Sem TS MC2020'!P44^$AQ$7/200000)*($J52-$M52)/($J52-$M52-$H52)+('Sem TS MC2020'!P44-$C52/$AQ$8)*($AQ$5*$G52+$AQ$6*$B52/$N52)/200000</f>
        <v>0.12024086709942797</v>
      </c>
      <c r="AQ52" s="3">
        <f t="shared" si="9"/>
        <v>0.57257555761632373</v>
      </c>
      <c r="AR52" s="16">
        <f t="shared" si="10"/>
        <v>-8.9759132900572025E-2</v>
      </c>
    </row>
    <row r="53" spans="1:44" x14ac:dyDescent="0.25">
      <c r="B53" s="4">
        <v>12</v>
      </c>
      <c r="C53" s="5">
        <v>500</v>
      </c>
      <c r="D53" s="5">
        <v>4</v>
      </c>
      <c r="E53" s="4">
        <v>79.3</v>
      </c>
      <c r="F53" s="3">
        <v>2.6933292113182881</v>
      </c>
      <c r="G53" s="4">
        <v>20</v>
      </c>
      <c r="H53" s="4">
        <v>34</v>
      </c>
      <c r="I53" s="1">
        <v>350</v>
      </c>
      <c r="J53" s="4">
        <v>450</v>
      </c>
      <c r="K53" s="5">
        <v>452</v>
      </c>
      <c r="L53" s="3">
        <v>32900</v>
      </c>
      <c r="M53" s="5">
        <v>76.575869689672942</v>
      </c>
      <c r="N53" s="8">
        <v>1.3738601823708207E-2</v>
      </c>
      <c r="O53" s="3">
        <v>45</v>
      </c>
      <c r="P53" s="5">
        <v>155.79372902207814</v>
      </c>
      <c r="Q53" s="3">
        <f t="shared" si="3"/>
        <v>-0.74529022711194859</v>
      </c>
      <c r="R53" s="3">
        <v>0.31</v>
      </c>
      <c r="S53" s="12">
        <f t="shared" si="0"/>
        <v>7.7896864511039067E-4</v>
      </c>
      <c r="W53" s="3">
        <f t="shared" si="1"/>
        <v>0.19728777404733772</v>
      </c>
      <c r="X53" s="3">
        <f t="shared" si="4"/>
        <v>0.63641217434625075</v>
      </c>
      <c r="Z53" s="3">
        <f t="shared" si="2"/>
        <v>0.19514765645076043</v>
      </c>
      <c r="AA53" s="3">
        <f t="shared" si="5"/>
        <v>0.6295085691960014</v>
      </c>
      <c r="AC53" s="3">
        <f>$AD$2*($AD$3+$AD$4*$F53/($N53*'Sem TS MC2020'!P45))*($AD$5*$G53+$AD$6*$B53/$N53)*'Sem TS MC2020'!R45*($J53-$M53)/($J53-$M53-$H53)</f>
        <v>0.15605189489633922</v>
      </c>
      <c r="AD53" s="3">
        <f t="shared" si="6"/>
        <v>0.50339320934302978</v>
      </c>
      <c r="AE53" s="16">
        <f t="shared" si="7"/>
        <v>-0.15394810510366078</v>
      </c>
      <c r="AF53" s="17">
        <f t="shared" si="8"/>
        <v>1.9865186526951437</v>
      </c>
      <c r="AG53" s="17">
        <f>AC53*(14.068*'Sem TS MC2020'!$P45^-0.457)/$R53</f>
        <v>0.5628307523116749</v>
      </c>
      <c r="AH53" s="17"/>
      <c r="AP53" s="3">
        <f>$AQ$2*($AQ$3+$AQ$4*$F53/($N53*'Sem TS MC2020'!P45))*($AQ$5*$G53+$AQ$6*$B53/$N53)*('Sem TS MC2020'!P45^$AQ$7/200000)*($J53-$M53)/($J53-$M53-$H53)+('Sem TS MC2020'!P45-$C53/$AQ$8)*($AQ$5*$G53+$AQ$6*$B53/$N53)/200000</f>
        <v>0.16843137797500654</v>
      </c>
      <c r="AQ53" s="3">
        <f t="shared" si="9"/>
        <v>0.54332702572582758</v>
      </c>
      <c r="AR53" s="16">
        <f t="shared" si="10"/>
        <v>-0.14156862202499346</v>
      </c>
    </row>
    <row r="54" spans="1:44" x14ac:dyDescent="0.25">
      <c r="B54" s="4">
        <v>12</v>
      </c>
      <c r="C54" s="5">
        <v>500</v>
      </c>
      <c r="D54" s="5">
        <v>4</v>
      </c>
      <c r="E54" s="4">
        <v>79.3</v>
      </c>
      <c r="F54" s="3">
        <v>2.6933292113182881</v>
      </c>
      <c r="G54" s="4">
        <v>20</v>
      </c>
      <c r="H54" s="4">
        <v>34</v>
      </c>
      <c r="I54" s="1">
        <v>350</v>
      </c>
      <c r="J54" s="4">
        <v>450</v>
      </c>
      <c r="K54" s="5">
        <v>452</v>
      </c>
      <c r="L54" s="3">
        <v>32900</v>
      </c>
      <c r="M54" s="5">
        <v>76.575869689672942</v>
      </c>
      <c r="N54" s="8">
        <v>1.3738601823708207E-2</v>
      </c>
      <c r="O54" s="3">
        <v>52.5</v>
      </c>
      <c r="P54" s="5">
        <v>217.43532218142514</v>
      </c>
      <c r="Q54" s="3">
        <f t="shared" si="3"/>
        <v>-0.22850359207304438</v>
      </c>
      <c r="R54" s="3">
        <v>0.38</v>
      </c>
      <c r="S54" s="12">
        <f t="shared" si="0"/>
        <v>1.0871766109071257E-3</v>
      </c>
      <c r="W54" s="3">
        <f t="shared" si="1"/>
        <v>0.2423424583508875</v>
      </c>
      <c r="X54" s="3">
        <f t="shared" si="4"/>
        <v>0.63774331144970398</v>
      </c>
      <c r="Z54" s="3">
        <f t="shared" si="2"/>
        <v>0.24059425774653773</v>
      </c>
      <c r="AA54" s="3">
        <f t="shared" si="5"/>
        <v>0.63314278354352027</v>
      </c>
      <c r="AC54" s="3">
        <f>$AD$2*($AD$3+$AD$4*$F54/($N54*'Sem TS MC2020'!P46))*($AD$5*$G54+$AD$6*$B54/$N54)*'Sem TS MC2020'!R46*($J54-$M54)/($J54-$M54-$H54)</f>
        <v>0.20076407277913519</v>
      </c>
      <c r="AD54" s="3">
        <f t="shared" si="6"/>
        <v>0.5283265073135136</v>
      </c>
      <c r="AE54" s="16">
        <f t="shared" si="7"/>
        <v>-0.17923592722086482</v>
      </c>
      <c r="AF54" s="17">
        <f t="shared" si="8"/>
        <v>1.8927689339020637</v>
      </c>
      <c r="AG54" s="17">
        <f>AC54*(14.068*'Sem TS MC2020'!$P46^-0.457)/$R54</f>
        <v>0.55052644289006114</v>
      </c>
      <c r="AH54" s="17"/>
      <c r="AP54" s="3">
        <f>$AQ$2*($AQ$3+$AQ$4*$F54/($N54*'Sem TS MC2020'!P46))*($AQ$5*$G54+$AQ$6*$B54/$N54)*('Sem TS MC2020'!P46^$AQ$7/200000)*($J54-$M54)/($J54-$M54-$H54)+('Sem TS MC2020'!P46-$C54/$AQ$8)*($AQ$5*$G54+$AQ$6*$B54/$N54)/200000</f>
        <v>0.21466504112730833</v>
      </c>
      <c r="AQ54" s="3">
        <f t="shared" si="9"/>
        <v>0.56490800296660082</v>
      </c>
      <c r="AR54" s="16">
        <f t="shared" si="10"/>
        <v>-0.16533495887269167</v>
      </c>
    </row>
    <row r="55" spans="1:44" x14ac:dyDescent="0.25">
      <c r="B55" s="4">
        <v>12</v>
      </c>
      <c r="C55" s="5">
        <v>500</v>
      </c>
      <c r="D55" s="5">
        <v>4</v>
      </c>
      <c r="E55" s="4">
        <v>79.3</v>
      </c>
      <c r="F55" s="3">
        <v>2.6933292113182881</v>
      </c>
      <c r="G55" s="4">
        <v>20</v>
      </c>
      <c r="H55" s="4">
        <v>34</v>
      </c>
      <c r="I55" s="1">
        <v>350</v>
      </c>
      <c r="J55" s="4">
        <v>450</v>
      </c>
      <c r="K55" s="5">
        <v>452</v>
      </c>
      <c r="L55" s="3">
        <v>32900</v>
      </c>
      <c r="M55" s="5">
        <v>76.575869689672942</v>
      </c>
      <c r="N55" s="8">
        <v>1.3738601823708207E-2</v>
      </c>
      <c r="O55" s="3">
        <v>67.5</v>
      </c>
      <c r="P55" s="5">
        <v>340.71850850011936</v>
      </c>
      <c r="Q55" s="3">
        <f t="shared" si="3"/>
        <v>0.80506967800476581</v>
      </c>
      <c r="R55" s="3">
        <v>0.52</v>
      </c>
      <c r="S55" s="12">
        <f t="shared" si="0"/>
        <v>1.7035925425005968E-3</v>
      </c>
      <c r="W55" s="3">
        <f t="shared" si="1"/>
        <v>0.31973118894321201</v>
      </c>
      <c r="X55" s="3">
        <f t="shared" si="4"/>
        <v>0.61486767104463846</v>
      </c>
      <c r="Z55" s="3">
        <f t="shared" si="2"/>
        <v>0.31899690783406282</v>
      </c>
      <c r="AA55" s="3">
        <f t="shared" si="5"/>
        <v>0.61345559198858235</v>
      </c>
      <c r="AC55" s="3">
        <f>$AD$2*($AD$3+$AD$4*$F55/($N55*'Sem TS MC2020'!P47))*($AD$5*$G55+$AD$6*$B55/$N55)*'Sem TS MC2020'!R47*($J55-$M55)/($J55-$M55-$H55)</f>
        <v>0.29018842854472726</v>
      </c>
      <c r="AD55" s="3">
        <f t="shared" si="6"/>
        <v>0.55805467027832167</v>
      </c>
      <c r="AE55" s="16">
        <f t="shared" si="7"/>
        <v>-0.22981157145527276</v>
      </c>
      <c r="AF55" s="17">
        <f t="shared" si="8"/>
        <v>1.7919391293710785</v>
      </c>
      <c r="AG55" s="17">
        <f>AC55*(14.068*'Sem TS MC2020'!$P47^-0.457)/$R55</f>
        <v>0.51841016380015992</v>
      </c>
      <c r="AH55" s="17"/>
      <c r="AP55" s="3">
        <f>$AQ$2*($AQ$3+$AQ$4*$F55/($N55*'Sem TS MC2020'!P47))*($AQ$5*$G55+$AQ$6*$B55/$N55)*('Sem TS MC2020'!P47^$AQ$7/200000)*($J55-$M55)/($J55-$M55-$H55)+('Sem TS MC2020'!P47-$C55/$AQ$8)*($AQ$5*$G55+$AQ$6*$B55/$N55)/200000</f>
        <v>0.30280064382959709</v>
      </c>
      <c r="AQ55" s="3">
        <f t="shared" si="9"/>
        <v>0.58230893044153287</v>
      </c>
      <c r="AR55" s="16">
        <f t="shared" si="10"/>
        <v>-0.21719935617040292</v>
      </c>
    </row>
    <row r="56" spans="1:44" x14ac:dyDescent="0.25">
      <c r="B56" s="4">
        <v>12</v>
      </c>
      <c r="C56" s="5">
        <v>500</v>
      </c>
      <c r="D56" s="5">
        <v>4</v>
      </c>
      <c r="E56" s="4">
        <v>79.3</v>
      </c>
      <c r="F56" s="3">
        <v>2.6933292113182881</v>
      </c>
      <c r="G56" s="4">
        <v>20</v>
      </c>
      <c r="H56" s="4">
        <v>34</v>
      </c>
      <c r="I56" s="1">
        <v>350</v>
      </c>
      <c r="J56" s="4">
        <v>450</v>
      </c>
      <c r="K56" s="5">
        <v>452</v>
      </c>
      <c r="L56" s="3">
        <v>32900</v>
      </c>
      <c r="M56" s="5">
        <v>76.575869689672942</v>
      </c>
      <c r="N56" s="8">
        <v>1.3738601823708207E-2</v>
      </c>
      <c r="O56" s="3">
        <v>90</v>
      </c>
      <c r="P56" s="5">
        <v>500</v>
      </c>
      <c r="Q56" s="3">
        <f t="shared" si="3"/>
        <v>2.1404431133313544</v>
      </c>
      <c r="R56" s="3">
        <v>0.74</v>
      </c>
      <c r="S56" s="12">
        <f t="shared" si="0"/>
        <v>2.5000000000000001E-3</v>
      </c>
      <c r="W56" s="3">
        <f t="shared" si="1"/>
        <v>0.40509915044458422</v>
      </c>
      <c r="X56" s="3">
        <f t="shared" si="4"/>
        <v>0.54743128438457322</v>
      </c>
      <c r="Z56" s="3">
        <f t="shared" si="2"/>
        <v>0.4058776340561745</v>
      </c>
      <c r="AA56" s="3">
        <f t="shared" si="5"/>
        <v>0.5484832892651007</v>
      </c>
      <c r="AC56" s="3">
        <f>$AD$2*($AD$3+$AD$4*$F56/($N56*'Sem TS MC2020'!P48))*($AD$5*$G56+$AD$6*$B56/$N56)*'Sem TS MC2020'!R48*($J56-$M56)/($J56-$M56-$H56)</f>
        <v>0.41387593179882992</v>
      </c>
      <c r="AD56" s="3">
        <f t="shared" si="6"/>
        <v>0.55929179972814858</v>
      </c>
      <c r="AE56" s="16">
        <f t="shared" si="7"/>
        <v>-0.32612406820117007</v>
      </c>
      <c r="AF56" s="17">
        <f t="shared" si="8"/>
        <v>1.7879754369473388</v>
      </c>
      <c r="AG56" s="17">
        <f>AC56*(14.068*'Sem TS MC2020'!$P48^-0.457)/$R56</f>
        <v>0.45966508751119833</v>
      </c>
      <c r="AH56" s="17"/>
      <c r="AP56" s="3">
        <f>$AQ$2*($AQ$3+$AQ$4*$F56/($N56*'Sem TS MC2020'!P48))*($AQ$5*$G56+$AQ$6*$B56/$N56)*('Sem TS MC2020'!P48^$AQ$7/200000)*($J56-$M56)/($J56-$M56-$H56)+('Sem TS MC2020'!P48-$C56/$AQ$8)*($AQ$5*$G56+$AQ$6*$B56/$N56)/200000</f>
        <v>0.41792714618673799</v>
      </c>
      <c r="AQ56" s="3">
        <f t="shared" si="9"/>
        <v>0.56476641376586212</v>
      </c>
      <c r="AR56" s="16">
        <f t="shared" si="10"/>
        <v>-0.32207285381326201</v>
      </c>
    </row>
    <row r="57" spans="1:44" x14ac:dyDescent="0.25">
      <c r="A57" s="1" t="s">
        <v>13</v>
      </c>
      <c r="B57" s="4">
        <v>12</v>
      </c>
      <c r="C57" s="5">
        <v>500</v>
      </c>
      <c r="D57" s="5">
        <v>4</v>
      </c>
      <c r="E57" s="4">
        <v>79.3</v>
      </c>
      <c r="F57" s="3">
        <v>2.6933292113182881</v>
      </c>
      <c r="G57" s="4">
        <v>20</v>
      </c>
      <c r="H57" s="4">
        <v>34</v>
      </c>
      <c r="I57" s="1">
        <v>350</v>
      </c>
      <c r="J57" s="4">
        <v>450</v>
      </c>
      <c r="K57" s="5">
        <v>452</v>
      </c>
      <c r="L57" s="3">
        <v>32900</v>
      </c>
      <c r="M57" s="5">
        <v>76.575869689672942</v>
      </c>
      <c r="N57" s="8">
        <v>1.3738601823708207E-2</v>
      </c>
      <c r="O57" s="3">
        <v>37.5</v>
      </c>
      <c r="P57" s="5">
        <v>94.152135862731086</v>
      </c>
      <c r="Q57" s="3">
        <f t="shared" si="3"/>
        <v>-1.2620768621508531</v>
      </c>
      <c r="R57" s="3">
        <v>0.17</v>
      </c>
      <c r="S57" s="12">
        <f t="shared" si="0"/>
        <v>4.7076067931365543E-4</v>
      </c>
      <c r="W57" s="3">
        <f t="shared" si="1"/>
        <v>0.14459392894446282</v>
      </c>
      <c r="X57" s="3">
        <f t="shared" si="4"/>
        <v>0.85055252320272245</v>
      </c>
      <c r="Z57" s="3">
        <f t="shared" si="2"/>
        <v>0.14223527221134519</v>
      </c>
      <c r="AA57" s="3">
        <f t="shared" si="5"/>
        <v>0.83667807183144227</v>
      </c>
      <c r="AC57" s="3">
        <f>$AD$2*($AD$3+$AD$4*$F57/($N57*'Sem TS MC2020'!P49))*($AD$5*$G57+$AD$6*$B57/$N57)*'Sem TS MC2020'!R49*($J57-$M57)/($J57-$M57-$H57)</f>
        <v>0.11133971701354324</v>
      </c>
      <c r="AD57" s="3">
        <f t="shared" si="6"/>
        <v>0.65493951184437194</v>
      </c>
      <c r="AE57" s="16">
        <f t="shared" si="7"/>
        <v>-5.8660282986456772E-2</v>
      </c>
      <c r="AF57" s="17">
        <f t="shared" si="8"/>
        <v>1.5268585600888622</v>
      </c>
      <c r="AG57" s="17">
        <f>AC57*(14.068*'Sem TS MC2020'!$P49^-0.457)/$R57</f>
        <v>0.79589813524094677</v>
      </c>
      <c r="AH57" s="17"/>
      <c r="AP57" s="3">
        <f>$AQ$2*($AQ$3+$AQ$4*$F57/($N57*'Sem TS MC2020'!P49))*($AQ$5*$G57+$AQ$6*$B57/$N57)*('Sem TS MC2020'!P49^$AQ$7/200000)*($J57-$M57)/($J57-$M57-$H57)+('Sem TS MC2020'!P49-$C57/$AQ$8)*($AQ$5*$G57+$AQ$6*$B57/$N57)/200000</f>
        <v>0.12024086709942797</v>
      </c>
      <c r="AQ57" s="3">
        <f t="shared" si="9"/>
        <v>0.70729921823192921</v>
      </c>
      <c r="AR57" s="16">
        <f t="shared" si="10"/>
        <v>-4.9759132900572045E-2</v>
      </c>
    </row>
    <row r="58" spans="1:44" x14ac:dyDescent="0.25">
      <c r="B58" s="4">
        <v>12</v>
      </c>
      <c r="C58" s="5">
        <v>500</v>
      </c>
      <c r="D58" s="5">
        <v>4</v>
      </c>
      <c r="E58" s="4">
        <v>79.3</v>
      </c>
      <c r="F58" s="3">
        <v>2.6933292113182881</v>
      </c>
      <c r="G58" s="4">
        <v>20</v>
      </c>
      <c r="H58" s="4">
        <v>34</v>
      </c>
      <c r="I58" s="1">
        <v>350</v>
      </c>
      <c r="J58" s="4">
        <v>450</v>
      </c>
      <c r="K58" s="5">
        <v>452</v>
      </c>
      <c r="L58" s="3">
        <v>32900</v>
      </c>
      <c r="M58" s="5">
        <v>76.575869689672942</v>
      </c>
      <c r="N58" s="8">
        <v>1.3738601823708207E-2</v>
      </c>
      <c r="O58" s="3">
        <v>52.5</v>
      </c>
      <c r="P58" s="5">
        <v>217.43532218142514</v>
      </c>
      <c r="Q58" s="3">
        <f t="shared" si="3"/>
        <v>-0.22850359207304438</v>
      </c>
      <c r="R58" s="3">
        <v>0.36</v>
      </c>
      <c r="S58" s="12">
        <f t="shared" si="0"/>
        <v>1.0871766109071257E-3</v>
      </c>
      <c r="W58" s="3">
        <f t="shared" si="1"/>
        <v>0.2423424583508875</v>
      </c>
      <c r="X58" s="3">
        <f t="shared" si="4"/>
        <v>0.67317349541913196</v>
      </c>
      <c r="Z58" s="3">
        <f t="shared" si="2"/>
        <v>0.24059425774653773</v>
      </c>
      <c r="AA58" s="3">
        <f t="shared" si="5"/>
        <v>0.66831738262927154</v>
      </c>
      <c r="AC58" s="3">
        <f>$AD$2*($AD$3+$AD$4*$F58/($N58*'Sem TS MC2020'!P50))*($AD$5*$G58+$AD$6*$B58/$N58)*'Sem TS MC2020'!R50*($J58-$M58)/($J58-$M58-$H58)</f>
        <v>0.20076407277913519</v>
      </c>
      <c r="AD58" s="3">
        <f t="shared" si="6"/>
        <v>0.55767797994204216</v>
      </c>
      <c r="AE58" s="16">
        <f t="shared" si="7"/>
        <v>-0.1592359272208648</v>
      </c>
      <c r="AF58" s="17">
        <f t="shared" si="8"/>
        <v>1.7931495163282709</v>
      </c>
      <c r="AG58" s="17">
        <f>AC58*(14.068*'Sem TS MC2020'!$P50^-0.457)/$R58</f>
        <v>0.58111124527284241</v>
      </c>
      <c r="AH58" s="17"/>
      <c r="AP58" s="3">
        <f>$AQ$2*($AQ$3+$AQ$4*$F58/($N58*'Sem TS MC2020'!P50))*($AQ$5*$G58+$AQ$6*$B58/$N58)*('Sem TS MC2020'!P50^$AQ$7/200000)*($J58-$M58)/($J58-$M58-$H58)+('Sem TS MC2020'!P50-$C58/$AQ$8)*($AQ$5*$G58+$AQ$6*$B58/$N58)/200000</f>
        <v>0.21466504112730833</v>
      </c>
      <c r="AQ58" s="3">
        <f t="shared" si="9"/>
        <v>0.59629178090918988</v>
      </c>
      <c r="AR58" s="16">
        <f t="shared" si="10"/>
        <v>-0.14533495887269166</v>
      </c>
    </row>
    <row r="59" spans="1:44" x14ac:dyDescent="0.25">
      <c r="B59" s="4">
        <v>12</v>
      </c>
      <c r="C59" s="5">
        <v>500</v>
      </c>
      <c r="D59" s="5">
        <v>4</v>
      </c>
      <c r="E59" s="4">
        <v>79.3</v>
      </c>
      <c r="F59" s="3">
        <v>2.6933292113182881</v>
      </c>
      <c r="G59" s="4">
        <v>20</v>
      </c>
      <c r="H59" s="4">
        <v>34</v>
      </c>
      <c r="I59" s="1">
        <v>350</v>
      </c>
      <c r="J59" s="4">
        <v>450</v>
      </c>
      <c r="K59" s="5">
        <v>452</v>
      </c>
      <c r="L59" s="3">
        <v>32900</v>
      </c>
      <c r="M59" s="5">
        <v>76.575869689672942</v>
      </c>
      <c r="N59" s="8">
        <v>1.3738601823708207E-2</v>
      </c>
      <c r="O59" s="3">
        <v>67.5</v>
      </c>
      <c r="P59" s="5">
        <v>340.71850850011936</v>
      </c>
      <c r="Q59" s="3">
        <f t="shared" si="3"/>
        <v>0.80506967800476581</v>
      </c>
      <c r="R59" s="3">
        <v>0.56000000000000005</v>
      </c>
      <c r="S59" s="12">
        <f t="shared" si="0"/>
        <v>1.7035925425005968E-3</v>
      </c>
      <c r="W59" s="3">
        <f t="shared" si="1"/>
        <v>0.31973118894321201</v>
      </c>
      <c r="X59" s="3">
        <f t="shared" si="4"/>
        <v>0.57094855168430714</v>
      </c>
      <c r="Z59" s="3">
        <f t="shared" si="2"/>
        <v>0.31899690783406282</v>
      </c>
      <c r="AA59" s="3">
        <f t="shared" si="5"/>
        <v>0.56963733541796924</v>
      </c>
      <c r="AC59" s="3">
        <f>$AD$2*($AD$3+$AD$4*$F59/($N59*'Sem TS MC2020'!P51))*($AD$5*$G59+$AD$6*$B59/$N59)*'Sem TS MC2020'!R51*($J59-$M59)/($J59-$M59-$H59)</f>
        <v>0.29018842854472726</v>
      </c>
      <c r="AD59" s="3">
        <f t="shared" si="6"/>
        <v>0.51819362240129863</v>
      </c>
      <c r="AE59" s="16">
        <f t="shared" si="7"/>
        <v>-0.26981157145527279</v>
      </c>
      <c r="AF59" s="17">
        <f t="shared" si="8"/>
        <v>1.9297806008611618</v>
      </c>
      <c r="AG59" s="17">
        <f>AC59*(14.068*'Sem TS MC2020'!$P51^-0.457)/$R59</f>
        <v>0.48138086638586269</v>
      </c>
      <c r="AH59" s="17"/>
      <c r="AP59" s="3">
        <f>$AQ$2*($AQ$3+$AQ$4*$F59/($N59*'Sem TS MC2020'!P51))*($AQ$5*$G59+$AQ$6*$B59/$N59)*('Sem TS MC2020'!P51^$AQ$7/200000)*($J59-$M59)/($J59-$M59-$H59)+('Sem TS MC2020'!P51-$C59/$AQ$8)*($AQ$5*$G59+$AQ$6*$B59/$N59)/200000</f>
        <v>0.30280064382959709</v>
      </c>
      <c r="AQ59" s="3">
        <f t="shared" si="9"/>
        <v>0.54071543540999478</v>
      </c>
      <c r="AR59" s="16">
        <f t="shared" si="10"/>
        <v>-0.25719935617040296</v>
      </c>
    </row>
    <row r="60" spans="1:44" x14ac:dyDescent="0.25">
      <c r="B60" s="4">
        <v>12</v>
      </c>
      <c r="C60" s="5">
        <v>500</v>
      </c>
      <c r="D60" s="5">
        <v>4</v>
      </c>
      <c r="E60" s="4">
        <v>79.3</v>
      </c>
      <c r="F60" s="3">
        <v>2.6933292113182881</v>
      </c>
      <c r="G60" s="4">
        <v>20</v>
      </c>
      <c r="H60" s="4">
        <v>34</v>
      </c>
      <c r="I60" s="1">
        <v>350</v>
      </c>
      <c r="J60" s="4">
        <v>450</v>
      </c>
      <c r="K60" s="5">
        <v>452</v>
      </c>
      <c r="L60" s="3">
        <v>32900</v>
      </c>
      <c r="M60" s="5">
        <v>76.575869689672942</v>
      </c>
      <c r="N60" s="8">
        <v>1.3738601823708207E-2</v>
      </c>
      <c r="O60" s="3">
        <v>90</v>
      </c>
      <c r="P60" s="5">
        <v>500</v>
      </c>
      <c r="Q60" s="3">
        <f t="shared" si="3"/>
        <v>2.1404431133313544</v>
      </c>
      <c r="R60" s="3">
        <v>0.78</v>
      </c>
      <c r="S60" s="12">
        <f t="shared" si="0"/>
        <v>2.5000000000000001E-3</v>
      </c>
      <c r="W60" s="3">
        <f t="shared" si="1"/>
        <v>0.40509915044458422</v>
      </c>
      <c r="X60" s="3">
        <f t="shared" si="4"/>
        <v>0.51935788518536441</v>
      </c>
      <c r="Z60" s="3">
        <f t="shared" si="2"/>
        <v>0.4058776340561745</v>
      </c>
      <c r="AA60" s="3">
        <f t="shared" si="5"/>
        <v>0.52035594109765959</v>
      </c>
      <c r="AC60" s="3">
        <f>$AD$2*($AD$3+$AD$4*$F60/($N60*'Sem TS MC2020'!P52))*($AD$5*$G60+$AD$6*$B60/$N60)*'Sem TS MC2020'!R52*($J60-$M60)/($J60-$M60-$H60)</f>
        <v>0.41387593179882992</v>
      </c>
      <c r="AD60" s="3">
        <f t="shared" si="6"/>
        <v>0.53061016897285884</v>
      </c>
      <c r="AE60" s="16">
        <f t="shared" si="7"/>
        <v>-0.36612406820117011</v>
      </c>
      <c r="AF60" s="17">
        <f t="shared" si="8"/>
        <v>1.8846227578634114</v>
      </c>
      <c r="AG60" s="17">
        <f>AC60*(14.068*'Sem TS MC2020'!$P52^-0.457)/$R60</f>
        <v>0.43609251892088041</v>
      </c>
      <c r="AH60" s="17"/>
      <c r="AP60" s="3">
        <f>$AQ$2*($AQ$3+$AQ$4*$F60/($N60*'Sem TS MC2020'!P52))*($AQ$5*$G60+$AQ$6*$B60/$N60)*('Sem TS MC2020'!P52^$AQ$7/200000)*($J60-$M60)/($J60-$M60-$H60)+('Sem TS MC2020'!P52-$C60/$AQ$8)*($AQ$5*$G60+$AQ$6*$B60/$N60)/200000</f>
        <v>0.41792714618673799</v>
      </c>
      <c r="AQ60" s="3">
        <f t="shared" si="9"/>
        <v>0.53580403357274098</v>
      </c>
      <c r="AR60" s="16">
        <f t="shared" si="10"/>
        <v>-0.36207285381326204</v>
      </c>
    </row>
    <row r="61" spans="1:44" x14ac:dyDescent="0.25">
      <c r="A61" s="1" t="s">
        <v>14</v>
      </c>
      <c r="B61" s="4">
        <v>12</v>
      </c>
      <c r="C61" s="5">
        <v>500</v>
      </c>
      <c r="D61" s="5">
        <v>4</v>
      </c>
      <c r="E61" s="4">
        <v>46</v>
      </c>
      <c r="F61" s="3">
        <v>2.6933292113182881</v>
      </c>
      <c r="G61" s="4">
        <v>70</v>
      </c>
      <c r="H61" s="4">
        <v>88</v>
      </c>
      <c r="I61" s="1">
        <v>350</v>
      </c>
      <c r="J61" s="4">
        <v>450</v>
      </c>
      <c r="K61" s="5">
        <v>452</v>
      </c>
      <c r="L61" s="3">
        <v>42000</v>
      </c>
      <c r="M61" s="5">
        <v>70.913891854445922</v>
      </c>
      <c r="N61" s="8">
        <v>1.0761904761904762E-2</v>
      </c>
      <c r="O61" s="3">
        <v>37.5</v>
      </c>
      <c r="P61" s="5">
        <v>115.38349719943332</v>
      </c>
      <c r="Q61" s="3">
        <f t="shared" si="3"/>
        <v>-1.0840788056417363</v>
      </c>
      <c r="R61" s="3">
        <v>0.31</v>
      </c>
      <c r="S61" s="12">
        <f t="shared" si="0"/>
        <v>5.7691748599716659E-4</v>
      </c>
      <c r="W61" s="3">
        <f t="shared" si="1"/>
        <v>0.18107656453246981</v>
      </c>
      <c r="X61" s="3">
        <f t="shared" si="4"/>
        <v>0.58411795010474132</v>
      </c>
      <c r="Z61" s="3">
        <f t="shared" si="2"/>
        <v>0.1816191597291725</v>
      </c>
      <c r="AA61" s="3">
        <f t="shared" si="5"/>
        <v>0.58586825719087909</v>
      </c>
      <c r="AC61" s="3">
        <f>$AD$2*($AD$3+$AD$4*$F61/($N61*'Sem TS MC2020'!P53))*($AD$5*$G61+$AD$6*$B61/$N61)*'Sem TS MC2020'!R53*($J61-$M61)/($J61-$M61-$H61)</f>
        <v>0.21560411261512683</v>
      </c>
      <c r="AD61" s="3">
        <f t="shared" si="6"/>
        <v>0.69549713746815101</v>
      </c>
      <c r="AE61" s="16">
        <f t="shared" si="7"/>
        <v>-9.4395887384873173E-2</v>
      </c>
      <c r="AF61" s="17">
        <f t="shared" si="8"/>
        <v>1.4378204396934604</v>
      </c>
      <c r="AG61" s="17">
        <f>AC61*(14.068*'Sem TS MC2020'!$P53^-0.457)/$R61</f>
        <v>0.79162789013068724</v>
      </c>
      <c r="AH61" s="17"/>
      <c r="AP61" s="3">
        <f>$AQ$2*($AQ$3+$AQ$4*$F61/($N61*'Sem TS MC2020'!P53))*($AQ$5*$G61+$AQ$6*$B61/$N61)*('Sem TS MC2020'!P53^$AQ$7/200000)*($J61-$M61)/($J61-$M61-$H61)+('Sem TS MC2020'!P53-$C61/$AQ$8)*($AQ$5*$G61+$AQ$6*$B61/$N61)/200000</f>
        <v>0.22249063072916961</v>
      </c>
      <c r="AQ61" s="3">
        <f t="shared" si="9"/>
        <v>0.7177117120295794</v>
      </c>
      <c r="AR61" s="16">
        <f t="shared" si="10"/>
        <v>-8.7509369270830389E-2</v>
      </c>
    </row>
    <row r="62" spans="1:44" x14ac:dyDescent="0.25">
      <c r="B62" s="4">
        <v>12</v>
      </c>
      <c r="C62" s="5">
        <v>500</v>
      </c>
      <c r="D62" s="5">
        <v>4</v>
      </c>
      <c r="E62" s="4">
        <v>46</v>
      </c>
      <c r="F62" s="3">
        <v>2.6933292113182881</v>
      </c>
      <c r="G62" s="4">
        <v>70</v>
      </c>
      <c r="H62" s="4">
        <v>88</v>
      </c>
      <c r="I62" s="1">
        <v>350</v>
      </c>
      <c r="J62" s="4">
        <v>450</v>
      </c>
      <c r="K62" s="5">
        <v>452</v>
      </c>
      <c r="L62" s="3">
        <v>42000</v>
      </c>
      <c r="M62" s="5">
        <v>70.913891854445922</v>
      </c>
      <c r="N62" s="8">
        <v>1.0761904761904762E-2</v>
      </c>
      <c r="O62" s="3">
        <v>45</v>
      </c>
      <c r="P62" s="5">
        <v>192.11618378673876</v>
      </c>
      <c r="Q62" s="3">
        <f t="shared" si="3"/>
        <v>-0.44077247842791006</v>
      </c>
      <c r="R62" s="3">
        <v>0.44</v>
      </c>
      <c r="S62" s="12">
        <f t="shared" si="0"/>
        <v>9.6058091893369384E-4</v>
      </c>
      <c r="W62" s="3">
        <f t="shared" si="1"/>
        <v>0.24801533958264407</v>
      </c>
      <c r="X62" s="3">
        <f t="shared" si="4"/>
        <v>0.56367122632419109</v>
      </c>
      <c r="Z62" s="3">
        <f t="shared" si="2"/>
        <v>0.25015753053376039</v>
      </c>
      <c r="AA62" s="3">
        <f t="shared" si="5"/>
        <v>0.56853984212218267</v>
      </c>
      <c r="AC62" s="3">
        <f>$AD$2*($AD$3+$AD$4*$F62/($N62*'Sem TS MC2020'!P54))*($AD$5*$G62+$AD$6*$B62/$N62)*'Sem TS MC2020'!R54*($J62-$M62)/($J62-$M62-$H62)</f>
        <v>0.3125683706000803</v>
      </c>
      <c r="AD62" s="3">
        <f t="shared" si="6"/>
        <v>0.71038266045472798</v>
      </c>
      <c r="AE62" s="16">
        <f t="shared" si="7"/>
        <v>-0.1274316293999197</v>
      </c>
      <c r="AF62" s="17">
        <f t="shared" si="8"/>
        <v>1.4076920168066644</v>
      </c>
      <c r="AG62" s="17">
        <f>AC62*(14.068*'Sem TS MC2020'!$P54^-0.457)/$R62</f>
        <v>0.74393032550266114</v>
      </c>
      <c r="AH62" s="17"/>
      <c r="AP62" s="3">
        <f>$AQ$2*($AQ$3+$AQ$4*$F62/($N62*'Sem TS MC2020'!P54))*($AQ$5*$G62+$AQ$6*$B62/$N62)*('Sem TS MC2020'!P54^$AQ$7/200000)*($J62-$M62)/($J62-$M62-$H62)+('Sem TS MC2020'!P54-$C62/$AQ$8)*($AQ$5*$G62+$AQ$6*$B62/$N62)/200000</f>
        <v>0.32065897936384735</v>
      </c>
      <c r="AQ62" s="3">
        <f t="shared" si="9"/>
        <v>0.72877040764510759</v>
      </c>
      <c r="AR62" s="16">
        <f t="shared" si="10"/>
        <v>-0.11934102063615265</v>
      </c>
    </row>
    <row r="63" spans="1:44" x14ac:dyDescent="0.25">
      <c r="A63" s="1" t="s">
        <v>15</v>
      </c>
      <c r="B63" s="4">
        <v>12</v>
      </c>
      <c r="C63" s="5">
        <v>500</v>
      </c>
      <c r="D63" s="5">
        <v>4</v>
      </c>
      <c r="E63" s="4">
        <v>46</v>
      </c>
      <c r="F63" s="3">
        <v>2.6933292113182881</v>
      </c>
      <c r="G63" s="4">
        <v>70</v>
      </c>
      <c r="H63" s="4">
        <v>84</v>
      </c>
      <c r="I63" s="1">
        <v>350</v>
      </c>
      <c r="J63" s="4">
        <v>450</v>
      </c>
      <c r="K63" s="5">
        <v>452</v>
      </c>
      <c r="L63" s="3">
        <v>42000</v>
      </c>
      <c r="M63" s="5">
        <v>71.347043658761123</v>
      </c>
      <c r="N63" s="8">
        <v>1.0761904761904762E-2</v>
      </c>
      <c r="O63" s="3">
        <v>30</v>
      </c>
      <c r="P63" s="5">
        <v>35.192756624476772</v>
      </c>
      <c r="Q63" s="3">
        <f t="shared" si="3"/>
        <v>-1.7563765328578529</v>
      </c>
      <c r="R63" s="3">
        <v>0.14000000000000001</v>
      </c>
      <c r="S63" s="12">
        <f t="shared" si="0"/>
        <v>1.7596378312238387E-4</v>
      </c>
      <c r="W63" s="3">
        <f t="shared" si="1"/>
        <v>8.7032460598936975E-2</v>
      </c>
      <c r="X63" s="3">
        <f t="shared" si="4"/>
        <v>0.62166043284954975</v>
      </c>
      <c r="Z63" s="3">
        <f t="shared" si="2"/>
        <v>8.6160474775248574E-2</v>
      </c>
      <c r="AA63" s="3">
        <f t="shared" si="5"/>
        <v>0.61543196268034694</v>
      </c>
      <c r="AC63" s="3">
        <f>$AD$2*($AD$3+$AD$4*$F63/($N63*'Sem TS MC2020'!P55))*($AD$5*$G63+$AD$6*$B63/$N63)*'Sem TS MC2020'!R55*($J63-$M63)/($J63-$M63-$H63)</f>
        <v>0.11275778530277164</v>
      </c>
      <c r="AD63" s="3">
        <f t="shared" si="6"/>
        <v>0.80541275216265451</v>
      </c>
      <c r="AE63" s="16">
        <f t="shared" si="7"/>
        <v>-2.7242214697228373E-2</v>
      </c>
      <c r="AF63" s="17">
        <f t="shared" si="8"/>
        <v>1.2415994126177534</v>
      </c>
      <c r="AG63" s="17">
        <f>AC63*(14.068*'Sem TS MC2020'!$P55^-0.457)/$R63</f>
        <v>1.0204245830554883</v>
      </c>
      <c r="AH63" s="17"/>
      <c r="AP63" s="3">
        <f>$AQ$2*($AQ$3+$AQ$4*$F63/($N63*'Sem TS MC2020'!P55))*($AQ$5*$G63+$AQ$6*$B63/$N63)*('Sem TS MC2020'!P55^$AQ$7/200000)*($J63-$M63)/($J63-$M63-$H63)+('Sem TS MC2020'!P55-$C63/$AQ$8)*($AQ$5*$G63+$AQ$6*$B63/$N63)/200000</f>
        <v>0.11229392507295555</v>
      </c>
      <c r="AQ63" s="3">
        <f t="shared" si="9"/>
        <v>0.80209946480682526</v>
      </c>
      <c r="AR63" s="16">
        <f t="shared" si="10"/>
        <v>-2.7706074927044466E-2</v>
      </c>
    </row>
    <row r="64" spans="1:44" x14ac:dyDescent="0.25">
      <c r="B64" s="4">
        <v>12</v>
      </c>
      <c r="C64" s="5">
        <v>500</v>
      </c>
      <c r="D64" s="5">
        <v>4</v>
      </c>
      <c r="E64" s="4">
        <v>46</v>
      </c>
      <c r="F64" s="3">
        <v>2.6933292113182881</v>
      </c>
      <c r="G64" s="4">
        <v>70</v>
      </c>
      <c r="H64" s="4">
        <v>84</v>
      </c>
      <c r="I64" s="1">
        <v>350</v>
      </c>
      <c r="J64" s="4">
        <v>450</v>
      </c>
      <c r="K64" s="5">
        <v>452</v>
      </c>
      <c r="L64" s="3">
        <v>42000</v>
      </c>
      <c r="M64" s="5">
        <v>71.347043658761123</v>
      </c>
      <c r="N64" s="8">
        <v>1.0761904761904762E-2</v>
      </c>
      <c r="O64" s="3">
        <v>37.5</v>
      </c>
      <c r="P64" s="5">
        <v>111.06092971486939</v>
      </c>
      <c r="Q64" s="3">
        <f t="shared" si="3"/>
        <v>-1.1203180556445997</v>
      </c>
      <c r="R64" s="3">
        <v>0.31</v>
      </c>
      <c r="S64" s="12">
        <f t="shared" si="0"/>
        <v>5.5530464857434696E-4</v>
      </c>
      <c r="W64" s="3">
        <f t="shared" si="1"/>
        <v>0.17686052489948342</v>
      </c>
      <c r="X64" s="3">
        <f t="shared" si="4"/>
        <v>0.57051782225639813</v>
      </c>
      <c r="Z64" s="3">
        <f t="shared" si="2"/>
        <v>0.17731599731022216</v>
      </c>
      <c r="AA64" s="3">
        <f t="shared" si="5"/>
        <v>0.57198708809749088</v>
      </c>
      <c r="AC64" s="3">
        <f>$AD$2*($AD$3+$AD$4*$F64/($N64*'Sem TS MC2020'!P56))*($AD$5*$G64+$AD$6*$B64/$N64)*'Sem TS MC2020'!R56*($J64-$M64)/($J64-$M64-$H64)</f>
        <v>0.20736081815751928</v>
      </c>
      <c r="AD64" s="3">
        <f t="shared" si="6"/>
        <v>0.66890586502425575</v>
      </c>
      <c r="AE64" s="16">
        <f t="shared" si="7"/>
        <v>-0.10263918184248072</v>
      </c>
      <c r="AF64" s="17">
        <f t="shared" si="8"/>
        <v>1.4949786693285134</v>
      </c>
      <c r="AG64" s="17">
        <f>AC64*(14.068*'Sem TS MC2020'!$P56^-0.457)/$R64</f>
        <v>0.76531379039150127</v>
      </c>
      <c r="AH64" s="17"/>
      <c r="AP64" s="3">
        <f>$AQ$2*($AQ$3+$AQ$4*$F64/($N64*'Sem TS MC2020'!P56))*($AQ$5*$G64+$AQ$6*$B64/$N64)*('Sem TS MC2020'!P56^$AQ$7/200000)*($J64-$M64)/($J64-$M64-$H64)+('Sem TS MC2020'!P56-$C64/$AQ$8)*($AQ$5*$G64+$AQ$6*$B64/$N64)/200000</f>
        <v>0.21393013684432272</v>
      </c>
      <c r="AQ64" s="3">
        <f t="shared" si="9"/>
        <v>0.69009721562684745</v>
      </c>
      <c r="AR64" s="16">
        <f t="shared" si="10"/>
        <v>-9.6069863155677282E-2</v>
      </c>
    </row>
    <row r="65" spans="1:44" x14ac:dyDescent="0.25">
      <c r="B65" s="4">
        <v>12</v>
      </c>
      <c r="C65" s="5">
        <v>500</v>
      </c>
      <c r="D65" s="5">
        <v>4</v>
      </c>
      <c r="E65" s="4">
        <v>46</v>
      </c>
      <c r="F65" s="3">
        <v>2.6933292113182881</v>
      </c>
      <c r="G65" s="4">
        <v>70</v>
      </c>
      <c r="H65" s="4">
        <v>84</v>
      </c>
      <c r="I65" s="1">
        <v>350</v>
      </c>
      <c r="J65" s="4">
        <v>450</v>
      </c>
      <c r="K65" s="5">
        <v>452</v>
      </c>
      <c r="L65" s="3">
        <v>42000</v>
      </c>
      <c r="M65" s="5">
        <v>71.347043658761123</v>
      </c>
      <c r="N65" s="8">
        <v>1.0761904761904762E-2</v>
      </c>
      <c r="O65" s="3">
        <v>45</v>
      </c>
      <c r="P65" s="5">
        <v>186.92910280526198</v>
      </c>
      <c r="Q65" s="3">
        <f t="shared" si="3"/>
        <v>-0.48425957843134676</v>
      </c>
      <c r="R65" s="3">
        <v>0.4</v>
      </c>
      <c r="S65" s="12">
        <f t="shared" si="0"/>
        <v>9.3464551402630991E-4</v>
      </c>
      <c r="W65" s="3">
        <f t="shared" si="1"/>
        <v>0.24386206394937932</v>
      </c>
      <c r="X65" s="3">
        <f t="shared" si="4"/>
        <v>0.6096551598734482</v>
      </c>
      <c r="Z65" s="3">
        <f t="shared" si="2"/>
        <v>0.24589433669669788</v>
      </c>
      <c r="AA65" s="3">
        <f t="shared" si="5"/>
        <v>0.61473584174174467</v>
      </c>
      <c r="AC65" s="3">
        <f>$AD$2*($AD$3+$AD$4*$F65/($N65*'Sem TS MC2020'!P57))*($AD$5*$G65+$AD$6*$B65/$N65)*'Sem TS MC2020'!R57*($J65-$M65)/($J65-$M65-$H65)</f>
        <v>0.30196385101226686</v>
      </c>
      <c r="AD65" s="3">
        <f t="shared" si="6"/>
        <v>0.75490962753066715</v>
      </c>
      <c r="AE65" s="16">
        <f t="shared" si="7"/>
        <v>-9.8036148987733163E-2</v>
      </c>
      <c r="AF65" s="17">
        <f t="shared" si="8"/>
        <v>1.3246618714759686</v>
      </c>
      <c r="AG65" s="17">
        <f>AC65*(14.068*'Sem TS MC2020'!$P57^-0.457)/$R65</f>
        <v>0.79466423933826702</v>
      </c>
      <c r="AH65" s="17"/>
      <c r="AP65" s="3">
        <f>$AQ$2*($AQ$3+$AQ$4*$F65/($N65*'Sem TS MC2020'!P57))*($AQ$5*$G65+$AQ$6*$B65/$N65)*('Sem TS MC2020'!P57^$AQ$7/200000)*($J65-$M65)/($J65-$M65-$H65)+('Sem TS MC2020'!P57-$C65/$AQ$8)*($AQ$5*$G65+$AQ$6*$B65/$N65)/200000</f>
        <v>0.31007371873965323</v>
      </c>
      <c r="AQ65" s="3">
        <f t="shared" si="9"/>
        <v>0.77518429684913304</v>
      </c>
      <c r="AR65" s="16">
        <f t="shared" si="10"/>
        <v>-8.9926281260346796E-2</v>
      </c>
    </row>
    <row r="66" spans="1:44" x14ac:dyDescent="0.25">
      <c r="A66" s="1" t="s">
        <v>16</v>
      </c>
      <c r="B66" s="4">
        <v>12</v>
      </c>
      <c r="C66" s="5">
        <v>500</v>
      </c>
      <c r="D66" s="5">
        <v>4</v>
      </c>
      <c r="E66" s="4">
        <v>46</v>
      </c>
      <c r="F66" s="3">
        <v>2.6933292113182881</v>
      </c>
      <c r="G66" s="4">
        <v>70</v>
      </c>
      <c r="H66" s="4">
        <v>84</v>
      </c>
      <c r="I66" s="1">
        <v>350</v>
      </c>
      <c r="J66" s="4">
        <v>450</v>
      </c>
      <c r="K66" s="5">
        <v>452</v>
      </c>
      <c r="L66" s="3">
        <v>42000</v>
      </c>
      <c r="M66" s="5">
        <v>71.347043658761123</v>
      </c>
      <c r="N66" s="8">
        <v>1.0761904761904762E-2</v>
      </c>
      <c r="O66" s="3">
        <v>30</v>
      </c>
      <c r="P66" s="5">
        <v>35.192756624476772</v>
      </c>
      <c r="Q66" s="3">
        <f t="shared" si="3"/>
        <v>-1.7563765328578529</v>
      </c>
      <c r="R66" s="3">
        <v>0.25</v>
      </c>
      <c r="S66" s="12">
        <f t="shared" si="0"/>
        <v>1.7596378312238387E-4</v>
      </c>
      <c r="W66" s="3">
        <f t="shared" si="1"/>
        <v>8.7032460598936975E-2</v>
      </c>
      <c r="X66" s="3">
        <f t="shared" si="4"/>
        <v>0.3481298423957479</v>
      </c>
      <c r="Z66" s="3">
        <f t="shared" si="2"/>
        <v>8.6160474775248574E-2</v>
      </c>
      <c r="AA66" s="3">
        <f t="shared" si="5"/>
        <v>0.3446418991009943</v>
      </c>
      <c r="AC66" s="3">
        <f>$AD$2*($AD$3+$AD$4*$F66/($N66*'Sem TS MC2020'!P58))*($AD$5*$G66+$AD$6*$B66/$N66)*'Sem TS MC2020'!R58*($J66-$M66)/($J66-$M66-$H66)</f>
        <v>0.11275778530277164</v>
      </c>
      <c r="AD66" s="3">
        <f t="shared" si="6"/>
        <v>0.45103114121108656</v>
      </c>
      <c r="AE66" s="16">
        <f t="shared" si="7"/>
        <v>-0.13724221469722836</v>
      </c>
      <c r="AF66" s="17">
        <f t="shared" si="8"/>
        <v>2.2171418082459882</v>
      </c>
      <c r="AG66" s="17">
        <f>AC66*(14.068*'Sem TS MC2020'!$P58^-0.457)/$R66</f>
        <v>0.57143776651107347</v>
      </c>
      <c r="AH66" s="17"/>
      <c r="AP66" s="3">
        <f>$AQ$2*($AQ$3+$AQ$4*$F66/($N66*'Sem TS MC2020'!P58))*($AQ$5*$G66+$AQ$6*$B66/$N66)*('Sem TS MC2020'!P58^$AQ$7/200000)*($J66-$M66)/($J66-$M66-$H66)+('Sem TS MC2020'!P58-$C66/$AQ$8)*($AQ$5*$G66+$AQ$6*$B66/$N66)/200000</f>
        <v>0.11229392507295555</v>
      </c>
      <c r="AQ66" s="3">
        <f t="shared" si="9"/>
        <v>0.44917570029182219</v>
      </c>
      <c r="AR66" s="16">
        <f t="shared" si="10"/>
        <v>-0.13770607492704445</v>
      </c>
    </row>
    <row r="67" spans="1:44" x14ac:dyDescent="0.25">
      <c r="B67" s="4">
        <v>12</v>
      </c>
      <c r="C67" s="5">
        <v>500</v>
      </c>
      <c r="D67" s="5">
        <v>4</v>
      </c>
      <c r="E67" s="4">
        <v>46</v>
      </c>
      <c r="F67" s="3">
        <v>2.6933292113182881</v>
      </c>
      <c r="G67" s="4">
        <v>70</v>
      </c>
      <c r="H67" s="4">
        <v>84</v>
      </c>
      <c r="I67" s="1">
        <v>350</v>
      </c>
      <c r="J67" s="4">
        <v>450</v>
      </c>
      <c r="K67" s="5">
        <v>452</v>
      </c>
      <c r="L67" s="3">
        <v>42000</v>
      </c>
      <c r="M67" s="5">
        <v>71.347043658761123</v>
      </c>
      <c r="N67" s="8">
        <v>1.0761904761904762E-2</v>
      </c>
      <c r="O67" s="3">
        <v>37.5</v>
      </c>
      <c r="P67" s="5">
        <v>111.06092971486939</v>
      </c>
      <c r="Q67" s="3">
        <f t="shared" si="3"/>
        <v>-1.1203180556445997</v>
      </c>
      <c r="R67" s="3">
        <v>0.44</v>
      </c>
      <c r="S67" s="12">
        <f t="shared" si="0"/>
        <v>5.5530464857434696E-4</v>
      </c>
      <c r="W67" s="3">
        <f t="shared" si="1"/>
        <v>0.17686052489948342</v>
      </c>
      <c r="X67" s="3">
        <f t="shared" si="4"/>
        <v>0.40195573840791687</v>
      </c>
      <c r="Z67" s="3">
        <f t="shared" si="2"/>
        <v>0.17731599731022216</v>
      </c>
      <c r="AA67" s="3">
        <f t="shared" si="5"/>
        <v>0.40299090297777762</v>
      </c>
      <c r="AC67" s="3">
        <f>$AD$2*($AD$3+$AD$4*$F67/($N67*'Sem TS MC2020'!P59))*($AD$5*$G67+$AD$6*$B67/$N67)*'Sem TS MC2020'!R59*($J67-$M67)/($J67-$M67-$H67)</f>
        <v>0.20736081815751928</v>
      </c>
      <c r="AD67" s="3">
        <f t="shared" si="6"/>
        <v>0.47127458672163475</v>
      </c>
      <c r="AE67" s="16">
        <f t="shared" si="7"/>
        <v>-0.23263918184248072</v>
      </c>
      <c r="AF67" s="17">
        <f t="shared" si="8"/>
        <v>2.12190520807918</v>
      </c>
      <c r="AG67" s="17">
        <f>AC67*(14.068*'Sem TS MC2020'!$P59^-0.457)/$R67</f>
        <v>0.53919835232128499</v>
      </c>
      <c r="AH67" s="17"/>
      <c r="AP67" s="3">
        <f>$AQ$2*($AQ$3+$AQ$4*$F67/($N67*'Sem TS MC2020'!P59))*($AQ$5*$G67+$AQ$6*$B67/$N67)*('Sem TS MC2020'!P59^$AQ$7/200000)*($J67-$M67)/($J67-$M67-$H67)+('Sem TS MC2020'!P59-$C67/$AQ$8)*($AQ$5*$G67+$AQ$6*$B67/$N67)/200000</f>
        <v>0.21393013684432272</v>
      </c>
      <c r="AQ67" s="3">
        <f t="shared" si="9"/>
        <v>0.48620485646436978</v>
      </c>
      <c r="AR67" s="16">
        <f t="shared" si="10"/>
        <v>-0.22606986315567729</v>
      </c>
    </row>
    <row r="68" spans="1:44" x14ac:dyDescent="0.25">
      <c r="B68" s="4">
        <v>12</v>
      </c>
      <c r="C68" s="5">
        <v>500</v>
      </c>
      <c r="D68" s="5">
        <v>4</v>
      </c>
      <c r="E68" s="4">
        <v>46</v>
      </c>
      <c r="F68" s="3">
        <v>2.6933292113182881</v>
      </c>
      <c r="G68" s="4">
        <v>70</v>
      </c>
      <c r="H68" s="4">
        <v>84</v>
      </c>
      <c r="I68" s="1">
        <v>350</v>
      </c>
      <c r="J68" s="4">
        <v>450</v>
      </c>
      <c r="K68" s="5">
        <v>452</v>
      </c>
      <c r="L68" s="3">
        <v>42000</v>
      </c>
      <c r="M68" s="5">
        <v>71.347043658761123</v>
      </c>
      <c r="N68" s="8">
        <v>1.0761904761904762E-2</v>
      </c>
      <c r="O68" s="3">
        <v>45</v>
      </c>
      <c r="P68" s="5">
        <v>186.92910280526198</v>
      </c>
      <c r="Q68" s="3">
        <f t="shared" si="3"/>
        <v>-0.48425957843134676</v>
      </c>
      <c r="R68" s="3">
        <v>0.56000000000000005</v>
      </c>
      <c r="S68" s="12">
        <f t="shared" si="0"/>
        <v>9.3464551402630991E-4</v>
      </c>
      <c r="W68" s="3">
        <f t="shared" si="1"/>
        <v>0.24386206394937932</v>
      </c>
      <c r="X68" s="3">
        <f t="shared" si="4"/>
        <v>0.43546797133817733</v>
      </c>
      <c r="Z68" s="3">
        <f t="shared" si="2"/>
        <v>0.24589433669669788</v>
      </c>
      <c r="AA68" s="3">
        <f t="shared" si="5"/>
        <v>0.43909702981553189</v>
      </c>
      <c r="AC68" s="3">
        <f>$AD$2*($AD$3+$AD$4*$F68/($N68*'Sem TS MC2020'!P60))*($AD$5*$G68+$AD$6*$B68/$N68)*'Sem TS MC2020'!R60*($J68-$M68)/($J68-$M68-$H68)</f>
        <v>0.30196385101226686</v>
      </c>
      <c r="AD68" s="3">
        <f t="shared" si="6"/>
        <v>0.53922116252190511</v>
      </c>
      <c r="AE68" s="16">
        <f t="shared" si="7"/>
        <v>-0.25803614898773319</v>
      </c>
      <c r="AF68" s="17">
        <f t="shared" si="8"/>
        <v>1.8545266200663562</v>
      </c>
      <c r="AG68" s="17">
        <f>AC68*(14.068*'Sem TS MC2020'!$P60^-0.457)/$R68</f>
        <v>0.56761731381304781</v>
      </c>
      <c r="AH68" s="17"/>
      <c r="AP68" s="3">
        <f>$AQ$2*($AQ$3+$AQ$4*$F68/($N68*'Sem TS MC2020'!P60))*($AQ$5*$G68+$AQ$6*$B68/$N68)*('Sem TS MC2020'!P60^$AQ$7/200000)*($J68-$M68)/($J68-$M68-$H68)+('Sem TS MC2020'!P60-$C68/$AQ$8)*($AQ$5*$G68+$AQ$6*$B68/$N68)/200000</f>
        <v>0.31007371873965323</v>
      </c>
      <c r="AQ68" s="3">
        <f t="shared" si="9"/>
        <v>0.55370306917795209</v>
      </c>
      <c r="AR68" s="16">
        <f t="shared" si="10"/>
        <v>-0.24992628126034683</v>
      </c>
    </row>
    <row r="69" spans="1:44" x14ac:dyDescent="0.25">
      <c r="A69" s="1" t="s">
        <v>17</v>
      </c>
      <c r="B69" s="4">
        <v>25</v>
      </c>
      <c r="C69" s="5">
        <v>500</v>
      </c>
      <c r="D69" s="5">
        <v>4</v>
      </c>
      <c r="E69" s="4">
        <v>62</v>
      </c>
      <c r="F69" s="3">
        <v>2.6933292113182881</v>
      </c>
      <c r="G69" s="4">
        <v>20</v>
      </c>
      <c r="H69" s="4">
        <v>40.5</v>
      </c>
      <c r="I69" s="1">
        <v>350</v>
      </c>
      <c r="J69" s="4">
        <v>450</v>
      </c>
      <c r="K69" s="5">
        <v>1964</v>
      </c>
      <c r="L69" s="3">
        <v>49612.5</v>
      </c>
      <c r="M69" s="5">
        <v>141.76646013770139</v>
      </c>
      <c r="N69" s="8">
        <v>3.9586797682035775E-2</v>
      </c>
      <c r="O69" s="3">
        <v>150</v>
      </c>
      <c r="P69" s="5">
        <v>162.97717278922829</v>
      </c>
      <c r="Q69" s="3">
        <f t="shared" si="3"/>
        <v>-0.68506615530997239</v>
      </c>
      <c r="R69" s="3">
        <v>0.23</v>
      </c>
      <c r="S69" s="12">
        <f t="shared" si="0"/>
        <v>8.1488586394614141E-4</v>
      </c>
      <c r="W69" s="3">
        <f t="shared" si="1"/>
        <v>0.21367411032441672</v>
      </c>
      <c r="X69" s="3">
        <f t="shared" si="4"/>
        <v>0.92901787097572486</v>
      </c>
      <c r="Z69" s="3">
        <f t="shared" si="2"/>
        <v>0.21423707325165578</v>
      </c>
      <c r="AA69" s="3">
        <f t="shared" si="5"/>
        <v>0.93146553587676417</v>
      </c>
      <c r="AC69" s="3">
        <f>$AD$2*($AD$3+$AD$4*$F69/($N69*'Sem TS MC2020'!P61))*($AD$5*$G69+$AD$6*$B69/$N69)*'Sem TS MC2020'!R61*($J69-$M69)/($J69-$M69-$H69)</f>
        <v>0.14579257158923956</v>
      </c>
      <c r="AD69" s="3">
        <f t="shared" si="6"/>
        <v>0.63388074604017197</v>
      </c>
      <c r="AE69" s="16">
        <f t="shared" si="7"/>
        <v>-8.4207428410760454E-2</v>
      </c>
      <c r="AF69" s="17">
        <f t="shared" si="8"/>
        <v>1.5775838061764149</v>
      </c>
      <c r="AG69" s="17">
        <f>AC69*(14.068*'Sem TS MC2020'!$P61^-0.457)/$R69</f>
        <v>0.77302885030803836</v>
      </c>
      <c r="AH69" s="17"/>
      <c r="AP69" s="3">
        <f>$AQ$2*($AQ$3+$AQ$4*$F69/($N69*'Sem TS MC2020'!P61))*($AQ$5*$G69+$AQ$6*$B69/$N69)*('Sem TS MC2020'!P61^$AQ$7/200000)*($J69-$M69)/($J69-$M69-$H69)+('Sem TS MC2020'!P61-$C69/$AQ$8)*($AQ$5*$G69+$AQ$6*$B69/$N69)/200000</f>
        <v>0.16017905203150987</v>
      </c>
      <c r="AQ69" s="3">
        <f t="shared" si="9"/>
        <v>0.69643066100656459</v>
      </c>
      <c r="AR69" s="16">
        <f t="shared" si="10"/>
        <v>-6.9820947968490144E-2</v>
      </c>
    </row>
    <row r="70" spans="1:44" x14ac:dyDescent="0.25">
      <c r="B70" s="4">
        <v>25</v>
      </c>
      <c r="C70" s="5">
        <v>500</v>
      </c>
      <c r="D70" s="5">
        <v>4</v>
      </c>
      <c r="E70" s="4">
        <v>62</v>
      </c>
      <c r="F70" s="3">
        <v>2.6933292113182881</v>
      </c>
      <c r="G70" s="4">
        <v>20</v>
      </c>
      <c r="H70" s="4">
        <v>40.5</v>
      </c>
      <c r="I70" s="1">
        <v>350</v>
      </c>
      <c r="J70" s="4">
        <v>450</v>
      </c>
      <c r="K70" s="5">
        <v>1964</v>
      </c>
      <c r="L70" s="3">
        <v>49612.5</v>
      </c>
      <c r="M70" s="5">
        <v>141.76646013770139</v>
      </c>
      <c r="N70" s="8">
        <v>3.9586797682035775E-2</v>
      </c>
      <c r="O70" s="3">
        <v>225</v>
      </c>
      <c r="P70" s="5">
        <v>287.49119849251957</v>
      </c>
      <c r="Q70" s="3">
        <f t="shared" si="3"/>
        <v>0.35882614306087635</v>
      </c>
      <c r="R70" s="3">
        <v>0.35</v>
      </c>
      <c r="S70" s="12">
        <f t="shared" si="0"/>
        <v>1.4374559924625978E-3</v>
      </c>
      <c r="W70" s="3">
        <f t="shared" si="1"/>
        <v>0.30327808608916634</v>
      </c>
      <c r="X70" s="3">
        <f t="shared" si="4"/>
        <v>0.8665088173976182</v>
      </c>
      <c r="Z70" s="3">
        <f t="shared" si="2"/>
        <v>0.30598154173052489</v>
      </c>
      <c r="AA70" s="3">
        <f t="shared" si="5"/>
        <v>0.87423297637292829</v>
      </c>
      <c r="AC70" s="3">
        <f>$AD$2*($AD$3+$AD$4*$F70/($N70*'Sem TS MC2020'!P62))*($AD$5*$G70+$AD$6*$B70/$N70)*'Sem TS MC2020'!R62*($J70-$M70)/($J70-$M70-$H70)</f>
        <v>0.23421161657772385</v>
      </c>
      <c r="AD70" s="3">
        <f t="shared" si="6"/>
        <v>0.66917604736492531</v>
      </c>
      <c r="AE70" s="16">
        <f t="shared" si="7"/>
        <v>-0.11578838342227613</v>
      </c>
      <c r="AF70" s="17">
        <f t="shared" si="8"/>
        <v>1.4943750660798305</v>
      </c>
      <c r="AG70" s="17">
        <f>AC70*(14.068*'Sem TS MC2020'!$P62^-0.457)/$R70</f>
        <v>0.67803923332147753</v>
      </c>
      <c r="AH70" s="17"/>
      <c r="AP70" s="3">
        <f>$AQ$2*($AQ$3+$AQ$4*$F70/($N70*'Sem TS MC2020'!P62))*($AQ$5*$G70+$AQ$6*$B70/$N70)*('Sem TS MC2020'!P62^$AQ$7/200000)*($J70-$M70)/($J70-$M70-$H70)+('Sem TS MC2020'!P62-$C70/$AQ$8)*($AQ$5*$G70+$AQ$6*$B70/$N70)/200000</f>
        <v>0.24701002390651849</v>
      </c>
      <c r="AQ70" s="3">
        <f t="shared" si="9"/>
        <v>0.70574292544719575</v>
      </c>
      <c r="AR70" s="16">
        <f t="shared" si="10"/>
        <v>-0.10298997609348148</v>
      </c>
    </row>
    <row r="71" spans="1:44" x14ac:dyDescent="0.25">
      <c r="B71" s="4">
        <v>25</v>
      </c>
      <c r="C71" s="5">
        <v>500</v>
      </c>
      <c r="D71" s="5">
        <v>4</v>
      </c>
      <c r="E71" s="4">
        <v>62</v>
      </c>
      <c r="F71" s="3">
        <v>2.6933292113182881</v>
      </c>
      <c r="G71" s="4">
        <v>20</v>
      </c>
      <c r="H71" s="4">
        <v>40.5</v>
      </c>
      <c r="I71" s="1">
        <v>350</v>
      </c>
      <c r="J71" s="4">
        <v>450</v>
      </c>
      <c r="K71" s="5">
        <v>1964</v>
      </c>
      <c r="L71" s="3">
        <v>49612.5</v>
      </c>
      <c r="M71" s="5">
        <v>141.76646013770139</v>
      </c>
      <c r="N71" s="8">
        <v>3.9586797682035775E-2</v>
      </c>
      <c r="O71" s="3">
        <v>300</v>
      </c>
      <c r="P71" s="5">
        <v>412.00522419581085</v>
      </c>
      <c r="Q71" s="3">
        <f t="shared" si="3"/>
        <v>1.4027184414317251</v>
      </c>
      <c r="R71" s="3">
        <v>0.49</v>
      </c>
      <c r="S71" s="12">
        <f t="shared" si="0"/>
        <v>2.0600261209790544E-3</v>
      </c>
      <c r="W71" s="3">
        <f t="shared" si="1"/>
        <v>0.37867327987464783</v>
      </c>
      <c r="X71" s="3">
        <f t="shared" si="4"/>
        <v>0.77280261198907718</v>
      </c>
      <c r="Z71" s="3">
        <f t="shared" si="2"/>
        <v>0.38356407065181264</v>
      </c>
      <c r="AA71" s="3">
        <f t="shared" si="5"/>
        <v>0.78278381765676053</v>
      </c>
      <c r="AC71" s="3">
        <f>$AD$2*($AD$3+$AD$4*$F71/($N71*'Sem TS MC2020'!P63))*($AD$5*$G71+$AD$6*$B71/$N71)*'Sem TS MC2020'!R63*($J71-$M71)/($J71-$M71-$H71)</f>
        <v>0.32263066156620812</v>
      </c>
      <c r="AD71" s="3">
        <f t="shared" si="6"/>
        <v>0.65842992156369007</v>
      </c>
      <c r="AE71" s="16">
        <f t="shared" si="7"/>
        <v>-0.16736933843379187</v>
      </c>
      <c r="AF71" s="17">
        <f t="shared" si="8"/>
        <v>1.5187645142631474</v>
      </c>
      <c r="AG71" s="17">
        <f>AC71*(14.068*'Sem TS MC2020'!$P63^-0.457)/$R71</f>
        <v>0.58496110865107687</v>
      </c>
      <c r="AH71" s="17"/>
      <c r="AP71" s="3">
        <f>$AQ$2*($AQ$3+$AQ$4*$F71/($N71*'Sem TS MC2020'!P63))*($AQ$5*$G71+$AQ$6*$B71/$N71)*('Sem TS MC2020'!P63^$AQ$7/200000)*($J71-$M71)/($J71-$M71-$H71)+('Sem TS MC2020'!P63-$C71/$AQ$8)*($AQ$5*$G71+$AQ$6*$B71/$N71)/200000</f>
        <v>0.32837030982354404</v>
      </c>
      <c r="AQ71" s="3">
        <f t="shared" si="9"/>
        <v>0.67014348943580415</v>
      </c>
      <c r="AR71" s="16">
        <f t="shared" si="10"/>
        <v>-0.16162969017645595</v>
      </c>
    </row>
    <row r="72" spans="1:44" x14ac:dyDescent="0.25">
      <c r="B72" s="4">
        <v>25</v>
      </c>
      <c r="C72" s="5">
        <v>500</v>
      </c>
      <c r="D72" s="5">
        <v>4</v>
      </c>
      <c r="E72" s="4">
        <v>62</v>
      </c>
      <c r="F72" s="3">
        <v>2.6933292113182881</v>
      </c>
      <c r="G72" s="4">
        <v>20</v>
      </c>
      <c r="H72" s="4">
        <v>40.5</v>
      </c>
      <c r="I72" s="1">
        <v>350</v>
      </c>
      <c r="J72" s="4">
        <v>450</v>
      </c>
      <c r="K72" s="5">
        <v>1964</v>
      </c>
      <c r="L72" s="3">
        <v>49612.5</v>
      </c>
      <c r="M72" s="5">
        <v>141.76646013770139</v>
      </c>
      <c r="N72" s="8">
        <v>3.9586797682035775E-2</v>
      </c>
      <c r="O72" s="3">
        <v>375</v>
      </c>
      <c r="P72" s="5">
        <v>500</v>
      </c>
      <c r="Q72" s="3">
        <f t="shared" si="3"/>
        <v>2.1404431133313544</v>
      </c>
      <c r="R72" s="3">
        <v>0.67</v>
      </c>
      <c r="S72" s="12">
        <f t="shared" si="0"/>
        <v>2.5000000000000001E-3</v>
      </c>
      <c r="W72" s="3">
        <f t="shared" si="1"/>
        <v>0.42671132960634667</v>
      </c>
      <c r="X72" s="3">
        <f t="shared" si="4"/>
        <v>0.63688258150200994</v>
      </c>
      <c r="Z72" s="3">
        <f t="shared" si="2"/>
        <v>0.43314386927416509</v>
      </c>
      <c r="AA72" s="3">
        <f t="shared" si="5"/>
        <v>0.64648338697636576</v>
      </c>
      <c r="AC72" s="3">
        <f>$AD$2*($AD$3+$AD$4*$F72/($N72*'Sem TS MC2020'!P64))*($AD$5*$G72+$AD$6*$B72/$N72)*'Sem TS MC2020'!R64*($J72-$M72)/($J72-$M72-$H72)</f>
        <v>0.38832496516805304</v>
      </c>
      <c r="AD72" s="3">
        <f t="shared" si="6"/>
        <v>0.57958950025082534</v>
      </c>
      <c r="AE72" s="16">
        <f t="shared" si="7"/>
        <v>-0.281675034831947</v>
      </c>
      <c r="AF72" s="17">
        <f t="shared" si="8"/>
        <v>1.7253590680425306</v>
      </c>
      <c r="AG72" s="17">
        <f>AC72*(14.068*'Sem TS MC2020'!$P64^-0.457)/$R72</f>
        <v>0.47634715631958668</v>
      </c>
      <c r="AH72" s="17"/>
      <c r="AP72" s="3">
        <f>$AQ$2*($AQ$3+$AQ$4*$F72/($N72*'Sem TS MC2020'!P64))*($AQ$5*$G72+$AQ$6*$B72/$N72)*('Sem TS MC2020'!P64^$AQ$7/200000)*($J72-$M72)/($J72-$M72-$H72)+('Sem TS MC2020'!P64-$C72/$AQ$8)*($AQ$5*$G72+$AQ$6*$B72/$N72)/200000</f>
        <v>0.38636491633700892</v>
      </c>
      <c r="AQ72" s="3">
        <f t="shared" si="9"/>
        <v>0.57666405423434164</v>
      </c>
      <c r="AR72" s="16">
        <f t="shared" si="10"/>
        <v>-0.28363508366299112</v>
      </c>
    </row>
    <row r="73" spans="1:44" x14ac:dyDescent="0.25">
      <c r="A73" s="1" t="s">
        <v>18</v>
      </c>
      <c r="B73" s="4">
        <v>25</v>
      </c>
      <c r="C73" s="5">
        <v>500</v>
      </c>
      <c r="D73" s="5">
        <v>4</v>
      </c>
      <c r="E73" s="4">
        <v>62</v>
      </c>
      <c r="F73" s="3">
        <v>2.6933292113182881</v>
      </c>
      <c r="G73" s="4">
        <v>20</v>
      </c>
      <c r="H73" s="4">
        <v>40.5</v>
      </c>
      <c r="I73" s="1">
        <v>350</v>
      </c>
      <c r="J73" s="4">
        <v>450</v>
      </c>
      <c r="K73" s="5">
        <v>1964</v>
      </c>
      <c r="L73" s="3">
        <v>49612.5</v>
      </c>
      <c r="M73" s="5">
        <v>141.76646013770139</v>
      </c>
      <c r="N73" s="8">
        <v>3.9586797682035775E-2</v>
      </c>
      <c r="O73" s="3">
        <v>150</v>
      </c>
      <c r="P73" s="5">
        <v>162.97717278922829</v>
      </c>
      <c r="Q73" s="3">
        <f t="shared" si="3"/>
        <v>-0.68506615530997239</v>
      </c>
      <c r="R73" s="3">
        <v>0.27</v>
      </c>
      <c r="S73" s="12">
        <f t="shared" si="0"/>
        <v>8.1488586394614141E-4</v>
      </c>
      <c r="W73" s="3">
        <f t="shared" si="1"/>
        <v>0.21367411032441672</v>
      </c>
      <c r="X73" s="3">
        <f t="shared" si="4"/>
        <v>0.79138559379413598</v>
      </c>
      <c r="Z73" s="3">
        <f t="shared" si="2"/>
        <v>0.21423707325165578</v>
      </c>
      <c r="AA73" s="3">
        <f t="shared" si="5"/>
        <v>0.79347064167279913</v>
      </c>
      <c r="AC73" s="3">
        <f>$AD$2*($AD$3+$AD$4*$F73/($N73*'Sem TS MC2020'!P65))*($AD$5*$G73+$AD$6*$B73/$N73)*'Sem TS MC2020'!R65*($J73-$M73)/($J73-$M73-$H73)</f>
        <v>0.14579257158923956</v>
      </c>
      <c r="AD73" s="3">
        <f t="shared" si="6"/>
        <v>0.53997248736755388</v>
      </c>
      <c r="AE73" s="16">
        <f t="shared" si="7"/>
        <v>-0.12420742841076046</v>
      </c>
      <c r="AF73" s="17">
        <f t="shared" si="8"/>
        <v>1.8519462072505741</v>
      </c>
      <c r="AG73" s="17">
        <f>AC73*(14.068*'Sem TS MC2020'!$P65^-0.457)/$R73</f>
        <v>0.65850605766981041</v>
      </c>
      <c r="AH73" s="17"/>
      <c r="AP73" s="3">
        <f>$AQ$2*($AQ$3+$AQ$4*$F73/($N73*'Sem TS MC2020'!P65))*($AQ$5*$G73+$AQ$6*$B73/$N73)*('Sem TS MC2020'!P65^$AQ$7/200000)*($J73-$M73)/($J73-$M73-$H73)+('Sem TS MC2020'!P65-$C73/$AQ$8)*($AQ$5*$G73+$AQ$6*$B73/$N73)/200000</f>
        <v>0.16017905203150987</v>
      </c>
      <c r="AQ73" s="3">
        <f t="shared" si="9"/>
        <v>0.59325574826485128</v>
      </c>
      <c r="AR73" s="16">
        <f t="shared" si="10"/>
        <v>-0.10982094796849015</v>
      </c>
    </row>
    <row r="74" spans="1:44" x14ac:dyDescent="0.25">
      <c r="B74" s="4">
        <v>25</v>
      </c>
      <c r="C74" s="5">
        <v>500</v>
      </c>
      <c r="D74" s="5">
        <v>4</v>
      </c>
      <c r="E74" s="4">
        <v>62</v>
      </c>
      <c r="F74" s="3">
        <v>2.6933292113182881</v>
      </c>
      <c r="G74" s="4">
        <v>20</v>
      </c>
      <c r="H74" s="4">
        <v>40.5</v>
      </c>
      <c r="I74" s="1">
        <v>350</v>
      </c>
      <c r="J74" s="4">
        <v>450</v>
      </c>
      <c r="K74" s="5">
        <v>1964</v>
      </c>
      <c r="L74" s="3">
        <v>49612.5</v>
      </c>
      <c r="M74" s="5">
        <v>141.76646013770139</v>
      </c>
      <c r="N74" s="8">
        <v>3.9586797682035775E-2</v>
      </c>
      <c r="O74" s="3">
        <v>225</v>
      </c>
      <c r="P74" s="5">
        <v>287.49119849251957</v>
      </c>
      <c r="Q74" s="3">
        <f t="shared" si="3"/>
        <v>0.35882614306087635</v>
      </c>
      <c r="R74" s="3">
        <v>0.4</v>
      </c>
      <c r="S74" s="12">
        <f t="shared" si="0"/>
        <v>1.4374559924625978E-3</v>
      </c>
      <c r="W74" s="3">
        <f t="shared" si="1"/>
        <v>0.30327808608916634</v>
      </c>
      <c r="X74" s="3">
        <f t="shared" si="4"/>
        <v>0.75819521522291577</v>
      </c>
      <c r="Z74" s="3">
        <f t="shared" si="2"/>
        <v>0.30598154173052489</v>
      </c>
      <c r="AA74" s="3">
        <f t="shared" si="5"/>
        <v>0.76495385432631213</v>
      </c>
      <c r="AC74" s="3">
        <f>$AD$2*($AD$3+$AD$4*$F74/($N74*'Sem TS MC2020'!P66))*($AD$5*$G74+$AD$6*$B74/$N74)*'Sem TS MC2020'!R66*($J74-$M74)/($J74-$M74-$H74)</f>
        <v>0.23421161657772385</v>
      </c>
      <c r="AD74" s="3">
        <f t="shared" si="6"/>
        <v>0.58552904144430962</v>
      </c>
      <c r="AE74" s="16">
        <f t="shared" si="7"/>
        <v>-0.16578838342227617</v>
      </c>
      <c r="AF74" s="17">
        <f t="shared" si="8"/>
        <v>1.7078572183769491</v>
      </c>
      <c r="AG74" s="17">
        <f>AC74*(14.068*'Sem TS MC2020'!$P66^-0.457)/$R74</f>
        <v>0.59328432915629281</v>
      </c>
      <c r="AH74" s="17"/>
      <c r="AP74" s="3">
        <f>$AQ$2*($AQ$3+$AQ$4*$F74/($N74*'Sem TS MC2020'!P66))*($AQ$5*$G74+$AQ$6*$B74/$N74)*('Sem TS MC2020'!P66^$AQ$7/200000)*($J74-$M74)/($J74-$M74-$H74)+('Sem TS MC2020'!P66-$C74/$AQ$8)*($AQ$5*$G74+$AQ$6*$B74/$N74)/200000</f>
        <v>0.24701002390651849</v>
      </c>
      <c r="AQ74" s="3">
        <f t="shared" si="9"/>
        <v>0.61752505976629624</v>
      </c>
      <c r="AR74" s="16">
        <f t="shared" si="10"/>
        <v>-0.15298997609348153</v>
      </c>
    </row>
    <row r="75" spans="1:44" x14ac:dyDescent="0.25">
      <c r="B75" s="4">
        <v>25</v>
      </c>
      <c r="C75" s="5">
        <v>500</v>
      </c>
      <c r="D75" s="5">
        <v>4</v>
      </c>
      <c r="E75" s="4">
        <v>62</v>
      </c>
      <c r="F75" s="3">
        <v>2.6933292113182881</v>
      </c>
      <c r="G75" s="4">
        <v>20</v>
      </c>
      <c r="H75" s="4">
        <v>40.5</v>
      </c>
      <c r="I75" s="1">
        <v>350</v>
      </c>
      <c r="J75" s="4">
        <v>450</v>
      </c>
      <c r="K75" s="5">
        <v>1964</v>
      </c>
      <c r="L75" s="3">
        <v>49612.5</v>
      </c>
      <c r="M75" s="5">
        <v>141.76646013770139</v>
      </c>
      <c r="N75" s="8">
        <v>3.9586797682035775E-2</v>
      </c>
      <c r="O75" s="3">
        <v>300</v>
      </c>
      <c r="P75" s="5">
        <v>412.00522419581085</v>
      </c>
      <c r="Q75" s="3">
        <f t="shared" si="3"/>
        <v>1.4027184414317251</v>
      </c>
      <c r="R75" s="3">
        <v>0.53</v>
      </c>
      <c r="S75" s="12">
        <f t="shared" ref="S75:S138" si="11">P75/200000</f>
        <v>2.0600261209790544E-3</v>
      </c>
      <c r="W75" s="3">
        <f t="shared" ref="W75:W138" si="12">$X$2*($X$3*$G75+$X$4*$B75^$X$5*$N75^$X$6)*$S75^$X$7</f>
        <v>0.37867327987464783</v>
      </c>
      <c r="X75" s="3">
        <f t="shared" si="4"/>
        <v>0.71447788655593925</v>
      </c>
      <c r="Z75" s="3">
        <f t="shared" ref="Z75:Z138" si="13">$AA$2*$B75^$AA$3*$S75^$AA$4*($AA$5*$N75^$AA$6+$AA$7)</f>
        <v>0.38356407065181264</v>
      </c>
      <c r="AA75" s="3">
        <f t="shared" si="5"/>
        <v>0.7237057936826653</v>
      </c>
      <c r="AC75" s="3">
        <f>$AD$2*($AD$3+$AD$4*$F75/($N75*'Sem TS MC2020'!P67))*($AD$5*$G75+$AD$6*$B75/$N75)*'Sem TS MC2020'!R67*($J75-$M75)/($J75-$M75-$H75)</f>
        <v>0.32263066156620812</v>
      </c>
      <c r="AD75" s="3">
        <f t="shared" si="6"/>
        <v>0.60873709729473224</v>
      </c>
      <c r="AE75" s="16">
        <f t="shared" si="7"/>
        <v>-0.20736933843379191</v>
      </c>
      <c r="AF75" s="17">
        <f t="shared" si="8"/>
        <v>1.6427452909376903</v>
      </c>
      <c r="AG75" s="17">
        <f>AC75*(14.068*'Sem TS MC2020'!$P67^-0.457)/$R75</f>
        <v>0.54081310045099551</v>
      </c>
      <c r="AH75" s="17"/>
      <c r="AP75" s="3">
        <f>$AQ$2*($AQ$3+$AQ$4*$F75/($N75*'Sem TS MC2020'!P67))*($AQ$5*$G75+$AQ$6*$B75/$N75)*('Sem TS MC2020'!P67^$AQ$7/200000)*($J75-$M75)/($J75-$M75-$H75)+('Sem TS MC2020'!P67-$C75/$AQ$8)*($AQ$5*$G75+$AQ$6*$B75/$N75)/200000</f>
        <v>0.32837030982354404</v>
      </c>
      <c r="AQ75" s="3">
        <f t="shared" si="9"/>
        <v>0.61956662230857362</v>
      </c>
      <c r="AR75" s="16">
        <f t="shared" si="10"/>
        <v>-0.20162969017645599</v>
      </c>
    </row>
    <row r="76" spans="1:44" x14ac:dyDescent="0.25">
      <c r="B76" s="4">
        <v>25</v>
      </c>
      <c r="C76" s="5">
        <v>500</v>
      </c>
      <c r="D76" s="5">
        <v>4</v>
      </c>
      <c r="E76" s="4">
        <v>62</v>
      </c>
      <c r="F76" s="3">
        <v>2.6933292113182881</v>
      </c>
      <c r="G76" s="4">
        <v>20</v>
      </c>
      <c r="H76" s="4">
        <v>40.5</v>
      </c>
      <c r="I76" s="1">
        <v>350</v>
      </c>
      <c r="J76" s="4">
        <v>450</v>
      </c>
      <c r="K76" s="5">
        <v>1964</v>
      </c>
      <c r="L76" s="3">
        <v>49612.5</v>
      </c>
      <c r="M76" s="5">
        <v>141.76646013770139</v>
      </c>
      <c r="N76" s="8">
        <v>3.9586797682035775E-2</v>
      </c>
      <c r="O76" s="3">
        <v>375</v>
      </c>
      <c r="P76" s="5">
        <v>500</v>
      </c>
      <c r="Q76" s="3">
        <f t="shared" ref="Q76:Q139" si="14">(P76-P$354)/P$355</f>
        <v>2.1404431133313544</v>
      </c>
      <c r="R76" s="3">
        <v>0.72</v>
      </c>
      <c r="S76" s="12">
        <f t="shared" si="11"/>
        <v>2.5000000000000001E-3</v>
      </c>
      <c r="W76" s="3">
        <f t="shared" si="12"/>
        <v>0.42671132960634667</v>
      </c>
      <c r="X76" s="3">
        <f t="shared" ref="X76:X139" si="15">W76/$R76</f>
        <v>0.59265462445325934</v>
      </c>
      <c r="Z76" s="3">
        <f t="shared" si="13"/>
        <v>0.43314386927416509</v>
      </c>
      <c r="AA76" s="3">
        <f t="shared" ref="AA76:AA139" si="16">Z76/$R76</f>
        <v>0.60158870732522929</v>
      </c>
      <c r="AC76" s="3">
        <f>$AD$2*($AD$3+$AD$4*$F76/($N76*'Sem TS MC2020'!P68))*($AD$5*$G76+$AD$6*$B76/$N76)*'Sem TS MC2020'!R68*($J76-$M76)/($J76-$M76-$H76)</f>
        <v>0.38832496516805304</v>
      </c>
      <c r="AD76" s="3">
        <f t="shared" ref="AD76:AD139" si="17">AC76/$R76</f>
        <v>0.53934022940007365</v>
      </c>
      <c r="AE76" s="16">
        <f t="shared" ref="AE76:AE139" si="18">AC76-$R76</f>
        <v>-0.33167503483194694</v>
      </c>
      <c r="AF76" s="17">
        <f t="shared" ref="AF76:AF139" si="19">1/AD76</f>
        <v>1.8541172074486894</v>
      </c>
      <c r="AG76" s="17">
        <f>AC76*(14.068*'Sem TS MC2020'!$P68^-0.457)/$R76</f>
        <v>0.44326749268628213</v>
      </c>
      <c r="AH76" s="17"/>
      <c r="AP76" s="3">
        <f>$AQ$2*($AQ$3+$AQ$4*$F76/($N76*'Sem TS MC2020'!P68))*($AQ$5*$G76+$AQ$6*$B76/$N76)*('Sem TS MC2020'!P68^$AQ$7/200000)*($J76-$M76)/($J76-$M76-$H76)+('Sem TS MC2020'!P68-$C76/$AQ$8)*($AQ$5*$G76+$AQ$6*$B76/$N76)/200000</f>
        <v>0.38636491633700892</v>
      </c>
      <c r="AQ76" s="3">
        <f t="shared" ref="AQ76:AQ139" si="20">AP76/$R76</f>
        <v>0.5366179393569569</v>
      </c>
      <c r="AR76" s="16">
        <f t="shared" ref="AR76:AR139" si="21">AP76-$R76</f>
        <v>-0.33363508366299105</v>
      </c>
    </row>
    <row r="77" spans="1:44" x14ac:dyDescent="0.25">
      <c r="A77" s="1" t="s">
        <v>19</v>
      </c>
      <c r="B77" s="4">
        <v>25</v>
      </c>
      <c r="C77" s="5">
        <v>500</v>
      </c>
      <c r="D77" s="5">
        <v>4</v>
      </c>
      <c r="E77" s="4">
        <v>28.7</v>
      </c>
      <c r="F77" s="3">
        <v>2.6933292113182881</v>
      </c>
      <c r="G77" s="4">
        <v>70</v>
      </c>
      <c r="H77" s="4">
        <v>94.5</v>
      </c>
      <c r="I77" s="1">
        <v>350</v>
      </c>
      <c r="J77" s="4">
        <v>450</v>
      </c>
      <c r="K77" s="5">
        <v>1964</v>
      </c>
      <c r="L77" s="3">
        <v>76825</v>
      </c>
      <c r="M77" s="5">
        <v>130.08181306692575</v>
      </c>
      <c r="N77" s="8">
        <v>2.5564594858444516E-2</v>
      </c>
      <c r="O77" s="3">
        <v>75</v>
      </c>
      <c r="P77" s="5">
        <v>48.319539729677246</v>
      </c>
      <c r="Q77" s="3">
        <f t="shared" si="14"/>
        <v>-1.6463250932027207</v>
      </c>
      <c r="R77" s="3">
        <v>0.3</v>
      </c>
      <c r="S77" s="12">
        <f t="shared" si="11"/>
        <v>2.4159769864838624E-4</v>
      </c>
      <c r="W77" s="3">
        <f t="shared" si="12"/>
        <v>0.12087137706521978</v>
      </c>
      <c r="X77" s="3">
        <f t="shared" si="15"/>
        <v>0.40290459021739927</v>
      </c>
      <c r="Z77" s="3">
        <f t="shared" si="13"/>
        <v>0.11879479636131014</v>
      </c>
      <c r="AA77" s="3">
        <f t="shared" si="16"/>
        <v>0.39598265453770048</v>
      </c>
      <c r="AC77" s="3">
        <f>$AD$2*($AD$3+$AD$4*$F77/($N77*'Sem TS MC2020'!P69))*($AD$5*$G77+$AD$6*$B77/$N77)*'Sem TS MC2020'!R69*($J77-$M77)/($J77-$M77-$H77)</f>
        <v>0.12819380353917109</v>
      </c>
      <c r="AD77" s="3">
        <f t="shared" si="17"/>
        <v>0.42731267846390364</v>
      </c>
      <c r="AE77" s="16">
        <f t="shared" si="18"/>
        <v>-0.1718061964608289</v>
      </c>
      <c r="AF77" s="17">
        <f t="shared" si="19"/>
        <v>2.3402067160627742</v>
      </c>
      <c r="AG77" s="17">
        <f>AC77*(14.068*'Sem TS MC2020'!$P69^-0.457)/$R77</f>
        <v>0.66827944345946566</v>
      </c>
      <c r="AH77" s="17"/>
      <c r="AP77" s="3">
        <f>$AQ$2*($AQ$3+$AQ$4*$F77/($N77*'Sem TS MC2020'!P69))*($AQ$5*$G77+$AQ$6*$B77/$N77)*('Sem TS MC2020'!P69^$AQ$7/200000)*($J77-$M77)/($J77-$M77-$H77)+('Sem TS MC2020'!P69-$C77/$AQ$8)*($AQ$5*$G77+$AQ$6*$B77/$N77)/200000</f>
        <v>0.13642113244691284</v>
      </c>
      <c r="AQ77" s="3">
        <f t="shared" si="20"/>
        <v>0.45473710815637614</v>
      </c>
      <c r="AR77" s="16">
        <f t="shared" si="21"/>
        <v>-0.16357886755308715</v>
      </c>
    </row>
    <row r="78" spans="1:44" x14ac:dyDescent="0.25">
      <c r="B78" s="4">
        <v>25</v>
      </c>
      <c r="C78" s="5">
        <v>500</v>
      </c>
      <c r="D78" s="5">
        <v>4</v>
      </c>
      <c r="E78" s="4">
        <v>28.7</v>
      </c>
      <c r="F78" s="3">
        <v>2.6933292113182881</v>
      </c>
      <c r="G78" s="4">
        <v>70</v>
      </c>
      <c r="H78" s="4">
        <v>94.5</v>
      </c>
      <c r="I78" s="1">
        <v>350</v>
      </c>
      <c r="J78" s="4">
        <v>450</v>
      </c>
      <c r="K78" s="5">
        <v>1964</v>
      </c>
      <c r="L78" s="3">
        <v>76825</v>
      </c>
      <c r="M78" s="5">
        <v>130.08181306692575</v>
      </c>
      <c r="N78" s="8">
        <v>2.5564594858444516E-2</v>
      </c>
      <c r="O78" s="3">
        <v>150</v>
      </c>
      <c r="P78" s="5">
        <v>184.85444613865786</v>
      </c>
      <c r="Q78" s="3">
        <f t="shared" si="14"/>
        <v>-0.50165294519303627</v>
      </c>
      <c r="R78" s="3">
        <v>0.56999999999999995</v>
      </c>
      <c r="S78" s="12">
        <f t="shared" si="11"/>
        <v>9.242722306932893E-4</v>
      </c>
      <c r="W78" s="3">
        <f t="shared" si="12"/>
        <v>0.27660100776063695</v>
      </c>
      <c r="X78" s="3">
        <f t="shared" si="15"/>
        <v>0.48526492589585435</v>
      </c>
      <c r="Z78" s="3">
        <f t="shared" si="13"/>
        <v>0.27589096848928923</v>
      </c>
      <c r="AA78" s="3">
        <f t="shared" si="16"/>
        <v>0.48401924296366539</v>
      </c>
      <c r="AC78" s="3">
        <f>$AD$2*($AD$3+$AD$4*$F78/($N78*'Sem TS MC2020'!P70))*($AD$5*$G78+$AD$6*$B78/$N78)*'Sem TS MC2020'!R70*($J78-$M78)/($J78-$M78-$H78)</f>
        <v>0.36938712973074794</v>
      </c>
      <c r="AD78" s="3">
        <f t="shared" si="17"/>
        <v>0.64804759601885609</v>
      </c>
      <c r="AE78" s="16">
        <f t="shared" si="18"/>
        <v>-0.20061287026925201</v>
      </c>
      <c r="AF78" s="17">
        <f t="shared" si="19"/>
        <v>1.5430965351052752</v>
      </c>
      <c r="AG78" s="17">
        <f>AC78*(14.068*'Sem TS MC2020'!$P70^-0.457)/$R78</f>
        <v>0.73832660733302147</v>
      </c>
      <c r="AH78" s="17"/>
      <c r="AP78" s="3">
        <f>$AQ$2*($AQ$3+$AQ$4*$F78/($N78*'Sem TS MC2020'!P70))*($AQ$5*$G78+$AQ$6*$B78/$N78)*('Sem TS MC2020'!P70^$AQ$7/200000)*($J78-$M78)/($J78-$M78-$H78)+('Sem TS MC2020'!P70-$C78/$AQ$8)*($AQ$5*$G78+$AQ$6*$B78/$N78)/200000</f>
        <v>0.38630266035467681</v>
      </c>
      <c r="AQ78" s="3">
        <f t="shared" si="20"/>
        <v>0.67772396553452074</v>
      </c>
      <c r="AR78" s="16">
        <f t="shared" si="21"/>
        <v>-0.18369733964532314</v>
      </c>
    </row>
    <row r="79" spans="1:44" x14ac:dyDescent="0.25">
      <c r="A79" s="1" t="s">
        <v>20</v>
      </c>
      <c r="B79" s="4">
        <v>25</v>
      </c>
      <c r="C79" s="5">
        <v>500</v>
      </c>
      <c r="D79" s="5">
        <v>4</v>
      </c>
      <c r="E79" s="4">
        <v>28.7</v>
      </c>
      <c r="F79" s="3">
        <v>2.6933292113182881</v>
      </c>
      <c r="G79" s="4">
        <v>70</v>
      </c>
      <c r="H79" s="4">
        <v>90.5</v>
      </c>
      <c r="I79" s="1">
        <v>350</v>
      </c>
      <c r="J79" s="4">
        <v>450</v>
      </c>
      <c r="K79" s="5">
        <v>1964</v>
      </c>
      <c r="L79" s="3">
        <v>75425</v>
      </c>
      <c r="M79" s="5">
        <v>130.97513055188566</v>
      </c>
      <c r="N79" s="8">
        <v>2.60391117003646E-2</v>
      </c>
      <c r="O79" s="3">
        <v>75</v>
      </c>
      <c r="P79" s="5">
        <v>48.037420676818257</v>
      </c>
      <c r="Q79" s="3">
        <f t="shared" si="14"/>
        <v>-1.6486903039076173</v>
      </c>
      <c r="R79" s="3">
        <v>0.26</v>
      </c>
      <c r="S79" s="12">
        <f t="shared" si="11"/>
        <v>2.401871033840913E-4</v>
      </c>
      <c r="W79" s="3">
        <f t="shared" si="12"/>
        <v>0.11951262964829629</v>
      </c>
      <c r="X79" s="3">
        <f t="shared" si="15"/>
        <v>0.45966396018575495</v>
      </c>
      <c r="Z79" s="3">
        <f t="shared" si="13"/>
        <v>0.11745515179791614</v>
      </c>
      <c r="AA79" s="3">
        <f t="shared" si="16"/>
        <v>0.45175058383813899</v>
      </c>
      <c r="AC79" s="3">
        <f>$AD$2*($AD$3+$AD$4*$F79/($N79*'Sem TS MC2020'!P71))*($AD$5*$G79+$AD$6*$B79/$N79)*'Sem TS MC2020'!R71*($J79-$M79)/($J79-$M79-$H79)</f>
        <v>0.12382807460609485</v>
      </c>
      <c r="AD79" s="3">
        <f t="shared" si="17"/>
        <v>0.47626182540805712</v>
      </c>
      <c r="AE79" s="16">
        <f t="shared" si="18"/>
        <v>-0.13617192539390516</v>
      </c>
      <c r="AF79" s="17">
        <f t="shared" si="19"/>
        <v>2.0996853970884786</v>
      </c>
      <c r="AG79" s="17">
        <f>AC79*(14.068*'Sem TS MC2020'!$P71^-0.457)/$R79</f>
        <v>0.74885596109970387</v>
      </c>
      <c r="AH79" s="17"/>
      <c r="AP79" s="3">
        <f>$AQ$2*($AQ$3+$AQ$4*$F79/($N79*'Sem TS MC2020'!P71))*($AQ$5*$G79+$AQ$6*$B79/$N79)*('Sem TS MC2020'!P71^$AQ$7/200000)*($J79-$M79)/($J79-$M79-$H79)+('Sem TS MC2020'!P71-$C79/$AQ$8)*($AQ$5*$G79+$AQ$6*$B79/$N79)/200000</f>
        <v>0.13153010046107144</v>
      </c>
      <c r="AQ79" s="3">
        <f t="shared" si="20"/>
        <v>0.50588500177335172</v>
      </c>
      <c r="AR79" s="16">
        <f t="shared" si="21"/>
        <v>-0.12846989953892857</v>
      </c>
    </row>
    <row r="80" spans="1:44" x14ac:dyDescent="0.25">
      <c r="B80" s="4">
        <v>25</v>
      </c>
      <c r="C80" s="5">
        <v>500</v>
      </c>
      <c r="D80" s="5">
        <v>4</v>
      </c>
      <c r="E80" s="4">
        <v>28.7</v>
      </c>
      <c r="F80" s="3">
        <v>2.6933292113182881</v>
      </c>
      <c r="G80" s="4">
        <v>70</v>
      </c>
      <c r="H80" s="4">
        <v>90.5</v>
      </c>
      <c r="I80" s="1">
        <v>350</v>
      </c>
      <c r="J80" s="4">
        <v>450</v>
      </c>
      <c r="K80" s="5">
        <v>1964</v>
      </c>
      <c r="L80" s="3">
        <v>75425</v>
      </c>
      <c r="M80" s="5">
        <v>130.97513055188566</v>
      </c>
      <c r="N80" s="8">
        <v>2.60391117003646E-2</v>
      </c>
      <c r="O80" s="3">
        <v>150</v>
      </c>
      <c r="P80" s="5">
        <v>182.18415273931618</v>
      </c>
      <c r="Q80" s="3">
        <f t="shared" si="14"/>
        <v>-0.52403997105794342</v>
      </c>
      <c r="R80" s="3">
        <v>0.6</v>
      </c>
      <c r="S80" s="12">
        <f t="shared" si="11"/>
        <v>9.1092076369658087E-4</v>
      </c>
      <c r="W80" s="3">
        <f t="shared" si="12"/>
        <v>0.27202835674335124</v>
      </c>
      <c r="X80" s="3">
        <f t="shared" si="15"/>
        <v>0.4533805945722521</v>
      </c>
      <c r="Z80" s="3">
        <f t="shared" si="13"/>
        <v>0.27129431070799553</v>
      </c>
      <c r="AA80" s="3">
        <f t="shared" si="16"/>
        <v>0.45215718451332593</v>
      </c>
      <c r="AC80" s="3">
        <f>$AD$2*($AD$3+$AD$4*$F80/($N80*'Sem TS MC2020'!P72))*($AD$5*$G80+$AD$6*$B80/$N80)*'Sem TS MC2020'!R72*($J80-$M80)/($J80-$M80-$H80)</f>
        <v>0.35546417572503608</v>
      </c>
      <c r="AD80" s="3">
        <f t="shared" si="17"/>
        <v>0.59244029287506017</v>
      </c>
      <c r="AE80" s="16">
        <f t="shared" si="18"/>
        <v>-0.2445358242749639</v>
      </c>
      <c r="AF80" s="17">
        <f t="shared" si="19"/>
        <v>1.6879338087338536</v>
      </c>
      <c r="AG80" s="17">
        <f>AC80*(14.068*'Sem TS MC2020'!$P72^-0.457)/$R80</f>
        <v>0.67861960022327883</v>
      </c>
      <c r="AH80" s="17"/>
      <c r="AP80" s="3">
        <f>$AQ$2*($AQ$3+$AQ$4*$F80/($N80*'Sem TS MC2020'!P72))*($AQ$5*$G80+$AQ$6*$B80/$N80)*('Sem TS MC2020'!P72^$AQ$7/200000)*($J80-$M80)/($J80-$M80-$H80)+('Sem TS MC2020'!P72-$C80/$AQ$8)*($AQ$5*$G80+$AQ$6*$B80/$N80)/200000</f>
        <v>0.37188335546601636</v>
      </c>
      <c r="AQ80" s="3">
        <f t="shared" si="20"/>
        <v>0.61980559244336064</v>
      </c>
      <c r="AR80" s="16">
        <f t="shared" si="21"/>
        <v>-0.22811664453398361</v>
      </c>
    </row>
    <row r="81" spans="1:44" x14ac:dyDescent="0.25">
      <c r="A81" s="1" t="s">
        <v>21</v>
      </c>
      <c r="B81" s="4">
        <v>25</v>
      </c>
      <c r="C81" s="5">
        <v>500</v>
      </c>
      <c r="D81" s="5">
        <v>4</v>
      </c>
      <c r="E81" s="4">
        <v>28.7</v>
      </c>
      <c r="F81" s="3">
        <v>2.6933292113182881</v>
      </c>
      <c r="G81" s="4">
        <v>70</v>
      </c>
      <c r="H81" s="4">
        <v>90.5</v>
      </c>
      <c r="I81" s="1">
        <v>350</v>
      </c>
      <c r="J81" s="4">
        <v>450</v>
      </c>
      <c r="K81" s="5">
        <v>1964</v>
      </c>
      <c r="L81" s="3">
        <v>75425</v>
      </c>
      <c r="M81" s="5">
        <v>130.97513055188566</v>
      </c>
      <c r="N81" s="8">
        <v>2.60391117003646E-2</v>
      </c>
      <c r="O81" s="3">
        <v>75</v>
      </c>
      <c r="P81" s="5">
        <v>48.037420676818257</v>
      </c>
      <c r="Q81" s="3">
        <f t="shared" si="14"/>
        <v>-1.6486903039076173</v>
      </c>
      <c r="R81" s="3">
        <v>0.27</v>
      </c>
      <c r="S81" s="12">
        <f t="shared" si="11"/>
        <v>2.401871033840913E-4</v>
      </c>
      <c r="W81" s="3">
        <f t="shared" si="12"/>
        <v>0.11951262964829629</v>
      </c>
      <c r="X81" s="3">
        <f t="shared" si="15"/>
        <v>0.44263936906776402</v>
      </c>
      <c r="Z81" s="3">
        <f t="shared" si="13"/>
        <v>0.11745515179791614</v>
      </c>
      <c r="AA81" s="3">
        <f t="shared" si="16"/>
        <v>0.4350190807330227</v>
      </c>
      <c r="AC81" s="3">
        <f>$AD$2*($AD$3+$AD$4*$F81/($N81*'Sem TS MC2020'!P73))*($AD$5*$G81+$AD$6*$B81/$N81)*'Sem TS MC2020'!R73*($J81-$M81)/($J81-$M81-$H81)</f>
        <v>0.12382807460609485</v>
      </c>
      <c r="AD81" s="3">
        <f t="shared" si="17"/>
        <v>0.45862249854109199</v>
      </c>
      <c r="AE81" s="16">
        <f t="shared" si="18"/>
        <v>-0.14617192539390517</v>
      </c>
      <c r="AF81" s="17">
        <f t="shared" si="19"/>
        <v>2.1804425277457278</v>
      </c>
      <c r="AG81" s="17">
        <f>AC81*(14.068*'Sem TS MC2020'!$P73^-0.457)/$R81</f>
        <v>0.72112055513304807</v>
      </c>
      <c r="AH81" s="17"/>
      <c r="AP81" s="3">
        <f>$AQ$2*($AQ$3+$AQ$4*$F81/($N81*'Sem TS MC2020'!P73))*($AQ$5*$G81+$AQ$6*$B81/$N81)*('Sem TS MC2020'!P73^$AQ$7/200000)*($J81-$M81)/($J81-$M81-$H81)+('Sem TS MC2020'!P73-$C81/$AQ$8)*($AQ$5*$G81+$AQ$6*$B81/$N81)/200000</f>
        <v>0.13153010046107144</v>
      </c>
      <c r="AQ81" s="3">
        <f t="shared" si="20"/>
        <v>0.48714852022619048</v>
      </c>
      <c r="AR81" s="16">
        <f t="shared" si="21"/>
        <v>-0.13846989953892858</v>
      </c>
    </row>
    <row r="82" spans="1:44" x14ac:dyDescent="0.25">
      <c r="B82" s="4">
        <v>25</v>
      </c>
      <c r="C82" s="5">
        <v>500</v>
      </c>
      <c r="D82" s="5">
        <v>4</v>
      </c>
      <c r="E82" s="4">
        <v>28.7</v>
      </c>
      <c r="F82" s="3">
        <v>2.6933292113182881</v>
      </c>
      <c r="G82" s="4">
        <v>70</v>
      </c>
      <c r="H82" s="4">
        <v>90.5</v>
      </c>
      <c r="I82" s="1">
        <v>350</v>
      </c>
      <c r="J82" s="4">
        <v>450</v>
      </c>
      <c r="K82" s="5">
        <v>1964</v>
      </c>
      <c r="L82" s="3">
        <v>75425</v>
      </c>
      <c r="M82" s="5">
        <v>130.97513055188566</v>
      </c>
      <c r="N82" s="8">
        <v>2.60391117003646E-2</v>
      </c>
      <c r="O82" s="3">
        <v>150</v>
      </c>
      <c r="P82" s="5">
        <v>182.18415273931618</v>
      </c>
      <c r="Q82" s="3">
        <f t="shared" si="14"/>
        <v>-0.52403997105794342</v>
      </c>
      <c r="R82" s="3">
        <v>0.59</v>
      </c>
      <c r="S82" s="12">
        <f t="shared" si="11"/>
        <v>9.1092076369658087E-4</v>
      </c>
      <c r="W82" s="3">
        <f t="shared" si="12"/>
        <v>0.27202835674335124</v>
      </c>
      <c r="X82" s="3">
        <f t="shared" si="15"/>
        <v>0.46106501142940892</v>
      </c>
      <c r="Z82" s="3">
        <f t="shared" si="13"/>
        <v>0.27129431070799553</v>
      </c>
      <c r="AA82" s="3">
        <f t="shared" si="16"/>
        <v>0.4598208656067721</v>
      </c>
      <c r="AC82" s="3">
        <f>$AD$2*($AD$3+$AD$4*$F82/($N82*'Sem TS MC2020'!P74))*($AD$5*$G82+$AD$6*$B82/$N82)*'Sem TS MC2020'!R74*($J82-$M82)/($J82-$M82-$H82)</f>
        <v>0.35546417572503608</v>
      </c>
      <c r="AD82" s="3">
        <f t="shared" si="17"/>
        <v>0.60248165377124763</v>
      </c>
      <c r="AE82" s="16">
        <f t="shared" si="18"/>
        <v>-0.23453582427496389</v>
      </c>
      <c r="AF82" s="17">
        <f t="shared" si="19"/>
        <v>1.6598015785882894</v>
      </c>
      <c r="AG82" s="17">
        <f>AC82*(14.068*'Sem TS MC2020'!$P74^-0.457)/$R82</f>
        <v>0.69012162734570726</v>
      </c>
      <c r="AH82" s="17"/>
      <c r="AP82" s="3">
        <f>$AQ$2*($AQ$3+$AQ$4*$F82/($N82*'Sem TS MC2020'!P74))*($AQ$5*$G82+$AQ$6*$B82/$N82)*('Sem TS MC2020'!P74^$AQ$7/200000)*($J82-$M82)/($J82-$M82-$H82)+('Sem TS MC2020'!P74-$C82/$AQ$8)*($AQ$5*$G82+$AQ$6*$B82/$N82)/200000</f>
        <v>0.37188335546601636</v>
      </c>
      <c r="AQ82" s="3">
        <f t="shared" si="20"/>
        <v>0.63031077197629892</v>
      </c>
      <c r="AR82" s="16">
        <f t="shared" si="21"/>
        <v>-0.21811664453398361</v>
      </c>
    </row>
    <row r="83" spans="1:44" x14ac:dyDescent="0.25">
      <c r="A83" s="1" t="s">
        <v>22</v>
      </c>
      <c r="B83" s="4">
        <v>9.52</v>
      </c>
      <c r="C83" s="5">
        <v>434</v>
      </c>
      <c r="D83" s="5">
        <v>3</v>
      </c>
      <c r="E83" s="4">
        <v>22.2</v>
      </c>
      <c r="F83" s="3">
        <v>3.5641600019995088</v>
      </c>
      <c r="G83" s="4">
        <v>20.64</v>
      </c>
      <c r="H83" s="4">
        <v>25.4</v>
      </c>
      <c r="I83" s="1">
        <v>114.3</v>
      </c>
      <c r="J83" s="4">
        <v>228.6</v>
      </c>
      <c r="K83" s="5">
        <v>212.9</v>
      </c>
      <c r="L83" s="3">
        <v>8343.9</v>
      </c>
      <c r="M83" s="5">
        <v>56.390968153098974</v>
      </c>
      <c r="N83" s="8">
        <v>2.5515646160668273E-2</v>
      </c>
      <c r="O83" s="3">
        <v>11.6</v>
      </c>
      <c r="P83" s="5">
        <v>234.83059233149012</v>
      </c>
      <c r="Q83" s="3">
        <f t="shared" si="14"/>
        <v>-8.2666298361215057E-2</v>
      </c>
      <c r="R83" s="3">
        <v>0.15</v>
      </c>
      <c r="S83" s="12">
        <f t="shared" si="11"/>
        <v>1.1741529616574506E-3</v>
      </c>
      <c r="W83" s="3">
        <f t="shared" si="12"/>
        <v>0.16792320465079261</v>
      </c>
      <c r="X83" s="3">
        <f t="shared" si="15"/>
        <v>1.1194880310052842</v>
      </c>
      <c r="Z83" s="3">
        <f t="shared" si="13"/>
        <v>0.16308664038043591</v>
      </c>
      <c r="AA83" s="3">
        <f t="shared" si="16"/>
        <v>1.0872442692029061</v>
      </c>
      <c r="AC83" s="3">
        <f>$AD$2*($AD$3+$AD$4*$F83/($N83*'Sem TS MC2020'!P75))*($AD$5*$G83+$AD$6*$B83/$N83)*'Sem TS MC2020'!R75*($J83-$M83)/($J83-$M83-$H83)</f>
        <v>0.12600187918843497</v>
      </c>
      <c r="AD83" s="3">
        <f t="shared" si="17"/>
        <v>0.84001252792289982</v>
      </c>
      <c r="AE83" s="16">
        <f t="shared" si="18"/>
        <v>-2.3998120811565021E-2</v>
      </c>
      <c r="AF83" s="17">
        <f t="shared" si="19"/>
        <v>1.190458435748216</v>
      </c>
      <c r="AG83" s="17">
        <f>AC83*(14.068*'Sem TS MC2020'!$P75^-0.457)/$R83</f>
        <v>0.87799709363401224</v>
      </c>
      <c r="AH83" s="17"/>
      <c r="AP83" s="3">
        <f>$AQ$2*($AQ$3+$AQ$4*$F83/($N83*'Sem TS MC2020'!P75))*($AQ$5*$G83+$AQ$6*$B83/$N83)*('Sem TS MC2020'!P75^$AQ$7/200000)*($J83-$M83)/($J83-$M83-$H83)+('Sem TS MC2020'!P75-$C83/$AQ$8)*($AQ$5*$G83+$AQ$6*$B83/$N83)/200000</f>
        <v>0.13210314950482521</v>
      </c>
      <c r="AQ83" s="3">
        <f t="shared" si="20"/>
        <v>0.88068766336550142</v>
      </c>
      <c r="AR83" s="16">
        <f t="shared" si="21"/>
        <v>-1.7896850495174782E-2</v>
      </c>
    </row>
    <row r="84" spans="1:44" x14ac:dyDescent="0.25">
      <c r="B84" s="4">
        <v>9.52</v>
      </c>
      <c r="C84" s="5">
        <v>434</v>
      </c>
      <c r="D84" s="5">
        <v>3</v>
      </c>
      <c r="E84" s="4">
        <v>22.2</v>
      </c>
      <c r="F84" s="3">
        <v>3.5641600019995088</v>
      </c>
      <c r="G84" s="4">
        <v>20.64</v>
      </c>
      <c r="H84" s="4">
        <v>25.4</v>
      </c>
      <c r="I84" s="1">
        <v>114.3</v>
      </c>
      <c r="J84" s="4">
        <v>228.6</v>
      </c>
      <c r="K84" s="5">
        <v>212.9</v>
      </c>
      <c r="L84" s="3">
        <v>8343.9</v>
      </c>
      <c r="M84" s="5">
        <v>56.390968153098974</v>
      </c>
      <c r="N84" s="8">
        <v>2.5515646160668273E-2</v>
      </c>
      <c r="O84" s="3">
        <v>13.5</v>
      </c>
      <c r="P84" s="5">
        <v>299.56808231341813</v>
      </c>
      <c r="Q84" s="3">
        <f t="shared" si="14"/>
        <v>0.46007550784325901</v>
      </c>
      <c r="R84" s="3">
        <v>0.17</v>
      </c>
      <c r="S84" s="12">
        <f t="shared" si="11"/>
        <v>1.4978404115670906E-3</v>
      </c>
      <c r="W84" s="3">
        <f t="shared" si="12"/>
        <v>0.1951429328841599</v>
      </c>
      <c r="X84" s="3">
        <f t="shared" si="15"/>
        <v>1.1478996052009405</v>
      </c>
      <c r="Z84" s="3">
        <f t="shared" si="13"/>
        <v>0.19003064828363644</v>
      </c>
      <c r="AA84" s="3">
        <f t="shared" si="16"/>
        <v>1.1178273428449201</v>
      </c>
      <c r="AC84" s="3">
        <f>$AD$2*($AD$3+$AD$4*$F84/($N84*'Sem TS MC2020'!P76))*($AD$5*$G84+$AD$6*$B84/$N84)*'Sem TS MC2020'!R76*($J84-$M84)/($J84-$M84-$H84)</f>
        <v>0.15378620180541228</v>
      </c>
      <c r="AD84" s="3">
        <f t="shared" si="17"/>
        <v>0.90462471650242504</v>
      </c>
      <c r="AE84" s="16">
        <f t="shared" si="18"/>
        <v>-1.6213798194587736E-2</v>
      </c>
      <c r="AF84" s="17">
        <f t="shared" si="19"/>
        <v>1.1054307733999653</v>
      </c>
      <c r="AG84" s="17">
        <f>AC84*(14.068*'Sem TS MC2020'!$P76^-0.457)/$R84</f>
        <v>0.88220706928707215</v>
      </c>
      <c r="AH84" s="17"/>
      <c r="AP84" s="3">
        <f>$AQ$2*($AQ$3+$AQ$4*$F84/($N84*'Sem TS MC2020'!P76))*($AQ$5*$G84+$AQ$6*$B84/$N84)*('Sem TS MC2020'!P76^$AQ$7/200000)*($J84-$M84)/($J84-$M84-$H84)+('Sem TS MC2020'!P76-$C84/$AQ$8)*($AQ$5*$G84+$AQ$6*$B84/$N84)/200000</f>
        <v>0.15839203455804923</v>
      </c>
      <c r="AQ84" s="3">
        <f t="shared" si="20"/>
        <v>0.93171785034146604</v>
      </c>
      <c r="AR84" s="16">
        <f t="shared" si="21"/>
        <v>-1.1607965441950779E-2</v>
      </c>
    </row>
    <row r="85" spans="1:44" x14ac:dyDescent="0.25">
      <c r="A85" s="1" t="s">
        <v>23</v>
      </c>
      <c r="B85" s="4">
        <v>12.7</v>
      </c>
      <c r="C85" s="5">
        <v>434</v>
      </c>
      <c r="D85" s="5">
        <v>3</v>
      </c>
      <c r="E85" s="4">
        <v>19.05</v>
      </c>
      <c r="F85" s="3">
        <v>3.9766081638229425</v>
      </c>
      <c r="G85" s="4">
        <v>19.05</v>
      </c>
      <c r="H85" s="4">
        <v>25.4</v>
      </c>
      <c r="I85" s="1">
        <v>114.3</v>
      </c>
      <c r="J85" s="4">
        <v>228.6</v>
      </c>
      <c r="K85" s="5">
        <v>387.1</v>
      </c>
      <c r="L85" s="3">
        <v>10161.269999999999</v>
      </c>
      <c r="M85" s="5">
        <v>70.373657577616456</v>
      </c>
      <c r="N85" s="8">
        <v>3.8095631746819056E-2</v>
      </c>
      <c r="O85" s="3">
        <v>21.1</v>
      </c>
      <c r="P85" s="5">
        <v>257.58927994397021</v>
      </c>
      <c r="Q85" s="3">
        <f t="shared" si="14"/>
        <v>0.10813645326058892</v>
      </c>
      <c r="R85" s="3">
        <v>0.15</v>
      </c>
      <c r="S85" s="12">
        <f t="shared" si="11"/>
        <v>1.2879463997198511E-3</v>
      </c>
      <c r="W85" s="3">
        <f t="shared" si="12"/>
        <v>0.18259805371417187</v>
      </c>
      <c r="X85" s="3">
        <f t="shared" si="15"/>
        <v>1.2173203580944791</v>
      </c>
      <c r="Z85" s="3">
        <f t="shared" si="13"/>
        <v>0.18024745109643958</v>
      </c>
      <c r="AA85" s="3">
        <f t="shared" si="16"/>
        <v>1.2016496739762639</v>
      </c>
      <c r="AC85" s="3">
        <f>$AD$2*($AD$3+$AD$4*$F85/($N85*'Sem TS MC2020'!P77))*($AD$5*$G85+$AD$6*$B85/$N85)*'Sem TS MC2020'!R77*($J85-$M85)/($J85-$M85-$H85)</f>
        <v>0.12958543249716012</v>
      </c>
      <c r="AD85" s="3">
        <f t="shared" si="17"/>
        <v>0.86390288331440079</v>
      </c>
      <c r="AE85" s="16">
        <f t="shared" si="18"/>
        <v>-2.0414567502839875E-2</v>
      </c>
      <c r="AF85" s="17">
        <f t="shared" si="19"/>
        <v>1.1575375187584243</v>
      </c>
      <c r="AG85" s="17">
        <f>AC85*(14.068*'Sem TS MC2020'!$P77^-0.457)/$R85</f>
        <v>0.89229892503517427</v>
      </c>
      <c r="AH85" s="17"/>
      <c r="AP85" s="3">
        <f>$AQ$2*($AQ$3+$AQ$4*$F85/($N85*'Sem TS MC2020'!P77))*($AQ$5*$G85+$AQ$6*$B85/$N85)*('Sem TS MC2020'!P77^$AQ$7/200000)*($J85-$M85)/($J85-$M85-$H85)+('Sem TS MC2020'!P77-$C85/$AQ$8)*($AQ$5*$G85+$AQ$6*$B85/$N85)/200000</f>
        <v>0.13522236491061829</v>
      </c>
      <c r="AQ85" s="3">
        <f t="shared" si="20"/>
        <v>0.90148243273745532</v>
      </c>
      <c r="AR85" s="16">
        <f t="shared" si="21"/>
        <v>-1.4777635089381708E-2</v>
      </c>
    </row>
    <row r="86" spans="1:44" x14ac:dyDescent="0.25">
      <c r="B86" s="4">
        <v>12.7</v>
      </c>
      <c r="C86" s="5">
        <v>434</v>
      </c>
      <c r="D86" s="5">
        <v>3</v>
      </c>
      <c r="E86" s="4">
        <v>19.05</v>
      </c>
      <c r="F86" s="3">
        <v>3.9766081638229425</v>
      </c>
      <c r="G86" s="4">
        <v>19.05</v>
      </c>
      <c r="H86" s="4">
        <v>25.4</v>
      </c>
      <c r="I86" s="1">
        <v>114.3</v>
      </c>
      <c r="J86" s="4">
        <v>228.6</v>
      </c>
      <c r="K86" s="5">
        <v>387.1</v>
      </c>
      <c r="L86" s="3">
        <v>10161.269999999999</v>
      </c>
      <c r="M86" s="5">
        <v>70.373657577616456</v>
      </c>
      <c r="N86" s="8">
        <v>3.8095631746819056E-2</v>
      </c>
      <c r="O86" s="3">
        <v>24.2</v>
      </c>
      <c r="P86" s="5">
        <v>313.98635621928372</v>
      </c>
      <c r="Q86" s="3">
        <f t="shared" si="14"/>
        <v>0.5809544610464934</v>
      </c>
      <c r="R86" s="3">
        <v>0.17</v>
      </c>
      <c r="S86" s="12">
        <f t="shared" si="11"/>
        <v>1.5699317810964186E-3</v>
      </c>
      <c r="W86" s="3">
        <f t="shared" si="12"/>
        <v>0.20632300291574029</v>
      </c>
      <c r="X86" s="3">
        <f t="shared" si="15"/>
        <v>1.2136647230337663</v>
      </c>
      <c r="Z86" s="3">
        <f t="shared" si="13"/>
        <v>0.20411101899832601</v>
      </c>
      <c r="AA86" s="3">
        <f t="shared" si="16"/>
        <v>1.2006530529313293</v>
      </c>
      <c r="AC86" s="3">
        <f>$AD$2*($AD$3+$AD$4*$F86/($N86*'Sem TS MC2020'!P78))*($AD$5*$G86+$AD$6*$B86/$N86)*'Sem TS MC2020'!R78*($J86-$M86)/($J86-$M86-$H86)</f>
        <v>0.15301084664718706</v>
      </c>
      <c r="AD86" s="3">
        <f t="shared" si="17"/>
        <v>0.90006380380698259</v>
      </c>
      <c r="AE86" s="16">
        <f t="shared" si="18"/>
        <v>-1.6989153352812952E-2</v>
      </c>
      <c r="AF86" s="17">
        <f t="shared" si="19"/>
        <v>1.1110323465628984</v>
      </c>
      <c r="AG86" s="17">
        <f>AC86*(14.068*'Sem TS MC2020'!$P78^-0.457)/$R86</f>
        <v>0.87319693566503898</v>
      </c>
      <c r="AH86" s="17"/>
      <c r="AP86" s="3">
        <f>$AQ$2*($AQ$3+$AQ$4*$F86/($N86*'Sem TS MC2020'!P78))*($AQ$5*$G86+$AQ$6*$B86/$N86)*('Sem TS MC2020'!P78^$AQ$7/200000)*($J86-$M86)/($J86-$M86-$H86)+('Sem TS MC2020'!P78-$C86/$AQ$8)*($AQ$5*$G86+$AQ$6*$B86/$N86)/200000</f>
        <v>0.15698633832209818</v>
      </c>
      <c r="AQ86" s="3">
        <f t="shared" si="20"/>
        <v>0.92344904895351865</v>
      </c>
      <c r="AR86" s="16">
        <f t="shared" si="21"/>
        <v>-1.3013661677901828E-2</v>
      </c>
    </row>
    <row r="87" spans="1:44" x14ac:dyDescent="0.25">
      <c r="B87" s="4">
        <v>12.7</v>
      </c>
      <c r="C87" s="5">
        <v>434</v>
      </c>
      <c r="D87" s="5">
        <v>3</v>
      </c>
      <c r="E87" s="4">
        <v>19.05</v>
      </c>
      <c r="F87" s="3">
        <v>3.9766081638229425</v>
      </c>
      <c r="G87" s="4">
        <v>19.05</v>
      </c>
      <c r="H87" s="4">
        <v>25.4</v>
      </c>
      <c r="I87" s="1">
        <v>114.3</v>
      </c>
      <c r="J87" s="4">
        <v>228.6</v>
      </c>
      <c r="K87" s="5">
        <v>387.1</v>
      </c>
      <c r="L87" s="3">
        <v>10161.269999999999</v>
      </c>
      <c r="M87" s="5">
        <v>70.373657577616456</v>
      </c>
      <c r="N87" s="8">
        <v>3.8095631746819056E-2</v>
      </c>
      <c r="O87" s="3">
        <v>28.6</v>
      </c>
      <c r="P87" s="5">
        <v>394.03381931972882</v>
      </c>
      <c r="Q87" s="3">
        <f t="shared" si="14"/>
        <v>1.2520509882264876</v>
      </c>
      <c r="R87" s="3">
        <v>0.2</v>
      </c>
      <c r="S87" s="12">
        <f t="shared" si="11"/>
        <v>1.9701690965986439E-3</v>
      </c>
      <c r="W87" s="3">
        <f t="shared" si="12"/>
        <v>0.23735471820141041</v>
      </c>
      <c r="X87" s="3">
        <f t="shared" si="15"/>
        <v>1.186773591007052</v>
      </c>
      <c r="Z87" s="3">
        <f t="shared" si="13"/>
        <v>0.23539732314067024</v>
      </c>
      <c r="AA87" s="3">
        <f t="shared" si="16"/>
        <v>1.1769866157033511</v>
      </c>
      <c r="AC87" s="3">
        <f>$AD$2*($AD$3+$AD$4*$F87/($N87*'Sem TS MC2020'!P79))*($AD$5*$G87+$AD$6*$B87/$N87)*'Sem TS MC2020'!R79*($J87-$M87)/($J87-$M87-$H87)</f>
        <v>0.18625982156980606</v>
      </c>
      <c r="AD87" s="3">
        <f t="shared" si="17"/>
        <v>0.93129910784903025</v>
      </c>
      <c r="AE87" s="16">
        <f t="shared" si="18"/>
        <v>-1.3740178430193956E-2</v>
      </c>
      <c r="AF87" s="17">
        <f t="shared" si="19"/>
        <v>1.0737688800214191</v>
      </c>
      <c r="AG87" s="17">
        <f>AC87*(14.068*'Sem TS MC2020'!$P79^-0.457)/$R87</f>
        <v>0.83709054804756233</v>
      </c>
      <c r="AH87" s="17"/>
      <c r="AP87" s="3">
        <f>$AQ$2*($AQ$3+$AQ$4*$F87/($N87*'Sem TS MC2020'!P79))*($AQ$5*$G87+$AQ$6*$B87/$N87)*('Sem TS MC2020'!P79^$AQ$7/200000)*($J87-$M87)/($J87-$M87-$H87)+('Sem TS MC2020'!P79-$C87/$AQ$8)*($AQ$5*$G87+$AQ$6*$B87/$N87)/200000</f>
        <v>0.18695154473791123</v>
      </c>
      <c r="AQ87" s="3">
        <f t="shared" si="20"/>
        <v>0.93475772368955612</v>
      </c>
      <c r="AR87" s="16">
        <f t="shared" si="21"/>
        <v>-1.3048455262088782E-2</v>
      </c>
    </row>
    <row r="88" spans="1:44" x14ac:dyDescent="0.25">
      <c r="A88" s="1" t="s">
        <v>24</v>
      </c>
      <c r="B88" s="4">
        <v>15.9</v>
      </c>
      <c r="C88" s="5">
        <v>540</v>
      </c>
      <c r="D88" s="5">
        <v>3</v>
      </c>
      <c r="E88" s="4">
        <v>15.9</v>
      </c>
      <c r="F88" s="3">
        <v>3.9766081638229425</v>
      </c>
      <c r="G88" s="4">
        <v>17.46</v>
      </c>
      <c r="H88" s="4">
        <v>25.4</v>
      </c>
      <c r="I88" s="1">
        <v>114.3</v>
      </c>
      <c r="J88" s="4">
        <v>228.6</v>
      </c>
      <c r="K88" s="5">
        <v>600</v>
      </c>
      <c r="L88" s="3">
        <v>10161.269999999999</v>
      </c>
      <c r="M88" s="5">
        <v>83.256822362436324</v>
      </c>
      <c r="N88" s="8">
        <v>5.9047737143093339E-2</v>
      </c>
      <c r="O88" s="3">
        <v>30.5</v>
      </c>
      <c r="P88" s="5">
        <v>254.92345959961153</v>
      </c>
      <c r="Q88" s="3">
        <f t="shared" si="14"/>
        <v>8.5786928292633527E-2</v>
      </c>
      <c r="R88" s="3">
        <v>0.16</v>
      </c>
      <c r="S88" s="12">
        <f t="shared" si="11"/>
        <v>1.2746172979980577E-3</v>
      </c>
      <c r="W88" s="3">
        <f t="shared" si="12"/>
        <v>0.17577598007389419</v>
      </c>
      <c r="X88" s="3">
        <f t="shared" si="15"/>
        <v>1.0985998754618387</v>
      </c>
      <c r="Z88" s="3">
        <f t="shared" si="13"/>
        <v>0.17907421355992623</v>
      </c>
      <c r="AA88" s="3">
        <f t="shared" si="16"/>
        <v>1.1192138347495388</v>
      </c>
      <c r="AC88" s="3">
        <f>$AD$2*($AD$3+$AD$4*$F88/($N88*'Sem TS MC2020'!P80))*($AD$5*$G88+$AD$6*$B88/$N88)*'Sem TS MC2020'!R80*($J88-$M88)/($J88-$M88-$H88)</f>
        <v>0.11358970940306713</v>
      </c>
      <c r="AD88" s="3">
        <f t="shared" si="17"/>
        <v>0.7099356837691696</v>
      </c>
      <c r="AE88" s="16">
        <f t="shared" si="18"/>
        <v>-4.6410290596932871E-2</v>
      </c>
      <c r="AF88" s="17">
        <f t="shared" si="19"/>
        <v>1.4085783020383331</v>
      </c>
      <c r="AG88" s="17">
        <f>AC88*(14.068*'Sem TS MC2020'!$P80^-0.457)/$R88</f>
        <v>0.74871576720115762</v>
      </c>
      <c r="AH88" s="17"/>
      <c r="AP88" s="3">
        <f>$AQ$2*($AQ$3+$AQ$4*$F88/($N88*'Sem TS MC2020'!P80))*($AQ$5*$G88+$AQ$6*$B88/$N88)*('Sem TS MC2020'!P80^$AQ$7/200000)*($J88-$M88)/($J88-$M88-$H88)+('Sem TS MC2020'!P80-$C88/$AQ$8)*($AQ$5*$G88+$AQ$6*$B88/$N88)/200000</f>
        <v>0.11690474377625064</v>
      </c>
      <c r="AQ88" s="3">
        <f t="shared" si="20"/>
        <v>0.73065464860156648</v>
      </c>
      <c r="AR88" s="16">
        <f t="shared" si="21"/>
        <v>-4.3095256223749365E-2</v>
      </c>
    </row>
    <row r="89" spans="1:44" x14ac:dyDescent="0.25">
      <c r="B89" s="4">
        <v>15.9</v>
      </c>
      <c r="C89" s="5">
        <v>540</v>
      </c>
      <c r="D89" s="5">
        <v>3</v>
      </c>
      <c r="E89" s="4">
        <v>15.9</v>
      </c>
      <c r="F89" s="3">
        <v>3.9766081638229425</v>
      </c>
      <c r="G89" s="4">
        <v>17.46</v>
      </c>
      <c r="H89" s="4">
        <v>25.4</v>
      </c>
      <c r="I89" s="1">
        <v>114.3</v>
      </c>
      <c r="J89" s="4">
        <v>228.6</v>
      </c>
      <c r="K89" s="5">
        <v>600</v>
      </c>
      <c r="L89" s="3">
        <v>10161.269999999999</v>
      </c>
      <c r="M89" s="5">
        <v>83.256822362436324</v>
      </c>
      <c r="N89" s="8">
        <v>5.9047737143093339E-2</v>
      </c>
      <c r="O89" s="3">
        <v>40</v>
      </c>
      <c r="P89" s="5">
        <v>362.12049823275697</v>
      </c>
      <c r="Q89" s="3">
        <f t="shared" si="14"/>
        <v>0.9844982373620097</v>
      </c>
      <c r="R89" s="3">
        <v>0.21</v>
      </c>
      <c r="S89" s="12">
        <f t="shared" si="11"/>
        <v>1.8106024911637849E-3</v>
      </c>
      <c r="W89" s="3">
        <f t="shared" si="12"/>
        <v>0.21828155934945867</v>
      </c>
      <c r="X89" s="3">
        <f t="shared" si="15"/>
        <v>1.0394359969021842</v>
      </c>
      <c r="Z89" s="3">
        <f t="shared" si="13"/>
        <v>0.22323765324614028</v>
      </c>
      <c r="AA89" s="3">
        <f t="shared" si="16"/>
        <v>1.0630364440292395</v>
      </c>
      <c r="AC89" s="3">
        <f>$AD$2*($AD$3+$AD$4*$F89/($N89*'Sem TS MC2020'!P81))*($AD$5*$G89+$AD$6*$B89/$N89)*'Sem TS MC2020'!R81*($J89-$M89)/($J89-$M89-$H89)</f>
        <v>0.15409186610153575</v>
      </c>
      <c r="AD89" s="3">
        <f t="shared" si="17"/>
        <v>0.73377079095969411</v>
      </c>
      <c r="AE89" s="16">
        <f t="shared" si="18"/>
        <v>-5.5908133898464246E-2</v>
      </c>
      <c r="AF89" s="17">
        <f t="shared" si="19"/>
        <v>1.3628233943355887</v>
      </c>
      <c r="AG89" s="17">
        <f>AC89*(14.068*'Sem TS MC2020'!$P81^-0.457)/$R89</f>
        <v>0.68366288544544573</v>
      </c>
      <c r="AH89" s="17"/>
      <c r="AP89" s="3">
        <f>$AQ$2*($AQ$3+$AQ$4*$F89/($N89*'Sem TS MC2020'!P81))*($AQ$5*$G89+$AQ$6*$B89/$N89)*('Sem TS MC2020'!P81^$AQ$7/200000)*($J89-$M89)/($J89-$M89-$H89)+('Sem TS MC2020'!P81-$C89/$AQ$8)*($AQ$5*$G89+$AQ$6*$B89/$N89)/200000</f>
        <v>0.15362751959739573</v>
      </c>
      <c r="AQ89" s="3">
        <f t="shared" si="20"/>
        <v>0.73155961713045592</v>
      </c>
      <c r="AR89" s="16">
        <f t="shared" si="21"/>
        <v>-5.6372480402604258E-2</v>
      </c>
    </row>
    <row r="90" spans="1:44" x14ac:dyDescent="0.25">
      <c r="A90" s="1" t="s">
        <v>25</v>
      </c>
      <c r="B90" s="4">
        <v>16</v>
      </c>
      <c r="C90" s="5">
        <v>500</v>
      </c>
      <c r="D90" s="5">
        <v>2</v>
      </c>
      <c r="E90" s="4">
        <v>138</v>
      </c>
      <c r="F90" s="3">
        <v>3.2689999999999997</v>
      </c>
      <c r="G90" s="4">
        <v>40</v>
      </c>
      <c r="H90" s="4">
        <v>48</v>
      </c>
      <c r="I90" s="1">
        <v>250</v>
      </c>
      <c r="J90" s="4">
        <v>348</v>
      </c>
      <c r="K90" s="5">
        <v>400</v>
      </c>
      <c r="L90" s="3">
        <v>32000</v>
      </c>
      <c r="M90" s="5">
        <v>73.386285342529078</v>
      </c>
      <c r="N90" s="8">
        <v>1.2500000000000001E-2</v>
      </c>
      <c r="O90" s="3">
        <v>20.420000000000002</v>
      </c>
      <c r="P90" s="5">
        <v>13.79531018126869</v>
      </c>
      <c r="Q90" s="3">
        <f t="shared" si="14"/>
        <v>-1.9357670024913249</v>
      </c>
      <c r="R90" s="3">
        <v>0.15</v>
      </c>
      <c r="S90" s="12">
        <f t="shared" si="11"/>
        <v>6.8976550906343451E-5</v>
      </c>
      <c r="W90" s="3">
        <f t="shared" si="12"/>
        <v>5.5758334408786955E-2</v>
      </c>
      <c r="X90" s="3">
        <f t="shared" si="15"/>
        <v>0.37172222939191307</v>
      </c>
      <c r="Z90" s="3">
        <f t="shared" si="13"/>
        <v>5.4470787898027125E-2</v>
      </c>
      <c r="AA90" s="3">
        <f t="shared" si="16"/>
        <v>0.36313858598684751</v>
      </c>
      <c r="AC90" s="3">
        <f>$AD$2*($AD$3+$AD$4*$F90/($N90*'Sem TS MC2020'!P82))*($AD$5*$G90+$AD$6*$B90/$N90)*'Sem TS MC2020'!R82*($J90-$M90)/($J90-$M90-$H90)</f>
        <v>7.6750362292226232E-2</v>
      </c>
      <c r="AD90" s="3">
        <f t="shared" si="17"/>
        <v>0.51166908194817495</v>
      </c>
      <c r="AE90" s="16">
        <f t="shared" si="18"/>
        <v>-7.3249637707773763E-2</v>
      </c>
      <c r="AF90" s="17">
        <f t="shared" si="19"/>
        <v>1.9543881686040319</v>
      </c>
      <c r="AG90" s="17">
        <f>AC90*(14.068*'Sem TS MC2020'!$P82^-0.457)/$R90</f>
        <v>0.66195788006992762</v>
      </c>
      <c r="AH90" s="17"/>
      <c r="AP90" s="3">
        <f>$AQ$2*($AQ$3+$AQ$4*$F90/($N90*'Sem TS MC2020'!P82))*($AQ$5*$G90+$AQ$6*$B90/$N90)*('Sem TS MC2020'!P82^$AQ$7/200000)*($J90-$M90)/($J90-$M90-$H90)+('Sem TS MC2020'!P82-$C90/$AQ$8)*($AQ$5*$G90+$AQ$6*$B90/$N90)/200000</f>
        <v>7.461673693072092E-2</v>
      </c>
      <c r="AQ90" s="3">
        <f t="shared" si="20"/>
        <v>0.4974449128714728</v>
      </c>
      <c r="AR90" s="16">
        <f t="shared" si="21"/>
        <v>-7.5383263069279074E-2</v>
      </c>
    </row>
    <row r="91" spans="1:44" x14ac:dyDescent="0.25">
      <c r="B91" s="4">
        <v>16</v>
      </c>
      <c r="C91" s="5">
        <v>500</v>
      </c>
      <c r="D91" s="5">
        <v>2</v>
      </c>
      <c r="E91" s="4">
        <v>138</v>
      </c>
      <c r="F91" s="3">
        <v>3.2689999999999997</v>
      </c>
      <c r="G91" s="4">
        <v>40</v>
      </c>
      <c r="H91" s="4">
        <v>48</v>
      </c>
      <c r="I91" s="1">
        <v>250</v>
      </c>
      <c r="J91" s="4">
        <v>348</v>
      </c>
      <c r="K91" s="5">
        <v>400</v>
      </c>
      <c r="L91" s="3">
        <v>32000</v>
      </c>
      <c r="M91" s="5">
        <v>73.386285342529078</v>
      </c>
      <c r="N91" s="8">
        <v>1.2500000000000001E-2</v>
      </c>
      <c r="O91" s="3">
        <v>23.34</v>
      </c>
      <c r="P91" s="5">
        <v>53.37013231707499</v>
      </c>
      <c r="Q91" s="3">
        <f t="shared" si="14"/>
        <v>-1.6039822754003561</v>
      </c>
      <c r="R91" s="3">
        <v>0.2</v>
      </c>
      <c r="S91" s="12">
        <f t="shared" si="11"/>
        <v>2.6685066158537493E-4</v>
      </c>
      <c r="W91" s="3">
        <f t="shared" si="12"/>
        <v>0.12848088332501847</v>
      </c>
      <c r="X91" s="3">
        <f t="shared" si="15"/>
        <v>0.64240441662509229</v>
      </c>
      <c r="Z91" s="3">
        <f t="shared" si="13"/>
        <v>0.12739594764741027</v>
      </c>
      <c r="AA91" s="3">
        <f t="shared" si="16"/>
        <v>0.63697973823705134</v>
      </c>
      <c r="AC91" s="3">
        <f>$AD$2*($AD$3+$AD$4*$F91/($N91*'Sem TS MC2020'!P83))*($AD$5*$G91+$AD$6*$B91/$N91)*'Sem TS MC2020'!R83*($J91-$M91)/($J91-$M91-$H91)</f>
        <v>0.12404276956957699</v>
      </c>
      <c r="AD91" s="3">
        <f t="shared" si="17"/>
        <v>0.62021384784788491</v>
      </c>
      <c r="AE91" s="16">
        <f t="shared" si="18"/>
        <v>-7.5957230430423017E-2</v>
      </c>
      <c r="AF91" s="17">
        <f t="shared" si="19"/>
        <v>1.6123471016810678</v>
      </c>
      <c r="AG91" s="17">
        <f>AC91*(14.068*'Sem TS MC2020'!$P83^-0.457)/$R91</f>
        <v>0.7548419414640386</v>
      </c>
      <c r="AH91" s="17"/>
      <c r="AP91" s="3">
        <f>$AQ$2*($AQ$3+$AQ$4*$F91/($N91*'Sem TS MC2020'!P83))*($AQ$5*$G91+$AQ$6*$B91/$N91)*('Sem TS MC2020'!P83^$AQ$7/200000)*($J91-$M91)/($J91-$M91-$H91)+('Sem TS MC2020'!P83-$C91/$AQ$8)*($AQ$5*$G91+$AQ$6*$B91/$N91)/200000</f>
        <v>0.12875861561640478</v>
      </c>
      <c r="AQ91" s="3">
        <f t="shared" si="20"/>
        <v>0.64379307808202391</v>
      </c>
      <c r="AR91" s="16">
        <f t="shared" si="21"/>
        <v>-7.124138438359523E-2</v>
      </c>
    </row>
    <row r="92" spans="1:44" x14ac:dyDescent="0.25">
      <c r="B92" s="4">
        <v>16</v>
      </c>
      <c r="C92" s="5">
        <v>500</v>
      </c>
      <c r="D92" s="5">
        <v>2</v>
      </c>
      <c r="E92" s="4">
        <v>138</v>
      </c>
      <c r="F92" s="3">
        <v>3.2689999999999997</v>
      </c>
      <c r="G92" s="4">
        <v>40</v>
      </c>
      <c r="H92" s="4">
        <v>48</v>
      </c>
      <c r="I92" s="1">
        <v>250</v>
      </c>
      <c r="J92" s="4">
        <v>348</v>
      </c>
      <c r="K92" s="5">
        <v>400</v>
      </c>
      <c r="L92" s="3">
        <v>32000</v>
      </c>
      <c r="M92" s="5">
        <v>73.386285342529078</v>
      </c>
      <c r="N92" s="8">
        <v>1.2500000000000001E-2</v>
      </c>
      <c r="O92" s="3">
        <v>26.26</v>
      </c>
      <c r="P92" s="5">
        <v>95.802447537233263</v>
      </c>
      <c r="Q92" s="3">
        <f t="shared" si="14"/>
        <v>-1.2482410903396557</v>
      </c>
      <c r="R92" s="3">
        <v>0.25</v>
      </c>
      <c r="S92" s="12">
        <f t="shared" si="11"/>
        <v>4.7901223768616634E-4</v>
      </c>
      <c r="W92" s="3">
        <f t="shared" si="12"/>
        <v>0.18433374236535513</v>
      </c>
      <c r="X92" s="3">
        <f t="shared" si="15"/>
        <v>0.73733496946142052</v>
      </c>
      <c r="Z92" s="3">
        <f t="shared" si="13"/>
        <v>0.18395720473358329</v>
      </c>
      <c r="AA92" s="3">
        <f t="shared" si="16"/>
        <v>0.73582881893433316</v>
      </c>
      <c r="AC92" s="3">
        <f>$AD$2*($AD$3+$AD$4*$F92/($N92*'Sem TS MC2020'!P84))*($AD$5*$G92+$AD$6*$B92/$N92)*'Sem TS MC2020'!R84*($J92-$M92)/($J92-$M92-$H92)</f>
        <v>0.17133517684692789</v>
      </c>
      <c r="AD92" s="3">
        <f t="shared" si="17"/>
        <v>0.68534070738771158</v>
      </c>
      <c r="AE92" s="16">
        <f t="shared" si="18"/>
        <v>-7.8664823153072105E-2</v>
      </c>
      <c r="AF92" s="17">
        <f t="shared" si="19"/>
        <v>1.459128268933074</v>
      </c>
      <c r="AG92" s="17">
        <f>AC92*(14.068*'Sem TS MC2020'!$P84^-0.457)/$R92</f>
        <v>0.79036098559074119</v>
      </c>
      <c r="AH92" s="17"/>
      <c r="AP92" s="3">
        <f>$AQ$2*($AQ$3+$AQ$4*$F92/($N92*'Sem TS MC2020'!P84))*($AQ$5*$G92+$AQ$6*$B92/$N92)*('Sem TS MC2020'!P84^$AQ$7/200000)*($J92-$M92)/($J92-$M92-$H92)+('Sem TS MC2020'!P84-$C92/$AQ$8)*($AQ$5*$G92+$AQ$6*$B92/$N92)/200000</f>
        <v>0.18094870855339648</v>
      </c>
      <c r="AQ92" s="3">
        <f t="shared" si="20"/>
        <v>0.72379483421358592</v>
      </c>
      <c r="AR92" s="16">
        <f t="shared" si="21"/>
        <v>-6.9051291446603519E-2</v>
      </c>
    </row>
    <row r="93" spans="1:44" x14ac:dyDescent="0.25">
      <c r="B93" s="4">
        <v>16</v>
      </c>
      <c r="C93" s="5">
        <v>500</v>
      </c>
      <c r="D93" s="5">
        <v>2</v>
      </c>
      <c r="E93" s="4">
        <v>138</v>
      </c>
      <c r="F93" s="3">
        <v>3.2689999999999997</v>
      </c>
      <c r="G93" s="4">
        <v>40</v>
      </c>
      <c r="H93" s="4">
        <v>48</v>
      </c>
      <c r="I93" s="1">
        <v>250</v>
      </c>
      <c r="J93" s="4">
        <v>348</v>
      </c>
      <c r="K93" s="5">
        <v>400</v>
      </c>
      <c r="L93" s="3">
        <v>32000</v>
      </c>
      <c r="M93" s="5">
        <v>73.386285342529078</v>
      </c>
      <c r="N93" s="8">
        <v>1.2500000000000001E-2</v>
      </c>
      <c r="O93" s="3">
        <v>29.175000000000001</v>
      </c>
      <c r="P93" s="5">
        <v>138.16210468338426</v>
      </c>
      <c r="Q93" s="3">
        <f t="shared" si="14"/>
        <v>-0.89310905114378636</v>
      </c>
      <c r="R93" s="3">
        <v>0.28000000000000003</v>
      </c>
      <c r="S93" s="12">
        <f t="shared" si="11"/>
        <v>6.9081052341692128E-4</v>
      </c>
      <c r="W93" s="3">
        <f t="shared" si="12"/>
        <v>0.23105504283664749</v>
      </c>
      <c r="X93" s="3">
        <f t="shared" si="15"/>
        <v>0.82519658155945519</v>
      </c>
      <c r="Z93" s="3">
        <f t="shared" si="13"/>
        <v>0.23151362158818836</v>
      </c>
      <c r="AA93" s="3">
        <f t="shared" si="16"/>
        <v>0.82683436281495837</v>
      </c>
      <c r="AC93" s="3">
        <f>$AD$2*($AD$3+$AD$4*$F93/($N93*'Sem TS MC2020'!P85))*($AD$5*$G93+$AD$6*$B93/$N93)*'Sem TS MC2020'!R85*($J93-$M93)/($J93-$M93-$H93)</f>
        <v>0.21854660397483128</v>
      </c>
      <c r="AD93" s="3">
        <f t="shared" si="17"/>
        <v>0.78052358562439739</v>
      </c>
      <c r="AE93" s="16">
        <f t="shared" si="18"/>
        <v>-6.1453396025168749E-2</v>
      </c>
      <c r="AF93" s="17">
        <f t="shared" si="19"/>
        <v>1.2811912649635404</v>
      </c>
      <c r="AG93" s="17">
        <f>AC93*(14.068*'Sem TS MC2020'!$P85^-0.457)/$R93</f>
        <v>0.85785269361305061</v>
      </c>
      <c r="AH93" s="17"/>
      <c r="AP93" s="3">
        <f>$AQ$2*($AQ$3+$AQ$4*$F93/($N93*'Sem TS MC2020'!P85))*($AQ$5*$G93+$AQ$6*$B93/$N93)*('Sem TS MC2020'!P85^$AQ$7/200000)*($J93-$M93)/($J93-$M93-$H93)+('Sem TS MC2020'!P85-$C93/$AQ$8)*($AQ$5*$G93+$AQ$6*$B93/$N93)/200000</f>
        <v>0.23145110013602213</v>
      </c>
      <c r="AQ93" s="3">
        <f t="shared" si="20"/>
        <v>0.82661107191436467</v>
      </c>
      <c r="AR93" s="16">
        <f t="shared" si="21"/>
        <v>-4.8548899863977896E-2</v>
      </c>
    </row>
    <row r="94" spans="1:44" x14ac:dyDescent="0.25">
      <c r="B94" s="4">
        <v>16</v>
      </c>
      <c r="C94" s="5">
        <v>500</v>
      </c>
      <c r="D94" s="5">
        <v>2</v>
      </c>
      <c r="E94" s="4">
        <v>138</v>
      </c>
      <c r="F94" s="3">
        <v>3.2689999999999997</v>
      </c>
      <c r="G94" s="4">
        <v>40</v>
      </c>
      <c r="H94" s="4">
        <v>48</v>
      </c>
      <c r="I94" s="1">
        <v>250</v>
      </c>
      <c r="J94" s="4">
        <v>348</v>
      </c>
      <c r="K94" s="5">
        <v>400</v>
      </c>
      <c r="L94" s="3">
        <v>32000</v>
      </c>
      <c r="M94" s="5">
        <v>73.386285342529078</v>
      </c>
      <c r="N94" s="8">
        <v>1.2500000000000001E-2</v>
      </c>
      <c r="O94" s="3">
        <v>32.090000000000003</v>
      </c>
      <c r="P94" s="5">
        <v>180.52176182953536</v>
      </c>
      <c r="Q94" s="3">
        <f t="shared" si="14"/>
        <v>-0.53797701194791625</v>
      </c>
      <c r="R94" s="3">
        <v>0.28000000000000003</v>
      </c>
      <c r="S94" s="12">
        <f t="shared" si="11"/>
        <v>9.0260880914767687E-4</v>
      </c>
      <c r="W94" s="3">
        <f t="shared" si="12"/>
        <v>0.27250483730416758</v>
      </c>
      <c r="X94" s="3">
        <f t="shared" si="15"/>
        <v>0.97323156180059844</v>
      </c>
      <c r="Z94" s="3">
        <f t="shared" si="13"/>
        <v>0.27385007234140035</v>
      </c>
      <c r="AA94" s="3">
        <f t="shared" si="16"/>
        <v>0.97803597264785835</v>
      </c>
      <c r="AC94" s="3">
        <f>$AD$2*($AD$3+$AD$4*$F94/($N94*'Sem TS MC2020'!P86))*($AD$5*$G94+$AD$6*$B94/$N94)*'Sem TS MC2020'!R86*($J94-$M94)/($J94-$M94-$H94)</f>
        <v>0.26575803110273477</v>
      </c>
      <c r="AD94" s="3">
        <f t="shared" si="17"/>
        <v>0.94913582536690977</v>
      </c>
      <c r="AE94" s="16">
        <f t="shared" si="18"/>
        <v>-1.4241968897265256E-2</v>
      </c>
      <c r="AF94" s="17">
        <f t="shared" si="19"/>
        <v>1.0535899849881101</v>
      </c>
      <c r="AG94" s="17">
        <f>AC94*(14.068*'Sem TS MC2020'!$P86^-0.457)/$R94</f>
        <v>0.99874371421182273</v>
      </c>
      <c r="AH94" s="17"/>
      <c r="AP94" s="3">
        <f>$AQ$2*($AQ$3+$AQ$4*$F94/($N94*'Sem TS MC2020'!P86))*($AQ$5*$G94+$AQ$6*$B94/$N94)*('Sem TS MC2020'!P86^$AQ$7/200000)*($J94-$M94)/($J94-$M94-$H94)+('Sem TS MC2020'!P86-$C94/$AQ$8)*($AQ$5*$G94+$AQ$6*$B94/$N94)/200000</f>
        <v>0.28061035680379182</v>
      </c>
      <c r="AQ94" s="3">
        <f t="shared" si="20"/>
        <v>1.0021798457278279</v>
      </c>
      <c r="AR94" s="16">
        <f t="shared" si="21"/>
        <v>6.1035680379178947E-4</v>
      </c>
    </row>
    <row r="95" spans="1:44" x14ac:dyDescent="0.25">
      <c r="B95" s="4">
        <v>16</v>
      </c>
      <c r="C95" s="5">
        <v>500</v>
      </c>
      <c r="D95" s="5">
        <v>2</v>
      </c>
      <c r="E95" s="4">
        <v>138</v>
      </c>
      <c r="F95" s="3">
        <v>3.2689999999999997</v>
      </c>
      <c r="G95" s="4">
        <v>40</v>
      </c>
      <c r="H95" s="4">
        <v>48</v>
      </c>
      <c r="I95" s="1">
        <v>250</v>
      </c>
      <c r="J95" s="4">
        <v>348</v>
      </c>
      <c r="K95" s="5">
        <v>400</v>
      </c>
      <c r="L95" s="3">
        <v>32000</v>
      </c>
      <c r="M95" s="5">
        <v>73.386285342529078</v>
      </c>
      <c r="N95" s="8">
        <v>1.2500000000000001E-2</v>
      </c>
      <c r="O95" s="3">
        <v>35.01</v>
      </c>
      <c r="P95" s="5">
        <v>222.95407704969347</v>
      </c>
      <c r="Q95" s="3">
        <f t="shared" si="14"/>
        <v>-0.18223582688721715</v>
      </c>
      <c r="R95" s="3">
        <v>0.3</v>
      </c>
      <c r="S95" s="12">
        <f t="shared" si="11"/>
        <v>1.1147703852484674E-3</v>
      </c>
      <c r="W95" s="3">
        <f t="shared" si="12"/>
        <v>0.31041620742317744</v>
      </c>
      <c r="X95" s="3">
        <f t="shared" si="15"/>
        <v>1.0347206914105915</v>
      </c>
      <c r="Z95" s="3">
        <f t="shared" si="13"/>
        <v>0.31267386134438807</v>
      </c>
      <c r="AA95" s="3">
        <f t="shared" si="16"/>
        <v>1.0422462044812937</v>
      </c>
      <c r="AC95" s="3">
        <f>$AD$2*($AD$3+$AD$4*$F95/($N95*'Sem TS MC2020'!P87))*($AD$5*$G95+$AD$6*$B95/$N95)*'Sem TS MC2020'!R87*($J95-$M95)/($J95-$M95-$H95)</f>
        <v>0.31305043838008545</v>
      </c>
      <c r="AD95" s="3">
        <f t="shared" si="17"/>
        <v>1.0435014612669515</v>
      </c>
      <c r="AE95" s="16">
        <f t="shared" si="18"/>
        <v>1.3050438380085461E-2</v>
      </c>
      <c r="AF95" s="17">
        <f t="shared" si="19"/>
        <v>0.95831202649765823</v>
      </c>
      <c r="AG95" s="17">
        <f>AC95*(14.068*'Sem TS MC2020'!$P87^-0.457)/$R95</f>
        <v>1.0551979053082876</v>
      </c>
      <c r="AH95" s="17"/>
      <c r="AP95" s="3">
        <f>$AQ$2*($AQ$3+$AQ$4*$F95/($N95*'Sem TS MC2020'!P87))*($AQ$5*$G95+$AQ$6*$B95/$N95)*('Sem TS MC2020'!P87^$AQ$7/200000)*($J95-$M95)/($J95-$M95-$H95)+('Sem TS MC2020'!P87-$C95/$AQ$8)*($AQ$5*$G95+$AQ$6*$B95/$N95)/200000</f>
        <v>0.3286995841083491</v>
      </c>
      <c r="AQ95" s="3">
        <f t="shared" si="20"/>
        <v>1.0956652803611637</v>
      </c>
      <c r="AR95" s="16">
        <f t="shared" si="21"/>
        <v>2.8699584108349108E-2</v>
      </c>
    </row>
    <row r="96" spans="1:44" x14ac:dyDescent="0.25">
      <c r="B96" s="4">
        <v>16</v>
      </c>
      <c r="C96" s="5">
        <v>500</v>
      </c>
      <c r="D96" s="5">
        <v>2</v>
      </c>
      <c r="E96" s="4">
        <v>138</v>
      </c>
      <c r="F96" s="3">
        <v>3.2689999999999997</v>
      </c>
      <c r="G96" s="4">
        <v>40</v>
      </c>
      <c r="H96" s="4">
        <v>48</v>
      </c>
      <c r="I96" s="1">
        <v>250</v>
      </c>
      <c r="J96" s="4">
        <v>348</v>
      </c>
      <c r="K96" s="5">
        <v>400</v>
      </c>
      <c r="L96" s="3">
        <v>32000</v>
      </c>
      <c r="M96" s="5">
        <v>73.386285342529078</v>
      </c>
      <c r="N96" s="8">
        <v>1.2500000000000001E-2</v>
      </c>
      <c r="O96" s="3">
        <v>37.93</v>
      </c>
      <c r="P96" s="5">
        <v>265.38639226985168</v>
      </c>
      <c r="Q96" s="3">
        <f t="shared" si="14"/>
        <v>0.17350535817348289</v>
      </c>
      <c r="R96" s="3">
        <v>0.33</v>
      </c>
      <c r="S96" s="12">
        <f t="shared" si="11"/>
        <v>1.3269319613492584E-3</v>
      </c>
      <c r="W96" s="3">
        <f t="shared" si="12"/>
        <v>0.34564366598472118</v>
      </c>
      <c r="X96" s="3">
        <f t="shared" si="15"/>
        <v>1.0474050484385491</v>
      </c>
      <c r="Z96" s="3">
        <f t="shared" si="13"/>
        <v>0.34882538860049117</v>
      </c>
      <c r="AA96" s="3">
        <f t="shared" si="16"/>
        <v>1.0570466321227006</v>
      </c>
      <c r="AC96" s="3">
        <f>$AD$2*($AD$3+$AD$4*$F96/($N96*'Sem TS MC2020'!P88))*($AD$5*$G96+$AD$6*$B96/$N96)*'Sem TS MC2020'!R88*($J96-$M96)/($J96-$M96-$H96)</f>
        <v>0.36034284565743646</v>
      </c>
      <c r="AD96" s="3">
        <f t="shared" si="17"/>
        <v>1.0919480171437468</v>
      </c>
      <c r="AE96" s="16">
        <f t="shared" si="18"/>
        <v>3.0342845657436446E-2</v>
      </c>
      <c r="AF96" s="17">
        <f t="shared" si="19"/>
        <v>0.915794510635901</v>
      </c>
      <c r="AG96" s="17">
        <f>AC96*(14.068*'Sem TS MC2020'!$P88^-0.457)/$R96</f>
        <v>1.0644945894095921</v>
      </c>
      <c r="AH96" s="17"/>
      <c r="AP96" s="3">
        <f>$AQ$2*($AQ$3+$AQ$4*$F96/($N96*'Sem TS MC2020'!P88))*($AQ$5*$G96+$AQ$6*$B96/$N96)*('Sem TS MC2020'!P88^$AQ$7/200000)*($J96-$M96)/($J96-$M96-$H96)+('Sem TS MC2020'!P88-$C96/$AQ$8)*($AQ$5*$G96+$AQ$6*$B96/$N96)/200000</f>
        <v>0.37578305653769911</v>
      </c>
      <c r="AQ96" s="3">
        <f t="shared" si="20"/>
        <v>1.1387365349627245</v>
      </c>
      <c r="AR96" s="16">
        <f t="shared" si="21"/>
        <v>4.5783056537699096E-2</v>
      </c>
    </row>
    <row r="97" spans="1:44" x14ac:dyDescent="0.25">
      <c r="B97" s="4">
        <v>16</v>
      </c>
      <c r="C97" s="5">
        <v>500</v>
      </c>
      <c r="D97" s="5">
        <v>2</v>
      </c>
      <c r="E97" s="4">
        <v>138</v>
      </c>
      <c r="F97" s="3">
        <v>3.2689999999999997</v>
      </c>
      <c r="G97" s="4">
        <v>40</v>
      </c>
      <c r="H97" s="4">
        <v>48</v>
      </c>
      <c r="I97" s="1">
        <v>250</v>
      </c>
      <c r="J97" s="4">
        <v>348</v>
      </c>
      <c r="K97" s="5">
        <v>400</v>
      </c>
      <c r="L97" s="3">
        <v>32000</v>
      </c>
      <c r="M97" s="5">
        <v>73.386285342529078</v>
      </c>
      <c r="N97" s="8">
        <v>1.2500000000000001E-2</v>
      </c>
      <c r="O97" s="3">
        <v>40.840000000000003</v>
      </c>
      <c r="P97" s="5">
        <v>307.67339134199574</v>
      </c>
      <c r="Q97" s="3">
        <f t="shared" si="14"/>
        <v>0.5280282515045237</v>
      </c>
      <c r="R97" s="3">
        <v>0.33</v>
      </c>
      <c r="S97" s="12">
        <f t="shared" si="11"/>
        <v>1.5383669567099786E-3</v>
      </c>
      <c r="W97" s="3">
        <f t="shared" si="12"/>
        <v>0.37865785240713123</v>
      </c>
      <c r="X97" s="3">
        <f t="shared" si="15"/>
        <v>1.1474480375973672</v>
      </c>
      <c r="Z97" s="3">
        <f t="shared" si="13"/>
        <v>0.38276549048585096</v>
      </c>
      <c r="AA97" s="3">
        <f t="shared" si="16"/>
        <v>1.1598954257146998</v>
      </c>
      <c r="AC97" s="3">
        <f>$AD$2*($AD$3+$AD$4*$F97/($N97*'Sem TS MC2020'!P89))*($AD$5*$G97+$AD$6*$B97/$N97)*'Sem TS MC2020'!R89*($J97-$M97)/($J97-$M97-$H97)</f>
        <v>0.40747329263589244</v>
      </c>
      <c r="AD97" s="3">
        <f t="shared" si="17"/>
        <v>1.2347675534420983</v>
      </c>
      <c r="AE97" s="16">
        <f t="shared" si="18"/>
        <v>7.7473292635892421E-2</v>
      </c>
      <c r="AF97" s="17">
        <f t="shared" si="19"/>
        <v>0.8098690293669859</v>
      </c>
      <c r="AG97" s="17">
        <f>AC97*(14.068*'Sem TS MC2020'!$P89^-0.457)/$R97</f>
        <v>1.1637392496560466</v>
      </c>
      <c r="AH97" s="17"/>
      <c r="AP97" s="3">
        <f>$AQ$2*($AQ$3+$AQ$4*$F97/($N97*'Sem TS MC2020'!P89))*($AQ$5*$G97+$AQ$6*$B97/$N97)*('Sem TS MC2020'!P89^$AQ$7/200000)*($J97-$M97)/($J97-$M97-$H97)+('Sem TS MC2020'!P89-$C97/$AQ$8)*($AQ$5*$G97+$AQ$6*$B97/$N97)/200000</f>
        <v>0.42182297351882103</v>
      </c>
      <c r="AQ97" s="3">
        <f t="shared" si="20"/>
        <v>1.2782514349055183</v>
      </c>
      <c r="AR97" s="16">
        <f t="shared" si="21"/>
        <v>9.1822973518821016E-2</v>
      </c>
    </row>
    <row r="98" spans="1:44" x14ac:dyDescent="0.25">
      <c r="A98" s="1" t="s">
        <v>26</v>
      </c>
      <c r="B98" s="4">
        <v>16</v>
      </c>
      <c r="C98" s="5">
        <v>500</v>
      </c>
      <c r="D98" s="5">
        <v>2</v>
      </c>
      <c r="E98" s="4">
        <v>138</v>
      </c>
      <c r="F98" s="3">
        <v>3.2689999999999997</v>
      </c>
      <c r="G98" s="4">
        <v>40</v>
      </c>
      <c r="H98" s="4">
        <v>48</v>
      </c>
      <c r="I98" s="1">
        <v>250</v>
      </c>
      <c r="J98" s="4">
        <v>348</v>
      </c>
      <c r="K98" s="5">
        <v>400</v>
      </c>
      <c r="L98" s="3">
        <v>32000</v>
      </c>
      <c r="M98" s="5">
        <v>73.386285342529078</v>
      </c>
      <c r="N98" s="8">
        <v>1.2500000000000001E-2</v>
      </c>
      <c r="O98" s="3">
        <v>23.34</v>
      </c>
      <c r="P98" s="5">
        <v>53.37013231707499</v>
      </c>
      <c r="Q98" s="3">
        <f t="shared" si="14"/>
        <v>-1.6039822754003561</v>
      </c>
      <c r="R98" s="3">
        <v>0.15</v>
      </c>
      <c r="S98" s="12">
        <f t="shared" si="11"/>
        <v>2.6685066158537493E-4</v>
      </c>
      <c r="W98" s="3">
        <f t="shared" si="12"/>
        <v>0.12848088332501847</v>
      </c>
      <c r="X98" s="3">
        <f t="shared" si="15"/>
        <v>0.8565392221667899</v>
      </c>
      <c r="Z98" s="3">
        <f t="shared" si="13"/>
        <v>0.12739594764741027</v>
      </c>
      <c r="AA98" s="3">
        <f t="shared" si="16"/>
        <v>0.8493063176494019</v>
      </c>
      <c r="AC98" s="3">
        <f>$AD$2*($AD$3+$AD$4*$F98/($N98*'Sem TS MC2020'!P90))*($AD$5*$G98+$AD$6*$B98/$N98)*'Sem TS MC2020'!R90*($J98-$M98)/($J98-$M98-$H98)</f>
        <v>0.12404276956957699</v>
      </c>
      <c r="AD98" s="3">
        <f t="shared" si="17"/>
        <v>0.82695179713051337</v>
      </c>
      <c r="AE98" s="16">
        <f t="shared" si="18"/>
        <v>-2.5957230430423001E-2</v>
      </c>
      <c r="AF98" s="17">
        <f t="shared" si="19"/>
        <v>1.2092603262608006</v>
      </c>
      <c r="AG98" s="17">
        <f>AC98*(14.068*'Sem TS MC2020'!$P90^-0.457)/$R98</f>
        <v>1.0064559219520517</v>
      </c>
      <c r="AH98" s="17"/>
      <c r="AP98" s="3">
        <f>$AQ$2*($AQ$3+$AQ$4*$F98/($N98*'Sem TS MC2020'!P90))*($AQ$5*$G98+$AQ$6*$B98/$N98)*('Sem TS MC2020'!P90^$AQ$7/200000)*($J98-$M98)/($J98-$M98-$H98)+('Sem TS MC2020'!P90-$C98/$AQ$8)*($AQ$5*$G98+$AQ$6*$B98/$N98)/200000</f>
        <v>0.12875861561640478</v>
      </c>
      <c r="AQ98" s="3">
        <f t="shared" si="20"/>
        <v>0.85839077077603188</v>
      </c>
      <c r="AR98" s="16">
        <f t="shared" si="21"/>
        <v>-2.1241384383595213E-2</v>
      </c>
    </row>
    <row r="99" spans="1:44" x14ac:dyDescent="0.25">
      <c r="B99" s="4">
        <v>16</v>
      </c>
      <c r="C99" s="5">
        <v>500</v>
      </c>
      <c r="D99" s="5">
        <v>2</v>
      </c>
      <c r="E99" s="4">
        <v>138</v>
      </c>
      <c r="F99" s="3">
        <v>3.2689999999999997</v>
      </c>
      <c r="G99" s="4">
        <v>40</v>
      </c>
      <c r="H99" s="4">
        <v>48</v>
      </c>
      <c r="I99" s="1">
        <v>250</v>
      </c>
      <c r="J99" s="4">
        <v>348</v>
      </c>
      <c r="K99" s="5">
        <v>400</v>
      </c>
      <c r="L99" s="3">
        <v>32000</v>
      </c>
      <c r="M99" s="5">
        <v>73.386285342529078</v>
      </c>
      <c r="N99" s="8">
        <v>1.2500000000000001E-2</v>
      </c>
      <c r="O99" s="3">
        <v>26.26</v>
      </c>
      <c r="P99" s="5">
        <v>95.802447537233263</v>
      </c>
      <c r="Q99" s="3">
        <f t="shared" si="14"/>
        <v>-1.2482410903396557</v>
      </c>
      <c r="R99" s="3">
        <v>0.18</v>
      </c>
      <c r="S99" s="12">
        <f t="shared" si="11"/>
        <v>4.7901223768616634E-4</v>
      </c>
      <c r="W99" s="3">
        <f t="shared" si="12"/>
        <v>0.18433374236535513</v>
      </c>
      <c r="X99" s="3">
        <f t="shared" si="15"/>
        <v>1.0240763464741951</v>
      </c>
      <c r="Z99" s="3">
        <f t="shared" si="13"/>
        <v>0.18395720473358329</v>
      </c>
      <c r="AA99" s="3">
        <f t="shared" si="16"/>
        <v>1.0219844707421295</v>
      </c>
      <c r="AC99" s="3">
        <f>$AD$2*($AD$3+$AD$4*$F99/($N99*'Sem TS MC2020'!P91))*($AD$5*$G99+$AD$6*$B99/$N99)*'Sem TS MC2020'!R91*($J99-$M99)/($J99-$M99-$H99)</f>
        <v>0.17133517684692789</v>
      </c>
      <c r="AD99" s="3">
        <f t="shared" si="17"/>
        <v>0.95186209359404395</v>
      </c>
      <c r="AE99" s="16">
        <f t="shared" si="18"/>
        <v>-8.6648231530720987E-3</v>
      </c>
      <c r="AF99" s="17">
        <f t="shared" si="19"/>
        <v>1.0505723536318132</v>
      </c>
      <c r="AG99" s="17">
        <f>AC99*(14.068*'Sem TS MC2020'!$P91^-0.457)/$R99</f>
        <v>1.0977235910982517</v>
      </c>
      <c r="AH99" s="17"/>
      <c r="AP99" s="3">
        <f>$AQ$2*($AQ$3+$AQ$4*$F99/($N99*'Sem TS MC2020'!P91))*($AQ$5*$G99+$AQ$6*$B99/$N99)*('Sem TS MC2020'!P91^$AQ$7/200000)*($J99-$M99)/($J99-$M99-$H99)+('Sem TS MC2020'!P91-$C99/$AQ$8)*($AQ$5*$G99+$AQ$6*$B99/$N99)/200000</f>
        <v>0.18094870855339648</v>
      </c>
      <c r="AQ99" s="3">
        <f t="shared" si="20"/>
        <v>1.005270603074425</v>
      </c>
      <c r="AR99" s="16">
        <f t="shared" si="21"/>
        <v>9.4870855339648785E-4</v>
      </c>
    </row>
    <row r="100" spans="1:44" x14ac:dyDescent="0.25">
      <c r="B100" s="4">
        <v>16</v>
      </c>
      <c r="C100" s="5">
        <v>500</v>
      </c>
      <c r="D100" s="5">
        <v>2</v>
      </c>
      <c r="E100" s="4">
        <v>138</v>
      </c>
      <c r="F100" s="3">
        <v>3.2689999999999997</v>
      </c>
      <c r="G100" s="4">
        <v>40</v>
      </c>
      <c r="H100" s="4">
        <v>48</v>
      </c>
      <c r="I100" s="1">
        <v>250</v>
      </c>
      <c r="J100" s="4">
        <v>348</v>
      </c>
      <c r="K100" s="5">
        <v>400</v>
      </c>
      <c r="L100" s="3">
        <v>32000</v>
      </c>
      <c r="M100" s="5">
        <v>73.386285342529078</v>
      </c>
      <c r="N100" s="8">
        <v>1.2500000000000001E-2</v>
      </c>
      <c r="O100" s="3">
        <v>29.175000000000001</v>
      </c>
      <c r="P100" s="5">
        <v>138.16210468338426</v>
      </c>
      <c r="Q100" s="3">
        <f t="shared" si="14"/>
        <v>-0.89310905114378636</v>
      </c>
      <c r="R100" s="3">
        <v>0.2</v>
      </c>
      <c r="S100" s="12">
        <f t="shared" si="11"/>
        <v>6.9081052341692128E-4</v>
      </c>
      <c r="W100" s="3">
        <f t="shared" si="12"/>
        <v>0.23105504283664749</v>
      </c>
      <c r="X100" s="3">
        <f t="shared" si="15"/>
        <v>1.1552752141832374</v>
      </c>
      <c r="Z100" s="3">
        <f t="shared" si="13"/>
        <v>0.23151362158818836</v>
      </c>
      <c r="AA100" s="3">
        <f t="shared" si="16"/>
        <v>1.1575681079409417</v>
      </c>
      <c r="AC100" s="3">
        <f>$AD$2*($AD$3+$AD$4*$F100/($N100*'Sem TS MC2020'!P92))*($AD$5*$G100+$AD$6*$B100/$N100)*'Sem TS MC2020'!R92*($J100-$M100)/($J100-$M100-$H100)</f>
        <v>0.21854660397483128</v>
      </c>
      <c r="AD100" s="3">
        <f t="shared" si="17"/>
        <v>1.0927330198741563</v>
      </c>
      <c r="AE100" s="16">
        <f t="shared" si="18"/>
        <v>1.8546603974831266E-2</v>
      </c>
      <c r="AF100" s="17">
        <f t="shared" si="19"/>
        <v>0.91513661783110045</v>
      </c>
      <c r="AG100" s="17">
        <f>AC100*(14.068*'Sem TS MC2020'!$P92^-0.457)/$R100</f>
        <v>1.2009937710582708</v>
      </c>
      <c r="AH100" s="17"/>
      <c r="AP100" s="3">
        <f>$AQ$2*($AQ$3+$AQ$4*$F100/($N100*'Sem TS MC2020'!P92))*($AQ$5*$G100+$AQ$6*$B100/$N100)*('Sem TS MC2020'!P92^$AQ$7/200000)*($J100-$M100)/($J100-$M100-$H100)+('Sem TS MC2020'!P92-$C100/$AQ$8)*($AQ$5*$G100+$AQ$6*$B100/$N100)/200000</f>
        <v>0.23145110013602213</v>
      </c>
      <c r="AQ100" s="3">
        <f t="shared" si="20"/>
        <v>1.1572555006801106</v>
      </c>
      <c r="AR100" s="16">
        <f t="shared" si="21"/>
        <v>3.145110013602212E-2</v>
      </c>
    </row>
    <row r="101" spans="1:44" x14ac:dyDescent="0.25">
      <c r="B101" s="4">
        <v>16</v>
      </c>
      <c r="C101" s="5">
        <v>500</v>
      </c>
      <c r="D101" s="5">
        <v>2</v>
      </c>
      <c r="E101" s="4">
        <v>138</v>
      </c>
      <c r="F101" s="3">
        <v>3.2689999999999997</v>
      </c>
      <c r="G101" s="4">
        <v>40</v>
      </c>
      <c r="H101" s="4">
        <v>48</v>
      </c>
      <c r="I101" s="1">
        <v>250</v>
      </c>
      <c r="J101" s="4">
        <v>348</v>
      </c>
      <c r="K101" s="5">
        <v>400</v>
      </c>
      <c r="L101" s="3">
        <v>32000</v>
      </c>
      <c r="M101" s="5">
        <v>73.386285342529078</v>
      </c>
      <c r="N101" s="8">
        <v>1.2500000000000001E-2</v>
      </c>
      <c r="O101" s="3">
        <v>32.090000000000003</v>
      </c>
      <c r="P101" s="5">
        <v>180.52176182953536</v>
      </c>
      <c r="Q101" s="3">
        <f t="shared" si="14"/>
        <v>-0.53797701194791625</v>
      </c>
      <c r="R101" s="3">
        <v>0.25</v>
      </c>
      <c r="S101" s="12">
        <f t="shared" si="11"/>
        <v>9.0260880914767687E-4</v>
      </c>
      <c r="W101" s="3">
        <f t="shared" si="12"/>
        <v>0.27250483730416758</v>
      </c>
      <c r="X101" s="3">
        <f t="shared" si="15"/>
        <v>1.0900193492166703</v>
      </c>
      <c r="Z101" s="3">
        <f t="shared" si="13"/>
        <v>0.27385007234140035</v>
      </c>
      <c r="AA101" s="3">
        <f t="shared" si="16"/>
        <v>1.0954002893656014</v>
      </c>
      <c r="AC101" s="3">
        <f>$AD$2*($AD$3+$AD$4*$F101/($N101*'Sem TS MC2020'!P93))*($AD$5*$G101+$AD$6*$B101/$N101)*'Sem TS MC2020'!R93*($J101-$M101)/($J101-$M101-$H101)</f>
        <v>0.26575803110273477</v>
      </c>
      <c r="AD101" s="3">
        <f t="shared" si="17"/>
        <v>1.0630321244109391</v>
      </c>
      <c r="AE101" s="16">
        <f t="shared" si="18"/>
        <v>1.5758031102734771E-2</v>
      </c>
      <c r="AF101" s="17">
        <f t="shared" si="19"/>
        <v>0.94070534373938397</v>
      </c>
      <c r="AG101" s="17">
        <f>AC101*(14.068*'Sem TS MC2020'!$P93^-0.457)/$R101</f>
        <v>1.1185929599172415</v>
      </c>
      <c r="AH101" s="17"/>
      <c r="AP101" s="3">
        <f>$AQ$2*($AQ$3+$AQ$4*$F101/($N101*'Sem TS MC2020'!P93))*($AQ$5*$G101+$AQ$6*$B101/$N101)*('Sem TS MC2020'!P93^$AQ$7/200000)*($J101-$M101)/($J101-$M101-$H101)+('Sem TS MC2020'!P93-$C101/$AQ$8)*($AQ$5*$G101+$AQ$6*$B101/$N101)/200000</f>
        <v>0.28061035680379182</v>
      </c>
      <c r="AQ101" s="3">
        <f t="shared" si="20"/>
        <v>1.1224414272151673</v>
      </c>
      <c r="AR101" s="16">
        <f t="shared" si="21"/>
        <v>3.0610356803791816E-2</v>
      </c>
    </row>
    <row r="102" spans="1:44" x14ac:dyDescent="0.25">
      <c r="B102" s="4">
        <v>16</v>
      </c>
      <c r="C102" s="5">
        <v>500</v>
      </c>
      <c r="D102" s="5">
        <v>2</v>
      </c>
      <c r="E102" s="4">
        <v>138</v>
      </c>
      <c r="F102" s="3">
        <v>3.2689999999999997</v>
      </c>
      <c r="G102" s="4">
        <v>40</v>
      </c>
      <c r="H102" s="4">
        <v>48</v>
      </c>
      <c r="I102" s="1">
        <v>250</v>
      </c>
      <c r="J102" s="4">
        <v>348</v>
      </c>
      <c r="K102" s="5">
        <v>400</v>
      </c>
      <c r="L102" s="3">
        <v>32000</v>
      </c>
      <c r="M102" s="5">
        <v>73.386285342529078</v>
      </c>
      <c r="N102" s="8">
        <v>1.2500000000000001E-2</v>
      </c>
      <c r="O102" s="3">
        <v>35.01</v>
      </c>
      <c r="P102" s="5">
        <v>222.95407704969347</v>
      </c>
      <c r="Q102" s="3">
        <f t="shared" si="14"/>
        <v>-0.18223582688721715</v>
      </c>
      <c r="R102" s="3">
        <v>0.3</v>
      </c>
      <c r="S102" s="12">
        <f t="shared" si="11"/>
        <v>1.1147703852484674E-3</v>
      </c>
      <c r="W102" s="3">
        <f t="shared" si="12"/>
        <v>0.31041620742317744</v>
      </c>
      <c r="X102" s="3">
        <f t="shared" si="15"/>
        <v>1.0347206914105915</v>
      </c>
      <c r="Z102" s="3">
        <f t="shared" si="13"/>
        <v>0.31267386134438807</v>
      </c>
      <c r="AA102" s="3">
        <f t="shared" si="16"/>
        <v>1.0422462044812937</v>
      </c>
      <c r="AC102" s="3">
        <f>$AD$2*($AD$3+$AD$4*$F102/($N102*'Sem TS MC2020'!P94))*($AD$5*$G102+$AD$6*$B102/$N102)*'Sem TS MC2020'!R94*($J102-$M102)/($J102-$M102-$H102)</f>
        <v>0.31305043838008545</v>
      </c>
      <c r="AD102" s="3">
        <f t="shared" si="17"/>
        <v>1.0435014612669515</v>
      </c>
      <c r="AE102" s="16">
        <f t="shared" si="18"/>
        <v>1.3050438380085461E-2</v>
      </c>
      <c r="AF102" s="17">
        <f t="shared" si="19"/>
        <v>0.95831202649765823</v>
      </c>
      <c r="AG102" s="17">
        <f>AC102*(14.068*'Sem TS MC2020'!$P94^-0.457)/$R102</f>
        <v>1.0551979053082876</v>
      </c>
      <c r="AH102" s="17"/>
      <c r="AP102" s="3">
        <f>$AQ$2*($AQ$3+$AQ$4*$F102/($N102*'Sem TS MC2020'!P94))*($AQ$5*$G102+$AQ$6*$B102/$N102)*('Sem TS MC2020'!P94^$AQ$7/200000)*($J102-$M102)/($J102-$M102-$H102)+('Sem TS MC2020'!P94-$C102/$AQ$8)*($AQ$5*$G102+$AQ$6*$B102/$N102)/200000</f>
        <v>0.3286995841083491</v>
      </c>
      <c r="AQ102" s="3">
        <f t="shared" si="20"/>
        <v>1.0956652803611637</v>
      </c>
      <c r="AR102" s="16">
        <f t="shared" si="21"/>
        <v>2.8699584108349108E-2</v>
      </c>
    </row>
    <row r="103" spans="1:44" x14ac:dyDescent="0.25">
      <c r="B103" s="4">
        <v>16</v>
      </c>
      <c r="C103" s="5">
        <v>500</v>
      </c>
      <c r="D103" s="5">
        <v>2</v>
      </c>
      <c r="E103" s="4">
        <v>138</v>
      </c>
      <c r="F103" s="3">
        <v>3.2689999999999997</v>
      </c>
      <c r="G103" s="4">
        <v>40</v>
      </c>
      <c r="H103" s="4">
        <v>48</v>
      </c>
      <c r="I103" s="1">
        <v>250</v>
      </c>
      <c r="J103" s="4">
        <v>348</v>
      </c>
      <c r="K103" s="5">
        <v>400</v>
      </c>
      <c r="L103" s="3">
        <v>32000</v>
      </c>
      <c r="M103" s="5">
        <v>73.386285342529078</v>
      </c>
      <c r="N103" s="8">
        <v>1.2500000000000001E-2</v>
      </c>
      <c r="O103" s="3">
        <v>37.93</v>
      </c>
      <c r="P103" s="5">
        <v>265.38639226985168</v>
      </c>
      <c r="Q103" s="3">
        <f t="shared" si="14"/>
        <v>0.17350535817348289</v>
      </c>
      <c r="R103" s="3">
        <v>0.33</v>
      </c>
      <c r="S103" s="12">
        <f t="shared" si="11"/>
        <v>1.3269319613492584E-3</v>
      </c>
      <c r="W103" s="3">
        <f t="shared" si="12"/>
        <v>0.34564366598472118</v>
      </c>
      <c r="X103" s="3">
        <f t="shared" si="15"/>
        <v>1.0474050484385491</v>
      </c>
      <c r="Z103" s="3">
        <f t="shared" si="13"/>
        <v>0.34882538860049117</v>
      </c>
      <c r="AA103" s="3">
        <f t="shared" si="16"/>
        <v>1.0570466321227006</v>
      </c>
      <c r="AC103" s="3">
        <f>$AD$2*($AD$3+$AD$4*$F103/($N103*'Sem TS MC2020'!P95))*($AD$5*$G103+$AD$6*$B103/$N103)*'Sem TS MC2020'!R95*($J103-$M103)/($J103-$M103-$H103)</f>
        <v>0.36034284565743646</v>
      </c>
      <c r="AD103" s="3">
        <f t="shared" si="17"/>
        <v>1.0919480171437468</v>
      </c>
      <c r="AE103" s="16">
        <f t="shared" si="18"/>
        <v>3.0342845657436446E-2</v>
      </c>
      <c r="AF103" s="17">
        <f t="shared" si="19"/>
        <v>0.915794510635901</v>
      </c>
      <c r="AG103" s="17">
        <f>AC103*(14.068*'Sem TS MC2020'!$P95^-0.457)/$R103</f>
        <v>1.0644945894095921</v>
      </c>
      <c r="AH103" s="17"/>
      <c r="AP103" s="3">
        <f>$AQ$2*($AQ$3+$AQ$4*$F103/($N103*'Sem TS MC2020'!P95))*($AQ$5*$G103+$AQ$6*$B103/$N103)*('Sem TS MC2020'!P95^$AQ$7/200000)*($J103-$M103)/($J103-$M103-$H103)+('Sem TS MC2020'!P95-$C103/$AQ$8)*($AQ$5*$G103+$AQ$6*$B103/$N103)/200000</f>
        <v>0.37578305653769911</v>
      </c>
      <c r="AQ103" s="3">
        <f t="shared" si="20"/>
        <v>1.1387365349627245</v>
      </c>
      <c r="AR103" s="16">
        <f t="shared" si="21"/>
        <v>4.5783056537699096E-2</v>
      </c>
    </row>
    <row r="104" spans="1:44" x14ac:dyDescent="0.25">
      <c r="B104" s="4">
        <v>16</v>
      </c>
      <c r="C104" s="5">
        <v>500</v>
      </c>
      <c r="D104" s="5">
        <v>2</v>
      </c>
      <c r="E104" s="4">
        <v>138</v>
      </c>
      <c r="F104" s="3">
        <v>3.2689999999999997</v>
      </c>
      <c r="G104" s="4">
        <v>40</v>
      </c>
      <c r="H104" s="4">
        <v>48</v>
      </c>
      <c r="I104" s="1">
        <v>250</v>
      </c>
      <c r="J104" s="4">
        <v>348</v>
      </c>
      <c r="K104" s="5">
        <v>400</v>
      </c>
      <c r="L104" s="3">
        <v>32000</v>
      </c>
      <c r="M104" s="5">
        <v>73.386285342529078</v>
      </c>
      <c r="N104" s="8">
        <v>1.2500000000000001E-2</v>
      </c>
      <c r="O104" s="3">
        <v>40.840000000000003</v>
      </c>
      <c r="P104" s="5">
        <v>307.67339134199574</v>
      </c>
      <c r="Q104" s="3">
        <f t="shared" si="14"/>
        <v>0.5280282515045237</v>
      </c>
      <c r="R104" s="3">
        <v>0.38</v>
      </c>
      <c r="S104" s="12">
        <f t="shared" si="11"/>
        <v>1.5383669567099786E-3</v>
      </c>
      <c r="W104" s="3">
        <f t="shared" si="12"/>
        <v>0.37865785240713123</v>
      </c>
      <c r="X104" s="3">
        <f t="shared" si="15"/>
        <v>0.99646803265034534</v>
      </c>
      <c r="Z104" s="3">
        <f t="shared" si="13"/>
        <v>0.38276549048585096</v>
      </c>
      <c r="AA104" s="3">
        <f t="shared" si="16"/>
        <v>1.0072776065417131</v>
      </c>
      <c r="AC104" s="3">
        <f>$AD$2*($AD$3+$AD$4*$F104/($N104*'Sem TS MC2020'!P96))*($AD$5*$G104+$AD$6*$B104/$N104)*'Sem TS MC2020'!R96*($J104-$M104)/($J104-$M104-$H104)</f>
        <v>0.40747329263589244</v>
      </c>
      <c r="AD104" s="3">
        <f t="shared" si="17"/>
        <v>1.0722981385155064</v>
      </c>
      <c r="AE104" s="16">
        <f t="shared" si="18"/>
        <v>2.7473292635892432E-2</v>
      </c>
      <c r="AF104" s="17">
        <f t="shared" si="19"/>
        <v>0.93257645805895351</v>
      </c>
      <c r="AG104" s="17">
        <f>AC104*(14.068*'Sem TS MC2020'!$P96^-0.457)/$R104</f>
        <v>1.0106156641749879</v>
      </c>
      <c r="AH104" s="17"/>
      <c r="AP104" s="3">
        <f>$AQ$2*($AQ$3+$AQ$4*$F104/($N104*'Sem TS MC2020'!P96))*($AQ$5*$G104+$AQ$6*$B104/$N104)*('Sem TS MC2020'!P96^$AQ$7/200000)*($J104-$M104)/($J104-$M104-$H104)+('Sem TS MC2020'!P96-$C104/$AQ$8)*($AQ$5*$G104+$AQ$6*$B104/$N104)/200000</f>
        <v>0.42182297351882103</v>
      </c>
      <c r="AQ104" s="3">
        <f t="shared" si="20"/>
        <v>1.1100604566284764</v>
      </c>
      <c r="AR104" s="16">
        <f t="shared" si="21"/>
        <v>4.1822973518821027E-2</v>
      </c>
    </row>
    <row r="105" spans="1:44" x14ac:dyDescent="0.25">
      <c r="A105" s="1" t="s">
        <v>27</v>
      </c>
      <c r="B105" s="4">
        <v>16</v>
      </c>
      <c r="C105" s="5">
        <v>500</v>
      </c>
      <c r="D105" s="5">
        <v>2</v>
      </c>
      <c r="E105" s="4">
        <v>168</v>
      </c>
      <c r="F105" s="3">
        <v>3.2689999999999997</v>
      </c>
      <c r="G105" s="4">
        <v>25</v>
      </c>
      <c r="H105" s="4">
        <v>33</v>
      </c>
      <c r="I105" s="1">
        <v>250</v>
      </c>
      <c r="J105" s="4">
        <v>333</v>
      </c>
      <c r="K105" s="5">
        <v>400</v>
      </c>
      <c r="L105" s="3">
        <v>12769</v>
      </c>
      <c r="M105" s="5">
        <v>73.386285342529078</v>
      </c>
      <c r="N105" s="8">
        <v>1.5746098349890107E-2</v>
      </c>
      <c r="O105" s="3">
        <v>23.34</v>
      </c>
      <c r="P105" s="5">
        <v>83.250300076909014</v>
      </c>
      <c r="Q105" s="3">
        <f t="shared" si="14"/>
        <v>-1.3534749383968334</v>
      </c>
      <c r="R105" s="3">
        <v>0.15</v>
      </c>
      <c r="S105" s="12">
        <f t="shared" si="11"/>
        <v>4.1625150038454507E-4</v>
      </c>
      <c r="W105" s="3">
        <f t="shared" si="12"/>
        <v>0.15360052698610233</v>
      </c>
      <c r="X105" s="3">
        <f t="shared" si="15"/>
        <v>1.0240035132406822</v>
      </c>
      <c r="Z105" s="3">
        <f t="shared" si="13"/>
        <v>0.15120323277073514</v>
      </c>
      <c r="AA105" s="3">
        <f t="shared" si="16"/>
        <v>1.0080215518049009</v>
      </c>
      <c r="AC105" s="3">
        <f>$AD$2*($AD$3+$AD$4*$F105/($N105*'Sem TS MC2020'!P97))*($AD$5*$G105+$AD$6*$B105/$N105)*'Sem TS MC2020'!R97*($J105-$M105)/($J105-$M105-$H105)</f>
        <v>0.12727254002103353</v>
      </c>
      <c r="AD105" s="3">
        <f t="shared" si="17"/>
        <v>0.8484836001402235</v>
      </c>
      <c r="AE105" s="16">
        <f t="shared" si="18"/>
        <v>-2.2727459978966469E-2</v>
      </c>
      <c r="AF105" s="17">
        <f t="shared" si="19"/>
        <v>1.1785731625628784</v>
      </c>
      <c r="AG105" s="17">
        <f>AC105*(14.068*'Sem TS MC2020'!$P97^-0.457)/$R105</f>
        <v>1.0326615735083147</v>
      </c>
      <c r="AH105" s="17"/>
      <c r="AP105" s="3">
        <f>$AQ$2*($AQ$3+$AQ$4*$F105/($N105*'Sem TS MC2020'!P97))*($AQ$5*$G105+$AQ$6*$B105/$N105)*('Sem TS MC2020'!P97^$AQ$7/200000)*($J105-$M105)/($J105-$M105-$H105)+('Sem TS MC2020'!P97-$C105/$AQ$8)*($AQ$5*$G105+$AQ$6*$B105/$N105)/200000</f>
        <v>0.13674069036387548</v>
      </c>
      <c r="AQ105" s="3">
        <f t="shared" si="20"/>
        <v>0.91160460242583663</v>
      </c>
      <c r="AR105" s="16">
        <f t="shared" si="21"/>
        <v>-1.3259309636124511E-2</v>
      </c>
    </row>
    <row r="106" spans="1:44" x14ac:dyDescent="0.25">
      <c r="B106" s="4">
        <v>16</v>
      </c>
      <c r="C106" s="5">
        <v>500</v>
      </c>
      <c r="D106" s="5">
        <v>2</v>
      </c>
      <c r="E106" s="4">
        <v>168</v>
      </c>
      <c r="F106" s="3">
        <v>3.2689999999999997</v>
      </c>
      <c r="G106" s="4">
        <v>25</v>
      </c>
      <c r="H106" s="4">
        <v>33</v>
      </c>
      <c r="I106" s="1">
        <v>250</v>
      </c>
      <c r="J106" s="4">
        <v>333</v>
      </c>
      <c r="K106" s="5">
        <v>400</v>
      </c>
      <c r="L106" s="3">
        <v>12769</v>
      </c>
      <c r="M106" s="5">
        <v>73.386285342529078</v>
      </c>
      <c r="N106" s="8">
        <v>1.5746098349890107E-2</v>
      </c>
      <c r="O106" s="3">
        <v>26.26</v>
      </c>
      <c r="P106" s="5">
        <v>122.67593514835909</v>
      </c>
      <c r="Q106" s="3">
        <f t="shared" si="14"/>
        <v>-1.0229409557631126</v>
      </c>
      <c r="R106" s="3">
        <v>0.18</v>
      </c>
      <c r="S106" s="12">
        <f t="shared" si="11"/>
        <v>6.1337967574179547E-4</v>
      </c>
      <c r="W106" s="3">
        <f t="shared" si="12"/>
        <v>0.19510985141694789</v>
      </c>
      <c r="X106" s="3">
        <f t="shared" si="15"/>
        <v>1.0839436189830438</v>
      </c>
      <c r="Z106" s="3">
        <f t="shared" si="13"/>
        <v>0.19288554316725148</v>
      </c>
      <c r="AA106" s="3">
        <f t="shared" si="16"/>
        <v>1.071586350929175</v>
      </c>
      <c r="AC106" s="3">
        <f>$AD$2*($AD$3+$AD$4*$F106/($N106*'Sem TS MC2020'!P98))*($AD$5*$G106+$AD$6*$B106/$N106)*'Sem TS MC2020'!R98*($J106-$M106)/($J106-$M106-$H106)</f>
        <v>0.16139402239487066</v>
      </c>
      <c r="AD106" s="3">
        <f t="shared" si="17"/>
        <v>0.89663345774928149</v>
      </c>
      <c r="AE106" s="16">
        <f t="shared" si="18"/>
        <v>-1.8605977605129331E-2</v>
      </c>
      <c r="AF106" s="17">
        <f t="shared" si="19"/>
        <v>1.1152829412703247</v>
      </c>
      <c r="AG106" s="17">
        <f>AC106*(14.068*'Sem TS MC2020'!$P98^-0.457)/$R106</f>
        <v>1.0340318264203883</v>
      </c>
      <c r="AH106" s="17"/>
      <c r="AP106" s="3">
        <f>$AQ$2*($AQ$3+$AQ$4*$F106/($N106*'Sem TS MC2020'!P98))*($AQ$5*$G106+$AQ$6*$B106/$N106)*('Sem TS MC2020'!P98^$AQ$7/200000)*($J106-$M106)/($J106-$M106-$H106)+('Sem TS MC2020'!P98-$C106/$AQ$8)*($AQ$5*$G106+$AQ$6*$B106/$N106)/200000</f>
        <v>0.17388641627409229</v>
      </c>
      <c r="AQ106" s="3">
        <f t="shared" si="20"/>
        <v>0.96603564596717939</v>
      </c>
      <c r="AR106" s="16">
        <f t="shared" si="21"/>
        <v>-6.1135837259077008E-3</v>
      </c>
    </row>
    <row r="107" spans="1:44" x14ac:dyDescent="0.25">
      <c r="B107" s="4">
        <v>16</v>
      </c>
      <c r="C107" s="5">
        <v>500</v>
      </c>
      <c r="D107" s="5">
        <v>2</v>
      </c>
      <c r="E107" s="4">
        <v>168</v>
      </c>
      <c r="F107" s="3">
        <v>3.2689999999999997</v>
      </c>
      <c r="G107" s="4">
        <v>25</v>
      </c>
      <c r="H107" s="4">
        <v>33</v>
      </c>
      <c r="I107" s="1">
        <v>250</v>
      </c>
      <c r="J107" s="4">
        <v>333</v>
      </c>
      <c r="K107" s="5">
        <v>400</v>
      </c>
      <c r="L107" s="3">
        <v>12769</v>
      </c>
      <c r="M107" s="5">
        <v>73.386285342529078</v>
      </c>
      <c r="N107" s="8">
        <v>1.5746098349890107E-2</v>
      </c>
      <c r="O107" s="3">
        <v>29.175000000000001</v>
      </c>
      <c r="P107" s="5">
        <v>162.03406057071425</v>
      </c>
      <c r="Q107" s="3">
        <f t="shared" si="14"/>
        <v>-0.69297295597636699</v>
      </c>
      <c r="R107" s="3">
        <v>0.2</v>
      </c>
      <c r="S107" s="12">
        <f t="shared" si="11"/>
        <v>8.1017030285357125E-4</v>
      </c>
      <c r="W107" s="3">
        <f t="shared" si="12"/>
        <v>0.23165504306845591</v>
      </c>
      <c r="X107" s="3">
        <f t="shared" si="15"/>
        <v>1.1582752153422795</v>
      </c>
      <c r="Z107" s="3">
        <f t="shared" si="13"/>
        <v>0.22971616408421336</v>
      </c>
      <c r="AA107" s="3">
        <f t="shared" si="16"/>
        <v>1.1485808204210668</v>
      </c>
      <c r="AC107" s="3">
        <f>$AD$2*($AD$3+$AD$4*$F107/($N107*'Sem TS MC2020'!P99))*($AD$5*$G107+$AD$6*$B107/$N107)*'Sem TS MC2020'!R99*($J107-$M107)/($J107-$M107-$H107)</f>
        <v>0.19545707757286218</v>
      </c>
      <c r="AD107" s="3">
        <f t="shared" si="17"/>
        <v>0.97728538786431085</v>
      </c>
      <c r="AE107" s="16">
        <f t="shared" si="18"/>
        <v>-4.5429224271378299E-3</v>
      </c>
      <c r="AF107" s="17">
        <f t="shared" si="19"/>
        <v>1.0232425578216493</v>
      </c>
      <c r="AG107" s="17">
        <f>AC107*(14.068*'Sem TS MC2020'!$P99^-0.457)/$R107</f>
        <v>1.0741083521997654</v>
      </c>
      <c r="AH107" s="17"/>
      <c r="AP107" s="3">
        <f>$AQ$2*($AQ$3+$AQ$4*$F107/($N107*'Sem TS MC2020'!P99))*($AQ$5*$G107+$AQ$6*$B107/$N107)*('Sem TS MC2020'!P99^$AQ$7/200000)*($J107-$M107)/($J107-$M107-$H107)+('Sem TS MC2020'!P99-$C107/$AQ$8)*($AQ$5*$G107+$AQ$6*$B107/$N107)/200000</f>
        <v>0.20991920264550451</v>
      </c>
      <c r="AQ107" s="3">
        <f t="shared" si="20"/>
        <v>1.0495960132275224</v>
      </c>
      <c r="AR107" s="16">
        <f t="shared" si="21"/>
        <v>9.919202645504499E-3</v>
      </c>
    </row>
    <row r="108" spans="1:44" x14ac:dyDescent="0.25">
      <c r="B108" s="4">
        <v>16</v>
      </c>
      <c r="C108" s="5">
        <v>500</v>
      </c>
      <c r="D108" s="5">
        <v>2</v>
      </c>
      <c r="E108" s="4">
        <v>168</v>
      </c>
      <c r="F108" s="3">
        <v>3.2689999999999997</v>
      </c>
      <c r="G108" s="4">
        <v>25</v>
      </c>
      <c r="H108" s="4">
        <v>33</v>
      </c>
      <c r="I108" s="1">
        <v>250</v>
      </c>
      <c r="J108" s="4">
        <v>333</v>
      </c>
      <c r="K108" s="5">
        <v>400</v>
      </c>
      <c r="L108" s="3">
        <v>12769</v>
      </c>
      <c r="M108" s="5">
        <v>73.386285342529078</v>
      </c>
      <c r="N108" s="8">
        <v>1.5746098349890107E-2</v>
      </c>
      <c r="O108" s="3">
        <v>32.090000000000003</v>
      </c>
      <c r="P108" s="5">
        <v>201.3921859930694</v>
      </c>
      <c r="Q108" s="3">
        <f t="shared" si="14"/>
        <v>-0.36300495618962136</v>
      </c>
      <c r="R108" s="3">
        <v>0.23</v>
      </c>
      <c r="S108" s="12">
        <f t="shared" si="11"/>
        <v>1.006960929965347E-3</v>
      </c>
      <c r="W108" s="3">
        <f t="shared" si="12"/>
        <v>0.26491646816940401</v>
      </c>
      <c r="X108" s="3">
        <f t="shared" si="15"/>
        <v>1.1518107311713217</v>
      </c>
      <c r="Z108" s="3">
        <f t="shared" si="13"/>
        <v>0.26332831020345865</v>
      </c>
      <c r="AA108" s="3">
        <f t="shared" si="16"/>
        <v>1.1449056965367768</v>
      </c>
      <c r="AC108" s="3">
        <f>$AD$2*($AD$3+$AD$4*$F108/($N108*'Sem TS MC2020'!P100))*($AD$5*$G108+$AD$6*$B108/$N108)*'Sem TS MC2020'!R100*($J108-$M108)/($J108-$M108-$H108)</f>
        <v>0.22952013275085378</v>
      </c>
      <c r="AD108" s="3">
        <f t="shared" si="17"/>
        <v>0.99791362065588596</v>
      </c>
      <c r="AE108" s="16">
        <f t="shared" si="18"/>
        <v>-4.7986724914622636E-4</v>
      </c>
      <c r="AF108" s="17">
        <f t="shared" si="19"/>
        <v>1.0020907414238347</v>
      </c>
      <c r="AG108" s="17">
        <f>AC108*(14.068*'Sem TS MC2020'!$P100^-0.457)/$R108</f>
        <v>1.0500709480343828</v>
      </c>
      <c r="AH108" s="17"/>
      <c r="AP108" s="3">
        <f>$AQ$2*($AQ$3+$AQ$4*$F108/($N108*'Sem TS MC2020'!P100))*($AQ$5*$G108+$AQ$6*$B108/$N108)*('Sem TS MC2020'!P100^$AQ$7/200000)*($J108-$M108)/($J108-$M108-$H108)+('Sem TS MC2020'!P100-$C108/$AQ$8)*($AQ$5*$G108+$AQ$6*$B108/$N108)/200000</f>
        <v>0.24506490148205531</v>
      </c>
      <c r="AQ108" s="3">
        <f t="shared" si="20"/>
        <v>1.06549957166111</v>
      </c>
      <c r="AR108" s="16">
        <f t="shared" si="21"/>
        <v>1.5064901482055304E-2</v>
      </c>
    </row>
    <row r="109" spans="1:44" x14ac:dyDescent="0.25">
      <c r="B109" s="4">
        <v>16</v>
      </c>
      <c r="C109" s="5">
        <v>500</v>
      </c>
      <c r="D109" s="5">
        <v>2</v>
      </c>
      <c r="E109" s="4">
        <v>168</v>
      </c>
      <c r="F109" s="3">
        <v>3.2689999999999997</v>
      </c>
      <c r="G109" s="4">
        <v>25</v>
      </c>
      <c r="H109" s="4">
        <v>33</v>
      </c>
      <c r="I109" s="1">
        <v>250</v>
      </c>
      <c r="J109" s="4">
        <v>333</v>
      </c>
      <c r="K109" s="5">
        <v>400</v>
      </c>
      <c r="L109" s="3">
        <v>12769</v>
      </c>
      <c r="M109" s="5">
        <v>73.386285342529078</v>
      </c>
      <c r="N109" s="8">
        <v>1.5746098349890107E-2</v>
      </c>
      <c r="O109" s="3">
        <v>35.01</v>
      </c>
      <c r="P109" s="5">
        <v>240.81782106451948</v>
      </c>
      <c r="Q109" s="3">
        <f t="shared" si="14"/>
        <v>-3.2470973555900451E-2</v>
      </c>
      <c r="R109" s="3">
        <v>0.25</v>
      </c>
      <c r="S109" s="12">
        <f t="shared" si="11"/>
        <v>1.2040891053225974E-3</v>
      </c>
      <c r="W109" s="3">
        <f t="shared" si="12"/>
        <v>0.29581251411645676</v>
      </c>
      <c r="X109" s="3">
        <f t="shared" si="15"/>
        <v>1.183250056465827</v>
      </c>
      <c r="Z109" s="3">
        <f t="shared" si="13"/>
        <v>0.29461797788409488</v>
      </c>
      <c r="AA109" s="3">
        <f t="shared" si="16"/>
        <v>1.1784719115363795</v>
      </c>
      <c r="AC109" s="3">
        <f>$AD$2*($AD$3+$AD$4*$F109/($N109*'Sem TS MC2020'!P101))*($AD$5*$G109+$AD$6*$B109/$N109)*'Sem TS MC2020'!R101*($J109-$M109)/($J109-$M109-$H109)</f>
        <v>0.26364161512469098</v>
      </c>
      <c r="AD109" s="3">
        <f t="shared" si="17"/>
        <v>1.0545664604987639</v>
      </c>
      <c r="AE109" s="16">
        <f t="shared" si="18"/>
        <v>1.3641615124690976E-2</v>
      </c>
      <c r="AF109" s="17">
        <f t="shared" si="19"/>
        <v>0.94825697332251935</v>
      </c>
      <c r="AG109" s="17">
        <f>AC109*(14.068*'Sem TS MC2020'!$P101^-0.457)/$R109</f>
        <v>1.0663869303791966</v>
      </c>
      <c r="AH109" s="17"/>
      <c r="AP109" s="3">
        <f>$AQ$2*($AQ$3+$AQ$4*$F109/($N109*'Sem TS MC2020'!P101))*($AQ$5*$G109+$AQ$6*$B109/$N109)*('Sem TS MC2020'!P101^$AQ$7/200000)*($J109-$M109)/($J109-$M109-$H109)+('Sem TS MC2020'!P101-$C109/$AQ$8)*($AQ$5*$G109+$AQ$6*$B109/$N109)/200000</f>
        <v>0.27950441759998046</v>
      </c>
      <c r="AQ109" s="3">
        <f t="shared" si="20"/>
        <v>1.1180176703999218</v>
      </c>
      <c r="AR109" s="16">
        <f t="shared" si="21"/>
        <v>2.9504417599980459E-2</v>
      </c>
    </row>
    <row r="110" spans="1:44" x14ac:dyDescent="0.25">
      <c r="B110" s="4">
        <v>16</v>
      </c>
      <c r="C110" s="5">
        <v>500</v>
      </c>
      <c r="D110" s="5">
        <v>2</v>
      </c>
      <c r="E110" s="4">
        <v>168</v>
      </c>
      <c r="F110" s="3">
        <v>3.2689999999999997</v>
      </c>
      <c r="G110" s="4">
        <v>25</v>
      </c>
      <c r="H110" s="4">
        <v>33</v>
      </c>
      <c r="I110" s="1">
        <v>250</v>
      </c>
      <c r="J110" s="4">
        <v>333</v>
      </c>
      <c r="K110" s="5">
        <v>400</v>
      </c>
      <c r="L110" s="3">
        <v>12769</v>
      </c>
      <c r="M110" s="5">
        <v>73.386285342529078</v>
      </c>
      <c r="N110" s="8">
        <v>1.5746098349890107E-2</v>
      </c>
      <c r="O110" s="3">
        <v>37.93</v>
      </c>
      <c r="P110" s="5">
        <v>280.24345613596955</v>
      </c>
      <c r="Q110" s="3">
        <f t="shared" si="14"/>
        <v>0.29806300907782046</v>
      </c>
      <c r="R110" s="3">
        <v>0.3</v>
      </c>
      <c r="S110" s="12">
        <f t="shared" si="11"/>
        <v>1.4012172806798478E-3</v>
      </c>
      <c r="W110" s="3">
        <f t="shared" si="12"/>
        <v>0.32482096614990652</v>
      </c>
      <c r="X110" s="3">
        <f t="shared" si="15"/>
        <v>1.0827365538330218</v>
      </c>
      <c r="Z110" s="3">
        <f t="shared" si="13"/>
        <v>0.32404928764612906</v>
      </c>
      <c r="AA110" s="3">
        <f t="shared" si="16"/>
        <v>1.0801642921537635</v>
      </c>
      <c r="AC110" s="3">
        <f>$AD$2*($AD$3+$AD$4*$F110/($N110*'Sem TS MC2020'!P102))*($AD$5*$G110+$AD$6*$B110/$N110)*'Sem TS MC2020'!R102*($J110-$M110)/($J110-$M110-$H110)</f>
        <v>0.29776309749852803</v>
      </c>
      <c r="AD110" s="3">
        <f t="shared" si="17"/>
        <v>0.99254365832842684</v>
      </c>
      <c r="AE110" s="16">
        <f t="shared" si="18"/>
        <v>-2.2369025014719601E-3</v>
      </c>
      <c r="AF110" s="17">
        <f t="shared" si="19"/>
        <v>1.0075123563674071</v>
      </c>
      <c r="AG110" s="17">
        <f>AC110*(14.068*'Sem TS MC2020'!$P102^-0.457)/$R110</f>
        <v>0.96758942500494982</v>
      </c>
      <c r="AH110" s="17"/>
      <c r="AP110" s="3">
        <f>$AQ$2*($AQ$3+$AQ$4*$F110/($N110*'Sem TS MC2020'!P102))*($AQ$5*$G110+$AQ$6*$B110/$N110)*('Sem TS MC2020'!P102^$AQ$7/200000)*($J110-$M110)/($J110-$M110-$H110)+('Sem TS MC2020'!P102-$C110/$AQ$8)*($AQ$5*$G110+$AQ$6*$B110/$N110)/200000</f>
        <v>0.31327294837574082</v>
      </c>
      <c r="AQ110" s="3">
        <f t="shared" si="20"/>
        <v>1.0442431612524694</v>
      </c>
      <c r="AR110" s="16">
        <f t="shared" si="21"/>
        <v>1.3272948375740834E-2</v>
      </c>
    </row>
    <row r="111" spans="1:44" x14ac:dyDescent="0.25">
      <c r="B111" s="4">
        <v>16</v>
      </c>
      <c r="C111" s="5">
        <v>500</v>
      </c>
      <c r="D111" s="5">
        <v>2</v>
      </c>
      <c r="E111" s="4">
        <v>168</v>
      </c>
      <c r="F111" s="3">
        <v>3.2689999999999997</v>
      </c>
      <c r="G111" s="4">
        <v>25</v>
      </c>
      <c r="H111" s="4">
        <v>33</v>
      </c>
      <c r="I111" s="1">
        <v>250</v>
      </c>
      <c r="J111" s="4">
        <v>333</v>
      </c>
      <c r="K111" s="5">
        <v>400</v>
      </c>
      <c r="L111" s="3">
        <v>12769</v>
      </c>
      <c r="M111" s="5">
        <v>73.386285342529078</v>
      </c>
      <c r="N111" s="8">
        <v>1.5746098349890107E-2</v>
      </c>
      <c r="O111" s="3">
        <v>40.840000000000003</v>
      </c>
      <c r="P111" s="5">
        <v>319.53407190922991</v>
      </c>
      <c r="Q111" s="3">
        <f t="shared" si="14"/>
        <v>0.6274650260175918</v>
      </c>
      <c r="R111" s="3">
        <v>0.3</v>
      </c>
      <c r="S111" s="12">
        <f t="shared" si="11"/>
        <v>1.5976703595461496E-3</v>
      </c>
      <c r="W111" s="3">
        <f t="shared" si="12"/>
        <v>0.35221006186183812</v>
      </c>
      <c r="X111" s="3">
        <f t="shared" si="15"/>
        <v>1.1740335395394605</v>
      </c>
      <c r="Z111" s="3">
        <f t="shared" si="13"/>
        <v>0.35188080315931164</v>
      </c>
      <c r="AA111" s="3">
        <f t="shared" si="16"/>
        <v>1.1729360105310389</v>
      </c>
      <c r="AC111" s="3">
        <f>$AD$2*($AD$3+$AD$4*$F111/($N111*'Sem TS MC2020'!P103))*($AD$5*$G111+$AD$6*$B111/$N111)*'Sem TS MC2020'!R103*($J111-$M111)/($J111-$M111-$H111)</f>
        <v>0.33176772548067412</v>
      </c>
      <c r="AD111" s="3">
        <f t="shared" si="17"/>
        <v>1.1058924182689138</v>
      </c>
      <c r="AE111" s="16">
        <f t="shared" si="18"/>
        <v>3.1767725480674136E-2</v>
      </c>
      <c r="AF111" s="17">
        <f t="shared" si="19"/>
        <v>0.90424708902998863</v>
      </c>
      <c r="AG111" s="17">
        <f>AC111*(14.068*'Sem TS MC2020'!$P103^-0.457)/$R111</f>
        <v>1.0422774792299614</v>
      </c>
      <c r="AH111" s="17"/>
      <c r="AP111" s="3">
        <f>$AQ$2*($AQ$3+$AQ$4*$F111/($N111*'Sem TS MC2020'!P103))*($AQ$5*$G111+$AQ$6*$B111/$N111)*('Sem TS MC2020'!P103^$AQ$7/200000)*($J111-$M111)/($J111-$M111-$H111)+('Sem TS MC2020'!P103-$C111/$AQ$8)*($AQ$5*$G111+$AQ$6*$B111/$N111)/200000</f>
        <v>0.34633468166019843</v>
      </c>
      <c r="AQ111" s="3">
        <f t="shared" si="20"/>
        <v>1.1544489388673282</v>
      </c>
      <c r="AR111" s="16">
        <f t="shared" si="21"/>
        <v>4.633468166019844E-2</v>
      </c>
    </row>
    <row r="112" spans="1:44" x14ac:dyDescent="0.25">
      <c r="A112" s="1" t="s">
        <v>28</v>
      </c>
      <c r="B112" s="4">
        <v>16</v>
      </c>
      <c r="C112" s="5">
        <v>500</v>
      </c>
      <c r="D112" s="5">
        <v>2</v>
      </c>
      <c r="E112" s="4">
        <v>168</v>
      </c>
      <c r="F112" s="3">
        <v>3.2689999999999997</v>
      </c>
      <c r="G112" s="4">
        <v>25</v>
      </c>
      <c r="H112" s="4">
        <v>33</v>
      </c>
      <c r="I112" s="1">
        <v>250</v>
      </c>
      <c r="J112" s="4">
        <v>333</v>
      </c>
      <c r="K112" s="5">
        <v>400</v>
      </c>
      <c r="L112" s="3">
        <v>12769</v>
      </c>
      <c r="M112" s="5">
        <v>73.386285342529078</v>
      </c>
      <c r="N112" s="8">
        <v>1.5746098349890107E-2</v>
      </c>
      <c r="O112" s="3">
        <v>20.420000000000002</v>
      </c>
      <c r="P112" s="5">
        <v>46.143119331178525</v>
      </c>
      <c r="Q112" s="3">
        <f t="shared" si="14"/>
        <v>-1.664571619882566</v>
      </c>
      <c r="R112" s="3">
        <v>0.15</v>
      </c>
      <c r="S112" s="12">
        <f t="shared" si="11"/>
        <v>2.3071559665589262E-4</v>
      </c>
      <c r="W112" s="3">
        <f t="shared" si="12"/>
        <v>0.1067256111916282</v>
      </c>
      <c r="X112" s="3">
        <f t="shared" si="15"/>
        <v>0.71150407461085463</v>
      </c>
      <c r="Z112" s="3">
        <f t="shared" si="13"/>
        <v>0.10438015899408666</v>
      </c>
      <c r="AA112" s="3">
        <f t="shared" si="16"/>
        <v>0.69586772662724439</v>
      </c>
      <c r="AC112" s="3">
        <f>$AD$2*($AD$3+$AD$4*$F112/($N112*'Sem TS MC2020'!P104))*($AD$5*$G112+$AD$6*$B112/$N112)*'Sem TS MC2020'!R104*($J112-$M112)/($J112-$M112-$H112)</f>
        <v>9.3151057647196334E-2</v>
      </c>
      <c r="AD112" s="3">
        <f t="shared" si="17"/>
        <v>0.62100705098130893</v>
      </c>
      <c r="AE112" s="16">
        <f t="shared" si="18"/>
        <v>-5.6848942352803661E-2</v>
      </c>
      <c r="AF112" s="17">
        <f t="shared" si="19"/>
        <v>1.6102876745438079</v>
      </c>
      <c r="AG112" s="17">
        <f>AC112*(14.068*'Sem TS MC2020'!$P104^-0.457)/$R112</f>
        <v>0.80341088699532093</v>
      </c>
      <c r="AH112" s="17"/>
      <c r="AP112" s="3">
        <f>$AQ$2*($AQ$3+$AQ$4*$F112/($N112*'Sem TS MC2020'!P104))*($AQ$5*$G112+$AQ$6*$B112/$N112)*('Sem TS MC2020'!P104^$AQ$7/200000)*($J112-$M112)/($J112-$M112-$H112)+('Sem TS MC2020'!P104-$C112/$AQ$8)*($AQ$5*$G112+$AQ$6*$B112/$N112)/200000</f>
        <v>9.8322271577257481E-2</v>
      </c>
      <c r="AQ112" s="3">
        <f t="shared" si="20"/>
        <v>0.65548181051504995</v>
      </c>
      <c r="AR112" s="16">
        <f t="shared" si="21"/>
        <v>-5.1677728422742514E-2</v>
      </c>
    </row>
    <row r="113" spans="1:44" x14ac:dyDescent="0.25">
      <c r="B113" s="4">
        <v>16</v>
      </c>
      <c r="C113" s="5">
        <v>500</v>
      </c>
      <c r="D113" s="5">
        <v>2</v>
      </c>
      <c r="E113" s="4">
        <v>168</v>
      </c>
      <c r="F113" s="3">
        <v>3.2689999999999997</v>
      </c>
      <c r="G113" s="4">
        <v>25</v>
      </c>
      <c r="H113" s="4">
        <v>33</v>
      </c>
      <c r="I113" s="1">
        <v>250</v>
      </c>
      <c r="J113" s="4">
        <v>333</v>
      </c>
      <c r="K113" s="5">
        <v>400</v>
      </c>
      <c r="L113" s="3">
        <v>12769</v>
      </c>
      <c r="M113" s="5">
        <v>73.386285342529078</v>
      </c>
      <c r="N113" s="8">
        <v>1.5746098349890107E-2</v>
      </c>
      <c r="O113" s="3">
        <v>23.34</v>
      </c>
      <c r="P113" s="5">
        <v>83.250300076909014</v>
      </c>
      <c r="Q113" s="3">
        <f t="shared" si="14"/>
        <v>-1.3534749383968334</v>
      </c>
      <c r="R113" s="3">
        <v>0.18</v>
      </c>
      <c r="S113" s="12">
        <f t="shared" si="11"/>
        <v>4.1625150038454507E-4</v>
      </c>
      <c r="W113" s="3">
        <f t="shared" si="12"/>
        <v>0.15360052698610233</v>
      </c>
      <c r="X113" s="3">
        <f t="shared" si="15"/>
        <v>0.85333626103390181</v>
      </c>
      <c r="Z113" s="3">
        <f t="shared" si="13"/>
        <v>0.15120323277073514</v>
      </c>
      <c r="AA113" s="3">
        <f t="shared" si="16"/>
        <v>0.84001795983741745</v>
      </c>
      <c r="AC113" s="3">
        <f>$AD$2*($AD$3+$AD$4*$F113/($N113*'Sem TS MC2020'!P105))*($AD$5*$G113+$AD$6*$B113/$N113)*'Sem TS MC2020'!R105*($J113-$M113)/($J113-$M113-$H113)</f>
        <v>0.12727254002103353</v>
      </c>
      <c r="AD113" s="3">
        <f t="shared" si="17"/>
        <v>0.70706966678351957</v>
      </c>
      <c r="AE113" s="16">
        <f t="shared" si="18"/>
        <v>-5.2727459978966468E-2</v>
      </c>
      <c r="AF113" s="17">
        <f t="shared" si="19"/>
        <v>1.4142877950754542</v>
      </c>
      <c r="AG113" s="17">
        <f>AC113*(14.068*'Sem TS MC2020'!$P105^-0.457)/$R113</f>
        <v>0.86055131125692885</v>
      </c>
      <c r="AH113" s="17"/>
      <c r="AP113" s="3">
        <f>$AQ$2*($AQ$3+$AQ$4*$F113/($N113*'Sem TS MC2020'!P105))*($AQ$5*$G113+$AQ$6*$B113/$N113)*('Sem TS MC2020'!P105^$AQ$7/200000)*($J113-$M113)/($J113-$M113-$H113)+('Sem TS MC2020'!P105-$C113/$AQ$8)*($AQ$5*$G113+$AQ$6*$B113/$N113)/200000</f>
        <v>0.13674069036387548</v>
      </c>
      <c r="AQ113" s="3">
        <f t="shared" si="20"/>
        <v>0.75967050202153052</v>
      </c>
      <c r="AR113" s="16">
        <f t="shared" si="21"/>
        <v>-4.325930963612451E-2</v>
      </c>
    </row>
    <row r="114" spans="1:44" x14ac:dyDescent="0.25">
      <c r="B114" s="4">
        <v>16</v>
      </c>
      <c r="C114" s="5">
        <v>500</v>
      </c>
      <c r="D114" s="5">
        <v>2</v>
      </c>
      <c r="E114" s="4">
        <v>168</v>
      </c>
      <c r="F114" s="3">
        <v>3.2689999999999997</v>
      </c>
      <c r="G114" s="4">
        <v>25</v>
      </c>
      <c r="H114" s="4">
        <v>33</v>
      </c>
      <c r="I114" s="1">
        <v>250</v>
      </c>
      <c r="J114" s="4">
        <v>333</v>
      </c>
      <c r="K114" s="5">
        <v>400</v>
      </c>
      <c r="L114" s="3">
        <v>12769</v>
      </c>
      <c r="M114" s="5">
        <v>73.386285342529078</v>
      </c>
      <c r="N114" s="8">
        <v>1.5746098349890107E-2</v>
      </c>
      <c r="O114" s="3">
        <v>26.26</v>
      </c>
      <c r="P114" s="5">
        <v>122.67593514835909</v>
      </c>
      <c r="Q114" s="3">
        <f t="shared" si="14"/>
        <v>-1.0229409557631126</v>
      </c>
      <c r="R114" s="3">
        <v>0.18</v>
      </c>
      <c r="S114" s="12">
        <f t="shared" si="11"/>
        <v>6.1337967574179547E-4</v>
      </c>
      <c r="W114" s="3">
        <f t="shared" si="12"/>
        <v>0.19510985141694789</v>
      </c>
      <c r="X114" s="3">
        <f t="shared" si="15"/>
        <v>1.0839436189830438</v>
      </c>
      <c r="Z114" s="3">
        <f t="shared" si="13"/>
        <v>0.19288554316725148</v>
      </c>
      <c r="AA114" s="3">
        <f t="shared" si="16"/>
        <v>1.071586350929175</v>
      </c>
      <c r="AC114" s="3">
        <f>$AD$2*($AD$3+$AD$4*$F114/($N114*'Sem TS MC2020'!P106))*($AD$5*$G114+$AD$6*$B114/$N114)*'Sem TS MC2020'!R106*($J114-$M114)/($J114-$M114-$H114)</f>
        <v>0.16139402239487066</v>
      </c>
      <c r="AD114" s="3">
        <f t="shared" si="17"/>
        <v>0.89663345774928149</v>
      </c>
      <c r="AE114" s="16">
        <f t="shared" si="18"/>
        <v>-1.8605977605129331E-2</v>
      </c>
      <c r="AF114" s="17">
        <f t="shared" si="19"/>
        <v>1.1152829412703247</v>
      </c>
      <c r="AG114" s="17">
        <f>AC114*(14.068*'Sem TS MC2020'!$P106^-0.457)/$R114</f>
        <v>1.0340318264203883</v>
      </c>
      <c r="AH114" s="17"/>
      <c r="AP114" s="3">
        <f>$AQ$2*($AQ$3+$AQ$4*$F114/($N114*'Sem TS MC2020'!P106))*($AQ$5*$G114+$AQ$6*$B114/$N114)*('Sem TS MC2020'!P106^$AQ$7/200000)*($J114-$M114)/($J114-$M114-$H114)+('Sem TS MC2020'!P106-$C114/$AQ$8)*($AQ$5*$G114+$AQ$6*$B114/$N114)/200000</f>
        <v>0.17388641627409229</v>
      </c>
      <c r="AQ114" s="3">
        <f t="shared" si="20"/>
        <v>0.96603564596717939</v>
      </c>
      <c r="AR114" s="16">
        <f t="shared" si="21"/>
        <v>-6.1135837259077008E-3</v>
      </c>
    </row>
    <row r="115" spans="1:44" x14ac:dyDescent="0.25">
      <c r="B115" s="4">
        <v>16</v>
      </c>
      <c r="C115" s="5">
        <v>500</v>
      </c>
      <c r="D115" s="5">
        <v>2</v>
      </c>
      <c r="E115" s="4">
        <v>168</v>
      </c>
      <c r="F115" s="3">
        <v>3.2689999999999997</v>
      </c>
      <c r="G115" s="4">
        <v>25</v>
      </c>
      <c r="H115" s="4">
        <v>33</v>
      </c>
      <c r="I115" s="1">
        <v>250</v>
      </c>
      <c r="J115" s="4">
        <v>333</v>
      </c>
      <c r="K115" s="5">
        <v>400</v>
      </c>
      <c r="L115" s="3">
        <v>12769</v>
      </c>
      <c r="M115" s="5">
        <v>73.386285342529078</v>
      </c>
      <c r="N115" s="8">
        <v>1.5746098349890107E-2</v>
      </c>
      <c r="O115" s="3">
        <v>29.175000000000001</v>
      </c>
      <c r="P115" s="5">
        <v>162.03406057071425</v>
      </c>
      <c r="Q115" s="3">
        <f t="shared" si="14"/>
        <v>-0.69297295597636699</v>
      </c>
      <c r="R115" s="3">
        <v>0.25</v>
      </c>
      <c r="S115" s="12">
        <f t="shared" si="11"/>
        <v>8.1017030285357125E-4</v>
      </c>
      <c r="W115" s="3">
        <f t="shared" si="12"/>
        <v>0.23165504306845591</v>
      </c>
      <c r="X115" s="3">
        <f t="shared" si="15"/>
        <v>0.92662017227382365</v>
      </c>
      <c r="Z115" s="3">
        <f t="shared" si="13"/>
        <v>0.22971616408421336</v>
      </c>
      <c r="AA115" s="3">
        <f t="shared" si="16"/>
        <v>0.91886465633685344</v>
      </c>
      <c r="AC115" s="3">
        <f>$AD$2*($AD$3+$AD$4*$F115/($N115*'Sem TS MC2020'!P107))*($AD$5*$G115+$AD$6*$B115/$N115)*'Sem TS MC2020'!R107*($J115-$M115)/($J115-$M115-$H115)</f>
        <v>0.19545707757286218</v>
      </c>
      <c r="AD115" s="3">
        <f t="shared" si="17"/>
        <v>0.78182831029144872</v>
      </c>
      <c r="AE115" s="16">
        <f t="shared" si="18"/>
        <v>-5.4542922427137819E-2</v>
      </c>
      <c r="AF115" s="17">
        <f t="shared" si="19"/>
        <v>1.2790531972770616</v>
      </c>
      <c r="AG115" s="17">
        <f>AC115*(14.068*'Sem TS MC2020'!$P107^-0.457)/$R115</f>
        <v>0.85928668175981238</v>
      </c>
      <c r="AH115" s="17"/>
      <c r="AP115" s="3">
        <f>$AQ$2*($AQ$3+$AQ$4*$F115/($N115*'Sem TS MC2020'!P107))*($AQ$5*$G115+$AQ$6*$B115/$N115)*('Sem TS MC2020'!P107^$AQ$7/200000)*($J115-$M115)/($J115-$M115-$H115)+('Sem TS MC2020'!P107-$C115/$AQ$8)*($AQ$5*$G115+$AQ$6*$B115/$N115)/200000</f>
        <v>0.20991920264550451</v>
      </c>
      <c r="AQ115" s="3">
        <f t="shared" si="20"/>
        <v>0.83967681058201804</v>
      </c>
      <c r="AR115" s="16">
        <f t="shared" si="21"/>
        <v>-4.008079735449549E-2</v>
      </c>
    </row>
    <row r="116" spans="1:44" x14ac:dyDescent="0.25">
      <c r="B116" s="4">
        <v>16</v>
      </c>
      <c r="C116" s="5">
        <v>500</v>
      </c>
      <c r="D116" s="5">
        <v>2</v>
      </c>
      <c r="E116" s="4">
        <v>168</v>
      </c>
      <c r="F116" s="3">
        <v>3.2689999999999997</v>
      </c>
      <c r="G116" s="4">
        <v>25</v>
      </c>
      <c r="H116" s="4">
        <v>33</v>
      </c>
      <c r="I116" s="1">
        <v>250</v>
      </c>
      <c r="J116" s="4">
        <v>333</v>
      </c>
      <c r="K116" s="5">
        <v>400</v>
      </c>
      <c r="L116" s="3">
        <v>12769</v>
      </c>
      <c r="M116" s="5">
        <v>73.386285342529078</v>
      </c>
      <c r="N116" s="8">
        <v>1.5746098349890107E-2</v>
      </c>
      <c r="O116" s="3">
        <v>32.090000000000003</v>
      </c>
      <c r="P116" s="5">
        <v>201.3921859930694</v>
      </c>
      <c r="Q116" s="3">
        <f t="shared" si="14"/>
        <v>-0.36300495618962136</v>
      </c>
      <c r="R116" s="3">
        <v>0.28000000000000003</v>
      </c>
      <c r="S116" s="12">
        <f t="shared" si="11"/>
        <v>1.006960929965347E-3</v>
      </c>
      <c r="W116" s="3">
        <f t="shared" si="12"/>
        <v>0.26491646816940401</v>
      </c>
      <c r="X116" s="3">
        <f t="shared" si="15"/>
        <v>0.94613024346215713</v>
      </c>
      <c r="Z116" s="3">
        <f t="shared" si="13"/>
        <v>0.26332831020345865</v>
      </c>
      <c r="AA116" s="3">
        <f t="shared" si="16"/>
        <v>0.94045825072663791</v>
      </c>
      <c r="AC116" s="3">
        <f>$AD$2*($AD$3+$AD$4*$F116/($N116*'Sem TS MC2020'!P108))*($AD$5*$G116+$AD$6*$B116/$N116)*'Sem TS MC2020'!R108*($J116-$M116)/($J116-$M116-$H116)</f>
        <v>0.22952013275085378</v>
      </c>
      <c r="AD116" s="3">
        <f t="shared" si="17"/>
        <v>0.81971475982447772</v>
      </c>
      <c r="AE116" s="16">
        <f t="shared" si="18"/>
        <v>-5.0479867249146243E-2</v>
      </c>
      <c r="AF116" s="17">
        <f t="shared" si="19"/>
        <v>1.2199365547768422</v>
      </c>
      <c r="AG116" s="17">
        <f>AC116*(14.068*'Sem TS MC2020'!$P108^-0.457)/$R116</f>
        <v>0.86255827874252866</v>
      </c>
      <c r="AH116" s="17"/>
      <c r="AP116" s="3">
        <f>$AQ$2*($AQ$3+$AQ$4*$F116/($N116*'Sem TS MC2020'!P108))*($AQ$5*$G116+$AQ$6*$B116/$N116)*('Sem TS MC2020'!P108^$AQ$7/200000)*($J116-$M116)/($J116-$M116-$H116)+('Sem TS MC2020'!P108-$C116/$AQ$8)*($AQ$5*$G116+$AQ$6*$B116/$N116)/200000</f>
        <v>0.24506490148205531</v>
      </c>
      <c r="AQ116" s="3">
        <f t="shared" si="20"/>
        <v>0.87523179100734028</v>
      </c>
      <c r="AR116" s="16">
        <f t="shared" si="21"/>
        <v>-3.4935098517944713E-2</v>
      </c>
    </row>
    <row r="117" spans="1:44" x14ac:dyDescent="0.25">
      <c r="B117" s="4">
        <v>16</v>
      </c>
      <c r="C117" s="5">
        <v>500</v>
      </c>
      <c r="D117" s="5">
        <v>2</v>
      </c>
      <c r="E117" s="4">
        <v>168</v>
      </c>
      <c r="F117" s="3">
        <v>3.2689999999999997</v>
      </c>
      <c r="G117" s="4">
        <v>25</v>
      </c>
      <c r="H117" s="4">
        <v>33</v>
      </c>
      <c r="I117" s="1">
        <v>250</v>
      </c>
      <c r="J117" s="4">
        <v>333</v>
      </c>
      <c r="K117" s="5">
        <v>400</v>
      </c>
      <c r="L117" s="3">
        <v>12769</v>
      </c>
      <c r="M117" s="5">
        <v>73.386285342529078</v>
      </c>
      <c r="N117" s="8">
        <v>1.5746098349890107E-2</v>
      </c>
      <c r="O117" s="3">
        <v>35.01</v>
      </c>
      <c r="P117" s="5">
        <v>240.81782106451948</v>
      </c>
      <c r="Q117" s="3">
        <f t="shared" si="14"/>
        <v>-3.2470973555900451E-2</v>
      </c>
      <c r="R117" s="3">
        <v>0.33</v>
      </c>
      <c r="S117" s="12">
        <f t="shared" si="11"/>
        <v>1.2040891053225974E-3</v>
      </c>
      <c r="W117" s="3">
        <f t="shared" si="12"/>
        <v>0.29581251411645676</v>
      </c>
      <c r="X117" s="3">
        <f t="shared" si="15"/>
        <v>0.89640155792865683</v>
      </c>
      <c r="Z117" s="3">
        <f t="shared" si="13"/>
        <v>0.29461797788409488</v>
      </c>
      <c r="AA117" s="3">
        <f t="shared" si="16"/>
        <v>0.89278175116392389</v>
      </c>
      <c r="AC117" s="3">
        <f>$AD$2*($AD$3+$AD$4*$F117/($N117*'Sem TS MC2020'!P109))*($AD$5*$G117+$AD$6*$B117/$N117)*'Sem TS MC2020'!R109*($J117-$M117)/($J117-$M117-$H117)</f>
        <v>0.26364161512469098</v>
      </c>
      <c r="AD117" s="3">
        <f t="shared" si="17"/>
        <v>0.79891398522633628</v>
      </c>
      <c r="AE117" s="16">
        <f t="shared" si="18"/>
        <v>-6.635838487530904E-2</v>
      </c>
      <c r="AF117" s="17">
        <f t="shared" si="19"/>
        <v>1.2516992047857256</v>
      </c>
      <c r="AG117" s="17">
        <f>AC117*(14.068*'Sem TS MC2020'!$P109^-0.457)/$R117</f>
        <v>0.8078688866509065</v>
      </c>
      <c r="AH117" s="17"/>
      <c r="AP117" s="3">
        <f>$AQ$2*($AQ$3+$AQ$4*$F117/($N117*'Sem TS MC2020'!P109))*($AQ$5*$G117+$AQ$6*$B117/$N117)*('Sem TS MC2020'!P109^$AQ$7/200000)*($J117-$M117)/($J117-$M117-$H117)+('Sem TS MC2020'!P109-$C117/$AQ$8)*($AQ$5*$G117+$AQ$6*$B117/$N117)/200000</f>
        <v>0.27950441759998046</v>
      </c>
      <c r="AQ117" s="3">
        <f t="shared" si="20"/>
        <v>0.84698308363630437</v>
      </c>
      <c r="AR117" s="16">
        <f t="shared" si="21"/>
        <v>-5.0495582400019556E-2</v>
      </c>
    </row>
    <row r="118" spans="1:44" x14ac:dyDescent="0.25">
      <c r="B118" s="4">
        <v>16</v>
      </c>
      <c r="C118" s="5">
        <v>500</v>
      </c>
      <c r="D118" s="5">
        <v>2</v>
      </c>
      <c r="E118" s="4">
        <v>168</v>
      </c>
      <c r="F118" s="3">
        <v>3.2689999999999997</v>
      </c>
      <c r="G118" s="4">
        <v>25</v>
      </c>
      <c r="H118" s="4">
        <v>33</v>
      </c>
      <c r="I118" s="1">
        <v>250</v>
      </c>
      <c r="J118" s="4">
        <v>333</v>
      </c>
      <c r="K118" s="5">
        <v>400</v>
      </c>
      <c r="L118" s="3">
        <v>12769</v>
      </c>
      <c r="M118" s="5">
        <v>73.386285342529078</v>
      </c>
      <c r="N118" s="8">
        <v>1.5746098349890107E-2</v>
      </c>
      <c r="O118" s="3">
        <v>37.93</v>
      </c>
      <c r="P118" s="5">
        <v>280.24345613596955</v>
      </c>
      <c r="Q118" s="3">
        <f t="shared" si="14"/>
        <v>0.29806300907782046</v>
      </c>
      <c r="R118" s="3">
        <v>0.38</v>
      </c>
      <c r="S118" s="12">
        <f t="shared" si="11"/>
        <v>1.4012172806798478E-3</v>
      </c>
      <c r="W118" s="3">
        <f t="shared" si="12"/>
        <v>0.32482096614990652</v>
      </c>
      <c r="X118" s="3">
        <f t="shared" si="15"/>
        <v>0.8547920161839645</v>
      </c>
      <c r="Z118" s="3">
        <f t="shared" si="13"/>
        <v>0.32404928764612906</v>
      </c>
      <c r="AA118" s="3">
        <f t="shared" si="16"/>
        <v>0.85276128327928702</v>
      </c>
      <c r="AC118" s="3">
        <f>$AD$2*($AD$3+$AD$4*$F118/($N118*'Sem TS MC2020'!P110))*($AD$5*$G118+$AD$6*$B118/$N118)*'Sem TS MC2020'!R110*($J118-$M118)/($J118-$M118-$H118)</f>
        <v>0.29776309749852803</v>
      </c>
      <c r="AD118" s="3">
        <f t="shared" si="17"/>
        <v>0.78358709868033694</v>
      </c>
      <c r="AE118" s="16">
        <f t="shared" si="18"/>
        <v>-8.2236902501471976E-2</v>
      </c>
      <c r="AF118" s="17">
        <f t="shared" si="19"/>
        <v>1.2761823180653824</v>
      </c>
      <c r="AG118" s="17">
        <f>AC118*(14.068*'Sem TS MC2020'!$P110^-0.457)/$R118</f>
        <v>0.76388638816180243</v>
      </c>
      <c r="AH118" s="17"/>
      <c r="AP118" s="3">
        <f>$AQ$2*($AQ$3+$AQ$4*$F118/($N118*'Sem TS MC2020'!P110))*($AQ$5*$G118+$AQ$6*$B118/$N118)*('Sem TS MC2020'!P110^$AQ$7/200000)*($J118-$M118)/($J118-$M118-$H118)+('Sem TS MC2020'!P110-$C118/$AQ$8)*($AQ$5*$G118+$AQ$6*$B118/$N118)/200000</f>
        <v>0.31327294837574082</v>
      </c>
      <c r="AQ118" s="3">
        <f t="shared" si="20"/>
        <v>0.82440249572563373</v>
      </c>
      <c r="AR118" s="16">
        <f t="shared" si="21"/>
        <v>-6.6727051624259182E-2</v>
      </c>
    </row>
    <row r="119" spans="1:44" x14ac:dyDescent="0.25">
      <c r="B119" s="4">
        <v>16</v>
      </c>
      <c r="C119" s="5">
        <v>500</v>
      </c>
      <c r="D119" s="5">
        <v>2</v>
      </c>
      <c r="E119" s="4">
        <v>168</v>
      </c>
      <c r="F119" s="3">
        <v>3.2689999999999997</v>
      </c>
      <c r="G119" s="4">
        <v>25</v>
      </c>
      <c r="H119" s="4">
        <v>33</v>
      </c>
      <c r="I119" s="1">
        <v>250</v>
      </c>
      <c r="J119" s="4">
        <v>333</v>
      </c>
      <c r="K119" s="5">
        <v>400</v>
      </c>
      <c r="L119" s="3">
        <v>12769</v>
      </c>
      <c r="M119" s="5">
        <v>73.386285342529078</v>
      </c>
      <c r="N119" s="8">
        <v>1.5746098349890107E-2</v>
      </c>
      <c r="O119" s="3">
        <v>40.840000000000003</v>
      </c>
      <c r="P119" s="5">
        <v>319.53407190922991</v>
      </c>
      <c r="Q119" s="3">
        <f t="shared" si="14"/>
        <v>0.6274650260175918</v>
      </c>
      <c r="R119" s="3">
        <v>0.43</v>
      </c>
      <c r="S119" s="12">
        <f t="shared" si="11"/>
        <v>1.5976703595461496E-3</v>
      </c>
      <c r="W119" s="3">
        <f t="shared" si="12"/>
        <v>0.35221006186183812</v>
      </c>
      <c r="X119" s="3">
        <f t="shared" si="15"/>
        <v>0.8190931671205538</v>
      </c>
      <c r="Z119" s="3">
        <f t="shared" si="13"/>
        <v>0.35188080315931164</v>
      </c>
      <c r="AA119" s="3">
        <f t="shared" si="16"/>
        <v>0.81832744920770151</v>
      </c>
      <c r="AC119" s="3">
        <f>$AD$2*($AD$3+$AD$4*$F119/($N119*'Sem TS MC2020'!P111))*($AD$5*$G119+$AD$6*$B119/$N119)*'Sem TS MC2020'!R111*($J119-$M119)/($J119-$M119-$H119)</f>
        <v>0.33176772548067412</v>
      </c>
      <c r="AD119" s="3">
        <f t="shared" si="17"/>
        <v>0.77155284995505613</v>
      </c>
      <c r="AE119" s="16">
        <f t="shared" si="18"/>
        <v>-9.8232274519325868E-2</v>
      </c>
      <c r="AF119" s="17">
        <f t="shared" si="19"/>
        <v>1.2960874942763172</v>
      </c>
      <c r="AG119" s="17">
        <f>AC119*(14.068*'Sem TS MC2020'!$P111^-0.457)/$R119</f>
        <v>0.72717033434648459</v>
      </c>
      <c r="AH119" s="17"/>
      <c r="AP119" s="3">
        <f>$AQ$2*($AQ$3+$AQ$4*$F119/($N119*'Sem TS MC2020'!P111))*($AQ$5*$G119+$AQ$6*$B119/$N119)*('Sem TS MC2020'!P111^$AQ$7/200000)*($J119-$M119)/($J119-$M119-$H119)+('Sem TS MC2020'!P111-$C119/$AQ$8)*($AQ$5*$G119+$AQ$6*$B119/$N119)/200000</f>
        <v>0.34633468166019843</v>
      </c>
      <c r="AQ119" s="3">
        <f t="shared" si="20"/>
        <v>0.80542949223301963</v>
      </c>
      <c r="AR119" s="16">
        <f t="shared" si="21"/>
        <v>-8.3665318339801564E-2</v>
      </c>
    </row>
    <row r="120" spans="1:44" x14ac:dyDescent="0.25">
      <c r="A120" s="1" t="s">
        <v>29</v>
      </c>
      <c r="B120" s="4">
        <v>16</v>
      </c>
      <c r="C120" s="5">
        <v>500</v>
      </c>
      <c r="D120" s="5">
        <v>3</v>
      </c>
      <c r="E120" s="4">
        <v>76</v>
      </c>
      <c r="F120" s="3">
        <v>3.2689999999999997</v>
      </c>
      <c r="G120" s="4">
        <v>25</v>
      </c>
      <c r="H120" s="4">
        <v>33</v>
      </c>
      <c r="I120" s="1">
        <v>250</v>
      </c>
      <c r="J120" s="4">
        <v>333</v>
      </c>
      <c r="K120" s="5">
        <v>600</v>
      </c>
      <c r="L120" s="3">
        <v>28250</v>
      </c>
      <c r="M120" s="5">
        <v>87.114505405349817</v>
      </c>
      <c r="N120" s="8">
        <v>2.1238938053097345E-2</v>
      </c>
      <c r="O120" s="3">
        <v>37.93</v>
      </c>
      <c r="P120" s="5">
        <v>142.62332221143583</v>
      </c>
      <c r="Q120" s="3">
        <f t="shared" si="14"/>
        <v>-0.85570739624920067</v>
      </c>
      <c r="R120" s="3">
        <v>0.15</v>
      </c>
      <c r="S120" s="12">
        <f t="shared" si="11"/>
        <v>7.1311661105717922E-4</v>
      </c>
      <c r="W120" s="3">
        <f t="shared" si="12"/>
        <v>0.18896869999146015</v>
      </c>
      <c r="X120" s="3">
        <f t="shared" si="15"/>
        <v>1.259791333276401</v>
      </c>
      <c r="Z120" s="3">
        <f t="shared" si="13"/>
        <v>0.18552456705375503</v>
      </c>
      <c r="AA120" s="3">
        <f t="shared" si="16"/>
        <v>1.2368304470250335</v>
      </c>
      <c r="AC120" s="3">
        <f>$AD$2*($AD$3+$AD$4*$F120/($N120*'Sem TS MC2020'!P112))*($AD$5*$G120+$AD$6*$B120/$N120)*'Sem TS MC2020'!R112*($J120-$M120)/($J120-$M120-$H120)</f>
        <v>0.15145217968812746</v>
      </c>
      <c r="AD120" s="3">
        <f t="shared" si="17"/>
        <v>1.0096811979208498</v>
      </c>
      <c r="AE120" s="16">
        <f t="shared" si="18"/>
        <v>1.4521796881274696E-3</v>
      </c>
      <c r="AF120" s="17">
        <f t="shared" si="19"/>
        <v>0.99041162899657298</v>
      </c>
      <c r="AG120" s="17">
        <f>AC120*(14.068*'Sem TS MC2020'!$P112^-0.457)/$R120</f>
        <v>1.1756433765295535</v>
      </c>
      <c r="AH120" s="17"/>
      <c r="AP120" s="3">
        <f>$AQ$2*($AQ$3+$AQ$4*$F120/($N120*'Sem TS MC2020'!P112))*($AQ$5*$G120+$AQ$6*$B120/$N120)*('Sem TS MC2020'!P112^$AQ$7/200000)*($J120-$M120)/($J120-$M120-$H120)+('Sem TS MC2020'!P112-$C120/$AQ$8)*($AQ$5*$G120+$AQ$6*$B120/$N120)/200000</f>
        <v>0.16322160576179501</v>
      </c>
      <c r="AQ120" s="3">
        <f t="shared" si="20"/>
        <v>1.0881440384119667</v>
      </c>
      <c r="AR120" s="16">
        <f t="shared" si="21"/>
        <v>1.3221605761795013E-2</v>
      </c>
    </row>
    <row r="121" spans="1:44" x14ac:dyDescent="0.25">
      <c r="B121" s="4">
        <v>16</v>
      </c>
      <c r="C121" s="5">
        <v>500</v>
      </c>
      <c r="D121" s="5">
        <v>3</v>
      </c>
      <c r="E121" s="4">
        <v>76</v>
      </c>
      <c r="F121" s="3">
        <v>3.2689999999999997</v>
      </c>
      <c r="G121" s="4">
        <v>25</v>
      </c>
      <c r="H121" s="4">
        <v>33</v>
      </c>
      <c r="I121" s="1">
        <v>250</v>
      </c>
      <c r="J121" s="4">
        <v>333</v>
      </c>
      <c r="K121" s="5">
        <v>600</v>
      </c>
      <c r="L121" s="3">
        <v>28250</v>
      </c>
      <c r="M121" s="5">
        <v>87.114505405349817</v>
      </c>
      <c r="N121" s="8">
        <v>2.1238938053097345E-2</v>
      </c>
      <c r="O121" s="3">
        <v>40.840000000000003</v>
      </c>
      <c r="P121" s="5">
        <v>167.2364517510201</v>
      </c>
      <c r="Q121" s="3">
        <f t="shared" si="14"/>
        <v>-0.64935749935965781</v>
      </c>
      <c r="R121" s="3">
        <v>0.18</v>
      </c>
      <c r="S121" s="12">
        <f t="shared" si="11"/>
        <v>8.3618225875510045E-4</v>
      </c>
      <c r="W121" s="3">
        <f t="shared" si="12"/>
        <v>0.20847284813155398</v>
      </c>
      <c r="X121" s="3">
        <f t="shared" si="15"/>
        <v>1.1581824896197443</v>
      </c>
      <c r="Z121" s="3">
        <f t="shared" si="13"/>
        <v>0.2050319751793391</v>
      </c>
      <c r="AA121" s="3">
        <f t="shared" si="16"/>
        <v>1.1390665287741062</v>
      </c>
      <c r="AC121" s="3">
        <f>$AD$2*($AD$3+$AD$4*$F121/($N121*'Sem TS MC2020'!P113))*($AD$5*$G121+$AD$6*$B121/$N121)*'Sem TS MC2020'!R113*($J121-$M121)/($J121-$M121-$H121)</f>
        <v>0.1695768249801328</v>
      </c>
      <c r="AD121" s="3">
        <f t="shared" si="17"/>
        <v>0.94209347211184891</v>
      </c>
      <c r="AE121" s="16">
        <f t="shared" si="18"/>
        <v>-1.0423175019867198E-2</v>
      </c>
      <c r="AF121" s="17">
        <f t="shared" si="19"/>
        <v>1.0614657988854808</v>
      </c>
      <c r="AG121" s="17">
        <f>AC121*(14.068*'Sem TS MC2020'!$P113^-0.457)/$R121</f>
        <v>1.0605088715385884</v>
      </c>
      <c r="AH121" s="17"/>
      <c r="AP121" s="3">
        <f>$AQ$2*($AQ$3+$AQ$4*$F121/($N121*'Sem TS MC2020'!P113))*($AQ$5*$G121+$AQ$6*$B121/$N121)*('Sem TS MC2020'!P113^$AQ$7/200000)*($J121-$M121)/($J121-$M121-$H121)+('Sem TS MC2020'!P113-$C121/$AQ$8)*($AQ$5*$G121+$AQ$6*$B121/$N121)/200000</f>
        <v>0.18195398997542622</v>
      </c>
      <c r="AQ121" s="3">
        <f t="shared" si="20"/>
        <v>1.0108554998634791</v>
      </c>
      <c r="AR121" s="16">
        <f t="shared" si="21"/>
        <v>1.9539899754262291E-3</v>
      </c>
    </row>
    <row r="122" spans="1:44" x14ac:dyDescent="0.25">
      <c r="B122" s="4">
        <v>16</v>
      </c>
      <c r="C122" s="5">
        <v>500</v>
      </c>
      <c r="D122" s="5">
        <v>3</v>
      </c>
      <c r="E122" s="4">
        <v>76</v>
      </c>
      <c r="F122" s="3">
        <v>3.2689999999999997</v>
      </c>
      <c r="G122" s="4">
        <v>25</v>
      </c>
      <c r="H122" s="4">
        <v>33</v>
      </c>
      <c r="I122" s="1">
        <v>250</v>
      </c>
      <c r="J122" s="4">
        <v>333</v>
      </c>
      <c r="K122" s="5">
        <v>600</v>
      </c>
      <c r="L122" s="3">
        <v>28250</v>
      </c>
      <c r="M122" s="5">
        <v>87.114505405349817</v>
      </c>
      <c r="N122" s="8">
        <v>2.1238938053097345E-2</v>
      </c>
      <c r="O122" s="3">
        <v>43.76</v>
      </c>
      <c r="P122" s="5">
        <v>191.93416249177125</v>
      </c>
      <c r="Q122" s="3">
        <f t="shared" si="14"/>
        <v>-0.44229849629523738</v>
      </c>
      <c r="R122" s="3">
        <v>0.18</v>
      </c>
      <c r="S122" s="12">
        <f t="shared" si="11"/>
        <v>9.5967081245885619E-4</v>
      </c>
      <c r="W122" s="3">
        <f t="shared" si="12"/>
        <v>0.22696519575802393</v>
      </c>
      <c r="X122" s="3">
        <f t="shared" si="15"/>
        <v>1.2609177542112442</v>
      </c>
      <c r="Z122" s="3">
        <f t="shared" si="13"/>
        <v>0.22355757775846263</v>
      </c>
      <c r="AA122" s="3">
        <f t="shared" si="16"/>
        <v>1.2419865431025703</v>
      </c>
      <c r="AC122" s="3">
        <f>$AD$2*($AD$3+$AD$4*$F122/($N122*'Sem TS MC2020'!P114))*($AD$5*$G122+$AD$6*$B122/$N122)*'Sem TS MC2020'!R114*($J122-$M122)/($J122-$M122-$H122)</f>
        <v>0.18776375427657785</v>
      </c>
      <c r="AD122" s="3">
        <f t="shared" si="17"/>
        <v>1.0431319682032103</v>
      </c>
      <c r="AE122" s="16">
        <f t="shared" si="18"/>
        <v>7.7637542765778556E-3</v>
      </c>
      <c r="AF122" s="17">
        <f t="shared" si="19"/>
        <v>0.95865147505976167</v>
      </c>
      <c r="AG122" s="17">
        <f>AC122*(14.068*'Sem TS MC2020'!$P114^-0.457)/$R122</f>
        <v>1.1377672128651271</v>
      </c>
      <c r="AH122" s="17"/>
      <c r="AP122" s="3">
        <f>$AQ$2*($AQ$3+$AQ$4*$F122/($N122*'Sem TS MC2020'!P114))*($AQ$5*$G122+$AQ$6*$B122/$N122)*('Sem TS MC2020'!P114^$AQ$7/200000)*($J122-$M122)/($J122-$M122-$H122)+('Sem TS MC2020'!P114-$C122/$AQ$8)*($AQ$5*$G122+$AQ$6*$B122/$N122)/200000</f>
        <v>0.20044137528883169</v>
      </c>
      <c r="AQ122" s="3">
        <f t="shared" si="20"/>
        <v>1.1135631960490651</v>
      </c>
      <c r="AR122" s="16">
        <f t="shared" si="21"/>
        <v>2.0441375288831692E-2</v>
      </c>
    </row>
    <row r="123" spans="1:44" x14ac:dyDescent="0.25">
      <c r="B123" s="4">
        <v>16</v>
      </c>
      <c r="C123" s="5">
        <v>500</v>
      </c>
      <c r="D123" s="5">
        <v>3</v>
      </c>
      <c r="E123" s="4">
        <v>76</v>
      </c>
      <c r="F123" s="3">
        <v>3.2689999999999997</v>
      </c>
      <c r="G123" s="4">
        <v>25</v>
      </c>
      <c r="H123" s="4">
        <v>33</v>
      </c>
      <c r="I123" s="1">
        <v>250</v>
      </c>
      <c r="J123" s="4">
        <v>333</v>
      </c>
      <c r="K123" s="5">
        <v>600</v>
      </c>
      <c r="L123" s="3">
        <v>28250</v>
      </c>
      <c r="M123" s="5">
        <v>87.114505405349817</v>
      </c>
      <c r="N123" s="8">
        <v>2.1238938053097345E-2</v>
      </c>
      <c r="O123" s="3">
        <v>46.68</v>
      </c>
      <c r="P123" s="5">
        <v>216.63187323252237</v>
      </c>
      <c r="Q123" s="3">
        <f t="shared" si="14"/>
        <v>-0.23523949323081722</v>
      </c>
      <c r="R123" s="3">
        <v>0.2</v>
      </c>
      <c r="S123" s="12">
        <f t="shared" si="11"/>
        <v>1.0831593661626119E-3</v>
      </c>
      <c r="W123" s="3">
        <f t="shared" si="12"/>
        <v>0.24456539154429413</v>
      </c>
      <c r="X123" s="3">
        <f t="shared" si="15"/>
        <v>1.2228269577214705</v>
      </c>
      <c r="Z123" s="3">
        <f t="shared" si="13"/>
        <v>0.24121449475219592</v>
      </c>
      <c r="AA123" s="3">
        <f t="shared" si="16"/>
        <v>1.2060724737609796</v>
      </c>
      <c r="AC123" s="3">
        <f>$AD$2*($AD$3+$AD$4*$F123/($N123*'Sem TS MC2020'!P115))*($AD$5*$G123+$AD$6*$B123/$N123)*'Sem TS MC2020'!R115*($J123-$M123)/($J123-$M123-$H123)</f>
        <v>0.2059506835730229</v>
      </c>
      <c r="AD123" s="3">
        <f t="shared" si="17"/>
        <v>1.0297534178651144</v>
      </c>
      <c r="AE123" s="16">
        <f t="shared" si="18"/>
        <v>5.9506835730228913E-3</v>
      </c>
      <c r="AF123" s="17">
        <f t="shared" si="19"/>
        <v>0.97110626937582856</v>
      </c>
      <c r="AG123" s="17">
        <f>AC123*(14.068*'Sem TS MC2020'!$P115^-0.457)/$R123</f>
        <v>1.0905031801073792</v>
      </c>
      <c r="AH123" s="17"/>
      <c r="AP123" s="3">
        <f>$AQ$2*($AQ$3+$AQ$4*$F123/($N123*'Sem TS MC2020'!P115))*($AQ$5*$G123+$AQ$6*$B123/$N123)*('Sem TS MC2020'!P115^$AQ$7/200000)*($J123-$M123)/($J123-$M123-$H123)+('Sem TS MC2020'!P115-$C123/$AQ$8)*($AQ$5*$G123+$AQ$6*$B123/$N123)/200000</f>
        <v>0.21864940119233997</v>
      </c>
      <c r="AQ123" s="3">
        <f t="shared" si="20"/>
        <v>1.0932470059616999</v>
      </c>
      <c r="AR123" s="16">
        <f t="shared" si="21"/>
        <v>1.8649401192339959E-2</v>
      </c>
    </row>
    <row r="124" spans="1:44" x14ac:dyDescent="0.25">
      <c r="B124" s="4">
        <v>16</v>
      </c>
      <c r="C124" s="5">
        <v>500</v>
      </c>
      <c r="D124" s="5">
        <v>3</v>
      </c>
      <c r="E124" s="4">
        <v>76</v>
      </c>
      <c r="F124" s="3">
        <v>3.2689999999999997</v>
      </c>
      <c r="G124" s="4">
        <v>25</v>
      </c>
      <c r="H124" s="4">
        <v>33</v>
      </c>
      <c r="I124" s="1">
        <v>250</v>
      </c>
      <c r="J124" s="4">
        <v>333</v>
      </c>
      <c r="K124" s="5">
        <v>600</v>
      </c>
      <c r="L124" s="3">
        <v>28250</v>
      </c>
      <c r="M124" s="5">
        <v>87.114505405349817</v>
      </c>
      <c r="N124" s="8">
        <v>2.1238938053097345E-2</v>
      </c>
      <c r="O124" s="3">
        <v>49.6</v>
      </c>
      <c r="P124" s="5">
        <v>241.32958397327369</v>
      </c>
      <c r="Q124" s="3">
        <f t="shared" si="14"/>
        <v>-2.8180490166395365E-2</v>
      </c>
      <c r="R124" s="3">
        <v>0.2</v>
      </c>
      <c r="S124" s="12">
        <f t="shared" si="11"/>
        <v>1.2066479198663683E-3</v>
      </c>
      <c r="W124" s="3">
        <f t="shared" si="12"/>
        <v>0.26141170219763876</v>
      </c>
      <c r="X124" s="3">
        <f t="shared" si="15"/>
        <v>1.3070585109881938</v>
      </c>
      <c r="Z124" s="3">
        <f t="shared" si="13"/>
        <v>0.25813636885381563</v>
      </c>
      <c r="AA124" s="3">
        <f t="shared" si="16"/>
        <v>1.2906818442690782</v>
      </c>
      <c r="AC124" s="3">
        <f>$AD$2*($AD$3+$AD$4*$F124/($N124*'Sem TS MC2020'!P116))*($AD$5*$G124+$AD$6*$B124/$N124)*'Sem TS MC2020'!R116*($J124-$M124)/($J124-$M124-$H124)</f>
        <v>0.22413761286946809</v>
      </c>
      <c r="AD124" s="3">
        <f t="shared" si="17"/>
        <v>1.1206880643473405</v>
      </c>
      <c r="AE124" s="16">
        <f t="shared" si="18"/>
        <v>2.4137612869468084E-2</v>
      </c>
      <c r="AF124" s="17">
        <f t="shared" si="19"/>
        <v>0.89230895894512263</v>
      </c>
      <c r="AG124" s="17">
        <f>AC124*(14.068*'Sem TS MC2020'!$P116^-0.457)/$R124</f>
        <v>1.1543462913324816</v>
      </c>
      <c r="AH124" s="17"/>
      <c r="AP124" s="3">
        <f>$AQ$2*($AQ$3+$AQ$4*$F124/($N124*'Sem TS MC2020'!P116))*($AQ$5*$G124+$AQ$6*$B124/$N124)*('Sem TS MC2020'!P116^$AQ$7/200000)*($J124-$M124)/($J124-$M124-$H124)+('Sem TS MC2020'!P116-$C124/$AQ$8)*($AQ$5*$G124+$AQ$6*$B124/$N124)/200000</f>
        <v>0.2366036929112528</v>
      </c>
      <c r="AQ124" s="3">
        <f t="shared" si="20"/>
        <v>1.183018464556264</v>
      </c>
      <c r="AR124" s="16">
        <f t="shared" si="21"/>
        <v>3.6603692911252789E-2</v>
      </c>
    </row>
    <row r="125" spans="1:44" x14ac:dyDescent="0.25">
      <c r="A125" s="1" t="s">
        <v>30</v>
      </c>
      <c r="B125" s="4">
        <v>16</v>
      </c>
      <c r="C125" s="5">
        <v>500</v>
      </c>
      <c r="D125" s="5">
        <v>3</v>
      </c>
      <c r="E125" s="4">
        <v>76</v>
      </c>
      <c r="F125" s="3">
        <v>3.2689999999999997</v>
      </c>
      <c r="G125" s="4">
        <v>25</v>
      </c>
      <c r="H125" s="4">
        <v>33</v>
      </c>
      <c r="I125" s="1">
        <v>250</v>
      </c>
      <c r="J125" s="4">
        <v>333</v>
      </c>
      <c r="K125" s="5">
        <v>600</v>
      </c>
      <c r="L125" s="3">
        <v>28250</v>
      </c>
      <c r="M125" s="5">
        <v>87.114505405349817</v>
      </c>
      <c r="N125" s="8">
        <v>2.1238938053097345E-2</v>
      </c>
      <c r="O125" s="3">
        <v>40.840000000000003</v>
      </c>
      <c r="P125" s="5">
        <v>167.2364517510201</v>
      </c>
      <c r="Q125" s="3">
        <f t="shared" si="14"/>
        <v>-0.64935749935965781</v>
      </c>
      <c r="R125" s="3">
        <v>0.15</v>
      </c>
      <c r="S125" s="12">
        <f t="shared" si="11"/>
        <v>8.3618225875510045E-4</v>
      </c>
      <c r="W125" s="3">
        <f t="shared" si="12"/>
        <v>0.20847284813155398</v>
      </c>
      <c r="X125" s="3">
        <f t="shared" si="15"/>
        <v>1.3898189875436933</v>
      </c>
      <c r="Z125" s="3">
        <f t="shared" si="13"/>
        <v>0.2050319751793391</v>
      </c>
      <c r="AA125" s="3">
        <f t="shared" si="16"/>
        <v>1.3668798345289275</v>
      </c>
      <c r="AC125" s="3">
        <f>$AD$2*($AD$3+$AD$4*$F125/($N125*'Sem TS MC2020'!P117))*($AD$5*$G125+$AD$6*$B125/$N125)*'Sem TS MC2020'!R117*($J125-$M125)/($J125-$M125-$H125)</f>
        <v>0.1695768249801328</v>
      </c>
      <c r="AD125" s="3">
        <f t="shared" si="17"/>
        <v>1.1305121665342186</v>
      </c>
      <c r="AE125" s="16">
        <f t="shared" si="18"/>
        <v>1.9576824980132801E-2</v>
      </c>
      <c r="AF125" s="17">
        <f t="shared" si="19"/>
        <v>0.88455483240456734</v>
      </c>
      <c r="AG125" s="17">
        <f>AC125*(14.068*'Sem TS MC2020'!$P117^-0.457)/$R125</f>
        <v>1.272610645846306</v>
      </c>
      <c r="AH125" s="17"/>
      <c r="AP125" s="3">
        <f>$AQ$2*($AQ$3+$AQ$4*$F125/($N125*'Sem TS MC2020'!P117))*($AQ$5*$G125+$AQ$6*$B125/$N125)*('Sem TS MC2020'!P117^$AQ$7/200000)*($J125-$M125)/($J125-$M125-$H125)+('Sem TS MC2020'!P117-$C125/$AQ$8)*($AQ$5*$G125+$AQ$6*$B125/$N125)/200000</f>
        <v>0.18195398997542622</v>
      </c>
      <c r="AQ125" s="3">
        <f t="shared" si="20"/>
        <v>1.2130265998361749</v>
      </c>
      <c r="AR125" s="16">
        <f t="shared" si="21"/>
        <v>3.1953989975426228E-2</v>
      </c>
    </row>
    <row r="126" spans="1:44" x14ac:dyDescent="0.25">
      <c r="B126" s="4">
        <v>16</v>
      </c>
      <c r="C126" s="5">
        <v>500</v>
      </c>
      <c r="D126" s="5">
        <v>3</v>
      </c>
      <c r="E126" s="4">
        <v>76</v>
      </c>
      <c r="F126" s="3">
        <v>3.2689999999999997</v>
      </c>
      <c r="G126" s="4">
        <v>25</v>
      </c>
      <c r="H126" s="4">
        <v>33</v>
      </c>
      <c r="I126" s="1">
        <v>250</v>
      </c>
      <c r="J126" s="4">
        <v>333</v>
      </c>
      <c r="K126" s="5">
        <v>600</v>
      </c>
      <c r="L126" s="3">
        <v>28250</v>
      </c>
      <c r="M126" s="5">
        <v>87.114505405349817</v>
      </c>
      <c r="N126" s="8">
        <v>2.1238938053097345E-2</v>
      </c>
      <c r="O126" s="3">
        <v>43.76</v>
      </c>
      <c r="P126" s="5">
        <v>191.93416249177125</v>
      </c>
      <c r="Q126" s="3">
        <f t="shared" si="14"/>
        <v>-0.44229849629523738</v>
      </c>
      <c r="R126" s="3">
        <v>0.18</v>
      </c>
      <c r="S126" s="12">
        <f t="shared" si="11"/>
        <v>9.5967081245885619E-4</v>
      </c>
      <c r="W126" s="3">
        <f t="shared" si="12"/>
        <v>0.22696519575802393</v>
      </c>
      <c r="X126" s="3">
        <f t="shared" si="15"/>
        <v>1.2609177542112442</v>
      </c>
      <c r="Z126" s="3">
        <f t="shared" si="13"/>
        <v>0.22355757775846263</v>
      </c>
      <c r="AA126" s="3">
        <f t="shared" si="16"/>
        <v>1.2419865431025703</v>
      </c>
      <c r="AC126" s="3">
        <f>$AD$2*($AD$3+$AD$4*$F126/($N126*'Sem TS MC2020'!P118))*($AD$5*$G126+$AD$6*$B126/$N126)*'Sem TS MC2020'!R118*($J126-$M126)/($J126-$M126-$H126)</f>
        <v>0.18776375427657785</v>
      </c>
      <c r="AD126" s="3">
        <f t="shared" si="17"/>
        <v>1.0431319682032103</v>
      </c>
      <c r="AE126" s="16">
        <f t="shared" si="18"/>
        <v>7.7637542765778556E-3</v>
      </c>
      <c r="AF126" s="17">
        <f t="shared" si="19"/>
        <v>0.95865147505976167</v>
      </c>
      <c r="AG126" s="17">
        <f>AC126*(14.068*'Sem TS MC2020'!$P118^-0.457)/$R126</f>
        <v>1.1377672128651271</v>
      </c>
      <c r="AH126" s="17"/>
      <c r="AP126" s="3">
        <f>$AQ$2*($AQ$3+$AQ$4*$F126/($N126*'Sem TS MC2020'!P118))*($AQ$5*$G126+$AQ$6*$B126/$N126)*('Sem TS MC2020'!P118^$AQ$7/200000)*($J126-$M126)/($J126-$M126-$H126)+('Sem TS MC2020'!P118-$C126/$AQ$8)*($AQ$5*$G126+$AQ$6*$B126/$N126)/200000</f>
        <v>0.20044137528883169</v>
      </c>
      <c r="AQ126" s="3">
        <f t="shared" si="20"/>
        <v>1.1135631960490651</v>
      </c>
      <c r="AR126" s="16">
        <f t="shared" si="21"/>
        <v>2.0441375288831692E-2</v>
      </c>
    </row>
    <row r="127" spans="1:44" x14ac:dyDescent="0.25">
      <c r="B127" s="4">
        <v>16</v>
      </c>
      <c r="C127" s="5">
        <v>500</v>
      </c>
      <c r="D127" s="5">
        <v>3</v>
      </c>
      <c r="E127" s="4">
        <v>76</v>
      </c>
      <c r="F127" s="3">
        <v>3.2689999999999997</v>
      </c>
      <c r="G127" s="4">
        <v>25</v>
      </c>
      <c r="H127" s="4">
        <v>33</v>
      </c>
      <c r="I127" s="1">
        <v>250</v>
      </c>
      <c r="J127" s="4">
        <v>333</v>
      </c>
      <c r="K127" s="5">
        <v>600</v>
      </c>
      <c r="L127" s="3">
        <v>28250</v>
      </c>
      <c r="M127" s="5">
        <v>87.114505405349817</v>
      </c>
      <c r="N127" s="8">
        <v>2.1238938053097345E-2</v>
      </c>
      <c r="O127" s="3">
        <v>46.68</v>
      </c>
      <c r="P127" s="5">
        <v>216.63187323252237</v>
      </c>
      <c r="Q127" s="3">
        <f t="shared" si="14"/>
        <v>-0.23523949323081722</v>
      </c>
      <c r="R127" s="3">
        <v>0.2</v>
      </c>
      <c r="S127" s="12">
        <f t="shared" si="11"/>
        <v>1.0831593661626119E-3</v>
      </c>
      <c r="W127" s="3">
        <f t="shared" si="12"/>
        <v>0.24456539154429413</v>
      </c>
      <c r="X127" s="3">
        <f t="shared" si="15"/>
        <v>1.2228269577214705</v>
      </c>
      <c r="Z127" s="3">
        <f t="shared" si="13"/>
        <v>0.24121449475219592</v>
      </c>
      <c r="AA127" s="3">
        <f t="shared" si="16"/>
        <v>1.2060724737609796</v>
      </c>
      <c r="AC127" s="3">
        <f>$AD$2*($AD$3+$AD$4*$F127/($N127*'Sem TS MC2020'!P119))*($AD$5*$G127+$AD$6*$B127/$N127)*'Sem TS MC2020'!R119*($J127-$M127)/($J127-$M127-$H127)</f>
        <v>0.2059506835730229</v>
      </c>
      <c r="AD127" s="3">
        <f t="shared" si="17"/>
        <v>1.0297534178651144</v>
      </c>
      <c r="AE127" s="16">
        <f t="shared" si="18"/>
        <v>5.9506835730228913E-3</v>
      </c>
      <c r="AF127" s="17">
        <f t="shared" si="19"/>
        <v>0.97110626937582856</v>
      </c>
      <c r="AG127" s="17">
        <f>AC127*(14.068*'Sem TS MC2020'!$P119^-0.457)/$R127</f>
        <v>1.0905031801073792</v>
      </c>
      <c r="AH127" s="17"/>
      <c r="AP127" s="3">
        <f>$AQ$2*($AQ$3+$AQ$4*$F127/($N127*'Sem TS MC2020'!P119))*($AQ$5*$G127+$AQ$6*$B127/$N127)*('Sem TS MC2020'!P119^$AQ$7/200000)*($J127-$M127)/($J127-$M127-$H127)+('Sem TS MC2020'!P119-$C127/$AQ$8)*($AQ$5*$G127+$AQ$6*$B127/$N127)/200000</f>
        <v>0.21864940119233997</v>
      </c>
      <c r="AQ127" s="3">
        <f t="shared" si="20"/>
        <v>1.0932470059616999</v>
      </c>
      <c r="AR127" s="16">
        <f t="shared" si="21"/>
        <v>1.8649401192339959E-2</v>
      </c>
    </row>
    <row r="128" spans="1:44" x14ac:dyDescent="0.25">
      <c r="B128" s="4">
        <v>16</v>
      </c>
      <c r="C128" s="5">
        <v>500</v>
      </c>
      <c r="D128" s="5">
        <v>3</v>
      </c>
      <c r="E128" s="4">
        <v>76</v>
      </c>
      <c r="F128" s="3">
        <v>3.2689999999999997</v>
      </c>
      <c r="G128" s="4">
        <v>25</v>
      </c>
      <c r="H128" s="4">
        <v>33</v>
      </c>
      <c r="I128" s="1">
        <v>250</v>
      </c>
      <c r="J128" s="4">
        <v>333</v>
      </c>
      <c r="K128" s="5">
        <v>600</v>
      </c>
      <c r="L128" s="3">
        <v>28250</v>
      </c>
      <c r="M128" s="5">
        <v>87.114505405349817</v>
      </c>
      <c r="N128" s="8">
        <v>2.1238938053097345E-2</v>
      </c>
      <c r="O128" s="3">
        <v>49.6</v>
      </c>
      <c r="P128" s="5">
        <v>241.32958397327369</v>
      </c>
      <c r="Q128" s="3">
        <f t="shared" si="14"/>
        <v>-2.8180490166395365E-2</v>
      </c>
      <c r="R128" s="3">
        <v>0.2</v>
      </c>
      <c r="S128" s="12">
        <f t="shared" si="11"/>
        <v>1.2066479198663683E-3</v>
      </c>
      <c r="W128" s="3">
        <f t="shared" si="12"/>
        <v>0.26141170219763876</v>
      </c>
      <c r="X128" s="3">
        <f t="shared" si="15"/>
        <v>1.3070585109881938</v>
      </c>
      <c r="Z128" s="3">
        <f t="shared" si="13"/>
        <v>0.25813636885381563</v>
      </c>
      <c r="AA128" s="3">
        <f t="shared" si="16"/>
        <v>1.2906818442690782</v>
      </c>
      <c r="AC128" s="3">
        <f>$AD$2*($AD$3+$AD$4*$F128/($N128*'Sem TS MC2020'!P120))*($AD$5*$G128+$AD$6*$B128/$N128)*'Sem TS MC2020'!R120*($J128-$M128)/($J128-$M128-$H128)</f>
        <v>0.22413761286946809</v>
      </c>
      <c r="AD128" s="3">
        <f t="shared" si="17"/>
        <v>1.1206880643473405</v>
      </c>
      <c r="AE128" s="16">
        <f t="shared" si="18"/>
        <v>2.4137612869468084E-2</v>
      </c>
      <c r="AF128" s="17">
        <f t="shared" si="19"/>
        <v>0.89230895894512263</v>
      </c>
      <c r="AG128" s="17">
        <f>AC128*(14.068*'Sem TS MC2020'!$P120^-0.457)/$R128</f>
        <v>1.1543462913324816</v>
      </c>
      <c r="AH128" s="17"/>
      <c r="AP128" s="3">
        <f>$AQ$2*($AQ$3+$AQ$4*$F128/($N128*'Sem TS MC2020'!P120))*($AQ$5*$G128+$AQ$6*$B128/$N128)*('Sem TS MC2020'!P120^$AQ$7/200000)*($J128-$M128)/($J128-$M128-$H128)+('Sem TS MC2020'!P120-$C128/$AQ$8)*($AQ$5*$G128+$AQ$6*$B128/$N128)/200000</f>
        <v>0.2366036929112528</v>
      </c>
      <c r="AQ128" s="3">
        <f t="shared" si="20"/>
        <v>1.183018464556264</v>
      </c>
      <c r="AR128" s="16">
        <f t="shared" si="21"/>
        <v>3.6603692911252789E-2</v>
      </c>
    </row>
    <row r="129" spans="1:44" x14ac:dyDescent="0.25">
      <c r="A129" s="1" t="s">
        <v>31</v>
      </c>
      <c r="B129" s="4">
        <v>12</v>
      </c>
      <c r="C129" s="5">
        <v>500</v>
      </c>
      <c r="D129" s="5">
        <v>2</v>
      </c>
      <c r="E129" s="4">
        <v>296</v>
      </c>
      <c r="F129" s="3">
        <v>3.2689999999999997</v>
      </c>
      <c r="G129" s="4">
        <v>25</v>
      </c>
      <c r="H129" s="4">
        <v>31</v>
      </c>
      <c r="I129" s="1">
        <v>400</v>
      </c>
      <c r="J129" s="4">
        <v>161</v>
      </c>
      <c r="K129" s="5">
        <v>220</v>
      </c>
      <c r="L129" s="3">
        <v>9646</v>
      </c>
      <c r="M129" s="5">
        <v>28.758860606294373</v>
      </c>
      <c r="N129" s="8">
        <v>1.1724791159986788E-2</v>
      </c>
      <c r="O129" s="3">
        <v>4.67</v>
      </c>
      <c r="P129" s="5">
        <v>0</v>
      </c>
      <c r="Q129" s="3">
        <f t="shared" si="14"/>
        <v>-2.0514231943984083</v>
      </c>
      <c r="R129" s="3">
        <v>0.2</v>
      </c>
      <c r="S129" s="12">
        <f t="shared" si="11"/>
        <v>0</v>
      </c>
      <c r="W129" s="3">
        <f t="shared" si="12"/>
        <v>0</v>
      </c>
      <c r="X129" s="3">
        <f t="shared" si="15"/>
        <v>0</v>
      </c>
      <c r="Z129" s="3">
        <f t="shared" si="13"/>
        <v>0</v>
      </c>
      <c r="AA129" s="3">
        <f t="shared" si="16"/>
        <v>0</v>
      </c>
      <c r="AC129" s="3">
        <f>$AD$2*($AD$3+$AD$4*$F129/($N129*'Sem TS MC2020'!P121))*($AD$5*$G129+$AD$6*$B129/$N129)*'Sem TS MC2020'!R121*($J129-$M129)/($J129-$M129-$H129)</f>
        <v>3.6348016957570041E-2</v>
      </c>
      <c r="AD129" s="3">
        <f t="shared" si="17"/>
        <v>0.1817400847878502</v>
      </c>
      <c r="AE129" s="16">
        <f t="shared" si="18"/>
        <v>-0.16365198304242998</v>
      </c>
      <c r="AF129" s="17">
        <f t="shared" si="19"/>
        <v>5.5023634503490264</v>
      </c>
      <c r="AG129" s="17">
        <f>AC129*(14.068*'Sem TS MC2020'!$P121^-0.457)/$R129</f>
        <v>0.24052562135693334</v>
      </c>
      <c r="AH129" s="17"/>
      <c r="AP129" s="3">
        <f>$AQ$2*($AQ$3+$AQ$4*$F129/($N129*'Sem TS MC2020'!P121))*($AQ$5*$G129+$AQ$6*$B129/$N129)*('Sem TS MC2020'!P121^$AQ$7/200000)*($J129-$M129)/($J129-$M129-$H129)+('Sem TS MC2020'!P121-$C129/$AQ$8)*($AQ$5*$G129+$AQ$6*$B129/$N129)/200000</f>
        <v>3.0495567956729898E-2</v>
      </c>
      <c r="AQ129" s="3">
        <f t="shared" si="20"/>
        <v>0.15247783978364948</v>
      </c>
      <c r="AR129" s="16">
        <f t="shared" si="21"/>
        <v>-0.16950443204327012</v>
      </c>
    </row>
    <row r="130" spans="1:44" x14ac:dyDescent="0.25">
      <c r="B130" s="4">
        <v>12</v>
      </c>
      <c r="C130" s="5">
        <v>500</v>
      </c>
      <c r="D130" s="5">
        <v>2</v>
      </c>
      <c r="E130" s="4">
        <v>296</v>
      </c>
      <c r="F130" s="3">
        <v>3.2689999999999997</v>
      </c>
      <c r="G130" s="4">
        <v>25</v>
      </c>
      <c r="H130" s="4">
        <v>31</v>
      </c>
      <c r="I130" s="1">
        <v>400</v>
      </c>
      <c r="J130" s="4">
        <v>161</v>
      </c>
      <c r="K130" s="5">
        <v>220</v>
      </c>
      <c r="L130" s="3">
        <v>9646</v>
      </c>
      <c r="M130" s="5">
        <v>28.758860606294373</v>
      </c>
      <c r="N130" s="8">
        <v>1.1724791159986788E-2</v>
      </c>
      <c r="O130" s="3">
        <v>6.42</v>
      </c>
      <c r="P130" s="5">
        <v>93.874962481384216</v>
      </c>
      <c r="Q130" s="3">
        <f t="shared" si="14"/>
        <v>-1.2644006096681881</v>
      </c>
      <c r="R130" s="3">
        <v>0.25</v>
      </c>
      <c r="S130" s="12">
        <f t="shared" si="11"/>
        <v>4.6937481240692108E-4</v>
      </c>
      <c r="W130" s="3">
        <f t="shared" si="12"/>
        <v>0.15416526530007313</v>
      </c>
      <c r="X130" s="3">
        <f t="shared" si="15"/>
        <v>0.61666106120029252</v>
      </c>
      <c r="Z130" s="3">
        <f t="shared" si="13"/>
        <v>0.15307091552800897</v>
      </c>
      <c r="AA130" s="3">
        <f t="shared" si="16"/>
        <v>0.61228366211203589</v>
      </c>
      <c r="AC130" s="3">
        <f>$AD$2*($AD$3+$AD$4*$F130/($N130*'Sem TS MC2020'!P122))*($AD$5*$G130+$AD$6*$B130/$N130)*'Sem TS MC2020'!R122*($J130-$M130)/($J130-$M130-$H130)</f>
        <v>0.13395010992863016</v>
      </c>
      <c r="AD130" s="3">
        <f t="shared" si="17"/>
        <v>0.53580043971452063</v>
      </c>
      <c r="AE130" s="16">
        <f t="shared" si="18"/>
        <v>-0.11604989007136984</v>
      </c>
      <c r="AF130" s="17">
        <f t="shared" si="19"/>
        <v>1.8663665161096343</v>
      </c>
      <c r="AG130" s="17">
        <f>AC130*(14.068*'Sem TS MC2020'!$P122^-0.457)/$R130</f>
        <v>0.61312354089136012</v>
      </c>
      <c r="AH130" s="17"/>
      <c r="AP130" s="3">
        <f>$AQ$2*($AQ$3+$AQ$4*$F130/($N130*'Sem TS MC2020'!P122))*($AQ$5*$G130+$AQ$6*$B130/$N130)*('Sem TS MC2020'!P122^$AQ$7/200000)*($J130-$M130)/($J130-$M130-$H130)+('Sem TS MC2020'!P122-$C130/$AQ$8)*($AQ$5*$G130+$AQ$6*$B130/$N130)/200000</f>
        <v>0.14192346588992016</v>
      </c>
      <c r="AQ130" s="3">
        <f t="shared" si="20"/>
        <v>0.56769386355968066</v>
      </c>
      <c r="AR130" s="16">
        <f t="shared" si="21"/>
        <v>-0.10807653411007984</v>
      </c>
    </row>
    <row r="131" spans="1:44" x14ac:dyDescent="0.25">
      <c r="B131" s="4">
        <v>12</v>
      </c>
      <c r="C131" s="5">
        <v>500</v>
      </c>
      <c r="D131" s="5">
        <v>2</v>
      </c>
      <c r="E131" s="4">
        <v>296</v>
      </c>
      <c r="F131" s="3">
        <v>3.2689999999999997</v>
      </c>
      <c r="G131" s="4">
        <v>25</v>
      </c>
      <c r="H131" s="4">
        <v>31</v>
      </c>
      <c r="I131" s="1">
        <v>400</v>
      </c>
      <c r="J131" s="4">
        <v>161</v>
      </c>
      <c r="K131" s="5">
        <v>220</v>
      </c>
      <c r="L131" s="3">
        <v>9646</v>
      </c>
      <c r="M131" s="5">
        <v>28.758860606294373</v>
      </c>
      <c r="N131" s="8">
        <v>1.1724791159986788E-2</v>
      </c>
      <c r="O131" s="3">
        <v>8.17</v>
      </c>
      <c r="P131" s="5">
        <v>202.08156648324484</v>
      </c>
      <c r="Q131" s="3">
        <f t="shared" si="14"/>
        <v>-0.35722537448967606</v>
      </c>
      <c r="R131" s="3">
        <v>0.33</v>
      </c>
      <c r="S131" s="12">
        <f t="shared" si="11"/>
        <v>1.0104078324162241E-3</v>
      </c>
      <c r="W131" s="3">
        <f t="shared" si="12"/>
        <v>0.24741914188280367</v>
      </c>
      <c r="X131" s="3">
        <f t="shared" si="15"/>
        <v>0.7497549754024353</v>
      </c>
      <c r="Z131" s="3">
        <f t="shared" si="13"/>
        <v>0.24774345367716769</v>
      </c>
      <c r="AA131" s="3">
        <f t="shared" si="16"/>
        <v>0.75073773841565961</v>
      </c>
      <c r="AC131" s="3">
        <f>$AD$2*($AD$3+$AD$4*$F131/($N131*'Sem TS MC2020'!P123))*($AD$5*$G131+$AD$6*$B131/$N131)*'Sem TS MC2020'!R123*($J131-$M131)/($J131-$M131-$H131)</f>
        <v>0.23155220289969042</v>
      </c>
      <c r="AD131" s="3">
        <f t="shared" si="17"/>
        <v>0.70167334212027399</v>
      </c>
      <c r="AE131" s="16">
        <f t="shared" si="18"/>
        <v>-9.8447797100309598E-2</v>
      </c>
      <c r="AF131" s="17">
        <f t="shared" si="19"/>
        <v>1.4251645886649484</v>
      </c>
      <c r="AG131" s="17">
        <f>AC131*(14.068*'Sem TS MC2020'!$P123^-0.457)/$R131</f>
        <v>0.71918054528409303</v>
      </c>
      <c r="AH131" s="17"/>
      <c r="AP131" s="3">
        <f>$AQ$2*($AQ$3+$AQ$4*$F131/($N131*'Sem TS MC2020'!P123))*($AQ$5*$G131+$AQ$6*$B131/$N131)*('Sem TS MC2020'!P123^$AQ$7/200000)*($J131-$M131)/($J131-$M131-$H131)+('Sem TS MC2020'!P123-$C131/$AQ$8)*($AQ$5*$G131+$AQ$6*$B131/$N131)/200000</f>
        <v>0.24481646965320855</v>
      </c>
      <c r="AQ131" s="3">
        <f t="shared" si="20"/>
        <v>0.74186808985820774</v>
      </c>
      <c r="AR131" s="16">
        <f t="shared" si="21"/>
        <v>-8.5183530346791464E-2</v>
      </c>
    </row>
    <row r="132" spans="1:44" x14ac:dyDescent="0.25">
      <c r="A132" s="1" t="s">
        <v>32</v>
      </c>
      <c r="B132" s="4">
        <v>12</v>
      </c>
      <c r="C132" s="5">
        <v>500</v>
      </c>
      <c r="D132" s="5">
        <v>2</v>
      </c>
      <c r="E132" s="4">
        <v>296</v>
      </c>
      <c r="F132" s="3">
        <v>3.2689999999999997</v>
      </c>
      <c r="G132" s="4">
        <v>25</v>
      </c>
      <c r="H132" s="4">
        <v>31</v>
      </c>
      <c r="I132" s="1">
        <v>400</v>
      </c>
      <c r="J132" s="4">
        <v>161</v>
      </c>
      <c r="K132" s="5">
        <v>220</v>
      </c>
      <c r="L132" s="3">
        <v>9646</v>
      </c>
      <c r="M132" s="5">
        <v>28.758860606294373</v>
      </c>
      <c r="N132" s="8">
        <v>1.1724791159986788E-2</v>
      </c>
      <c r="O132" s="3">
        <v>6.42</v>
      </c>
      <c r="P132" s="5">
        <v>93.874962481384216</v>
      </c>
      <c r="Q132" s="3">
        <f t="shared" si="14"/>
        <v>-1.2644006096681881</v>
      </c>
      <c r="R132" s="3">
        <v>0.23</v>
      </c>
      <c r="S132" s="12">
        <f t="shared" si="11"/>
        <v>4.6937481240692108E-4</v>
      </c>
      <c r="W132" s="3">
        <f t="shared" si="12"/>
        <v>0.15416526530007313</v>
      </c>
      <c r="X132" s="3">
        <f t="shared" si="15"/>
        <v>0.67028376217423091</v>
      </c>
      <c r="Z132" s="3">
        <f t="shared" si="13"/>
        <v>0.15307091552800897</v>
      </c>
      <c r="AA132" s="3">
        <f t="shared" si="16"/>
        <v>0.66552571968699548</v>
      </c>
      <c r="AC132" s="3">
        <f>$AD$2*($AD$3+$AD$4*$F132/($N132*'Sem TS MC2020'!P124))*($AD$5*$G132+$AD$6*$B132/$N132)*'Sem TS MC2020'!R124*($J132-$M132)/($J132-$M132-$H132)</f>
        <v>0.13395010992863016</v>
      </c>
      <c r="AD132" s="3">
        <f t="shared" si="17"/>
        <v>0.58239178229839195</v>
      </c>
      <c r="AE132" s="16">
        <f t="shared" si="18"/>
        <v>-9.6049890071369853E-2</v>
      </c>
      <c r="AF132" s="17">
        <f t="shared" si="19"/>
        <v>1.7170571948208637</v>
      </c>
      <c r="AG132" s="17">
        <f>AC132*(14.068*'Sem TS MC2020'!$P124^-0.457)/$R132</f>
        <v>0.66643863140365223</v>
      </c>
      <c r="AH132" s="17"/>
      <c r="AP132" s="3">
        <f>$AQ$2*($AQ$3+$AQ$4*$F132/($N132*'Sem TS MC2020'!P124))*($AQ$5*$G132+$AQ$6*$B132/$N132)*('Sem TS MC2020'!P124^$AQ$7/200000)*($J132-$M132)/($J132-$M132-$H132)+('Sem TS MC2020'!P124-$C132/$AQ$8)*($AQ$5*$G132+$AQ$6*$B132/$N132)/200000</f>
        <v>0.14192346588992016</v>
      </c>
      <c r="AQ132" s="3">
        <f t="shared" si="20"/>
        <v>0.61705854734747889</v>
      </c>
      <c r="AR132" s="16">
        <f t="shared" si="21"/>
        <v>-8.8076534110079846E-2</v>
      </c>
    </row>
    <row r="133" spans="1:44" x14ac:dyDescent="0.25">
      <c r="B133" s="4">
        <v>12</v>
      </c>
      <c r="C133" s="5">
        <v>500</v>
      </c>
      <c r="D133" s="5">
        <v>2</v>
      </c>
      <c r="E133" s="4">
        <v>296</v>
      </c>
      <c r="F133" s="3">
        <v>3.2689999999999997</v>
      </c>
      <c r="G133" s="4">
        <v>25</v>
      </c>
      <c r="H133" s="4">
        <v>31</v>
      </c>
      <c r="I133" s="1">
        <v>400</v>
      </c>
      <c r="J133" s="4">
        <v>161</v>
      </c>
      <c r="K133" s="5">
        <v>220</v>
      </c>
      <c r="L133" s="3">
        <v>9646</v>
      </c>
      <c r="M133" s="5">
        <v>28.758860606294373</v>
      </c>
      <c r="N133" s="8">
        <v>1.1724791159986788E-2</v>
      </c>
      <c r="O133" s="3">
        <v>8.17</v>
      </c>
      <c r="P133" s="5">
        <v>202.08156648324484</v>
      </c>
      <c r="Q133" s="3">
        <f t="shared" si="14"/>
        <v>-0.35722537448967606</v>
      </c>
      <c r="R133" s="3">
        <v>0.28000000000000003</v>
      </c>
      <c r="S133" s="12">
        <f t="shared" si="11"/>
        <v>1.0104078324162241E-3</v>
      </c>
      <c r="W133" s="3">
        <f t="shared" si="12"/>
        <v>0.24741914188280367</v>
      </c>
      <c r="X133" s="3">
        <f t="shared" si="15"/>
        <v>0.88363979243858448</v>
      </c>
      <c r="Z133" s="3">
        <f t="shared" si="13"/>
        <v>0.24774345367716769</v>
      </c>
      <c r="AA133" s="3">
        <f t="shared" si="16"/>
        <v>0.8847980488470274</v>
      </c>
      <c r="AC133" s="3">
        <f>$AD$2*($AD$3+$AD$4*$F133/($N133*'Sem TS MC2020'!P125))*($AD$5*$G133+$AD$6*$B133/$N133)*'Sem TS MC2020'!R125*($J133-$M133)/($J133-$M133-$H133)</f>
        <v>0.23155220289969042</v>
      </c>
      <c r="AD133" s="3">
        <f t="shared" si="17"/>
        <v>0.82697215321317996</v>
      </c>
      <c r="AE133" s="16">
        <f t="shared" si="18"/>
        <v>-4.8447797100309609E-2</v>
      </c>
      <c r="AF133" s="17">
        <f t="shared" si="19"/>
        <v>1.2092305600793505</v>
      </c>
      <c r="AG133" s="17">
        <f>AC133*(14.068*'Sem TS MC2020'!$P125^-0.457)/$R133</f>
        <v>0.84760564265625238</v>
      </c>
      <c r="AH133" s="17"/>
      <c r="AP133" s="3">
        <f>$AQ$2*($AQ$3+$AQ$4*$F133/($N133*'Sem TS MC2020'!P125))*($AQ$5*$G133+$AQ$6*$B133/$N133)*('Sem TS MC2020'!P125^$AQ$7/200000)*($J133-$M133)/($J133-$M133-$H133)+('Sem TS MC2020'!P125-$C133/$AQ$8)*($AQ$5*$G133+$AQ$6*$B133/$N133)/200000</f>
        <v>0.24481646965320855</v>
      </c>
      <c r="AQ133" s="3">
        <f t="shared" si="20"/>
        <v>0.87434453447574478</v>
      </c>
      <c r="AR133" s="16">
        <f t="shared" si="21"/>
        <v>-3.5183530346791475E-2</v>
      </c>
    </row>
    <row r="134" spans="1:44" x14ac:dyDescent="0.25">
      <c r="A134" s="1" t="s">
        <v>33</v>
      </c>
      <c r="B134" s="4">
        <v>12</v>
      </c>
      <c r="C134" s="5">
        <v>500</v>
      </c>
      <c r="D134" s="5">
        <v>3</v>
      </c>
      <c r="E134" s="4">
        <v>142</v>
      </c>
      <c r="F134" s="3">
        <v>3.2689999999999997</v>
      </c>
      <c r="G134" s="4">
        <v>25</v>
      </c>
      <c r="H134" s="4">
        <v>31</v>
      </c>
      <c r="I134" s="1">
        <v>400</v>
      </c>
      <c r="J134" s="4">
        <v>161</v>
      </c>
      <c r="K134" s="5">
        <v>330</v>
      </c>
      <c r="L134" s="3">
        <v>9646</v>
      </c>
      <c r="M134" s="5">
        <v>34.253185076505957</v>
      </c>
      <c r="N134" s="8">
        <v>1.1724791159986788E-2</v>
      </c>
      <c r="O134" s="3">
        <v>8.17</v>
      </c>
      <c r="P134" s="5">
        <v>38.892874431568629</v>
      </c>
      <c r="Q134" s="3">
        <f t="shared" si="14"/>
        <v>-1.7253557345174944</v>
      </c>
      <c r="R134" s="3">
        <v>0.18</v>
      </c>
      <c r="S134" s="12">
        <f t="shared" si="11"/>
        <v>1.9446437215784313E-4</v>
      </c>
      <c r="W134" s="3">
        <f t="shared" si="12"/>
        <v>8.9510325855280445E-2</v>
      </c>
      <c r="X134" s="3">
        <f t="shared" si="15"/>
        <v>0.49727958808489137</v>
      </c>
      <c r="Z134" s="3">
        <f t="shared" si="13"/>
        <v>8.8017657523047396E-2</v>
      </c>
      <c r="AA134" s="3">
        <f t="shared" si="16"/>
        <v>0.48898698623915221</v>
      </c>
      <c r="AC134" s="3">
        <f>$AD$2*($AD$3+$AD$4*$F134/($N134*'Sem TS MC2020'!P126))*($AD$5*$G134+$AD$6*$B134/$N134)*'Sem TS MC2020'!R126*($J134-$M134)/($J134-$M134-$H134)</f>
        <v>8.5491158219896723E-2</v>
      </c>
      <c r="AD134" s="3">
        <f t="shared" si="17"/>
        <v>0.47495087899942628</v>
      </c>
      <c r="AE134" s="16">
        <f t="shared" si="18"/>
        <v>-9.450884178010327E-2</v>
      </c>
      <c r="AF134" s="17">
        <f t="shared" si="19"/>
        <v>2.1054808912169798</v>
      </c>
      <c r="AG134" s="17">
        <f>AC134*(14.068*'Sem TS MC2020'!$P126^-0.457)/$R134</f>
        <v>0.58181307791948222</v>
      </c>
      <c r="AH134" s="17"/>
      <c r="AP134" s="3">
        <f>$AQ$2*($AQ$3+$AQ$4*$F134/($N134*'Sem TS MC2020'!P126))*($AQ$5*$G134+$AQ$6*$B134/$N134)*('Sem TS MC2020'!P126^$AQ$7/200000)*($J134-$M134)/($J134-$M134-$H134)+('Sem TS MC2020'!P126-$C134/$AQ$8)*($AQ$5*$G134+$AQ$6*$B134/$N134)/200000</f>
        <v>8.786066255648968E-2</v>
      </c>
      <c r="AQ134" s="3">
        <f t="shared" si="20"/>
        <v>0.48811479198049823</v>
      </c>
      <c r="AR134" s="16">
        <f t="shared" si="21"/>
        <v>-9.2139337443510314E-2</v>
      </c>
    </row>
    <row r="135" spans="1:44" x14ac:dyDescent="0.25">
      <c r="B135" s="4">
        <v>12</v>
      </c>
      <c r="C135" s="5">
        <v>500</v>
      </c>
      <c r="D135" s="5">
        <v>3</v>
      </c>
      <c r="E135" s="4">
        <v>142</v>
      </c>
      <c r="F135" s="3">
        <v>3.2689999999999997</v>
      </c>
      <c r="G135" s="4">
        <v>25</v>
      </c>
      <c r="H135" s="4">
        <v>31</v>
      </c>
      <c r="I135" s="1">
        <v>400</v>
      </c>
      <c r="J135" s="4">
        <v>161</v>
      </c>
      <c r="K135" s="5">
        <v>330</v>
      </c>
      <c r="L135" s="3">
        <v>9646</v>
      </c>
      <c r="M135" s="5">
        <v>34.253185076505957</v>
      </c>
      <c r="N135" s="8">
        <v>1.1724791159986788E-2</v>
      </c>
      <c r="O135" s="3">
        <v>9.92</v>
      </c>
      <c r="P135" s="5">
        <v>112.14474023386578</v>
      </c>
      <c r="Q135" s="3">
        <f t="shared" si="14"/>
        <v>-1.1112316780475116</v>
      </c>
      <c r="R135" s="3">
        <v>0.23</v>
      </c>
      <c r="S135" s="12">
        <f t="shared" si="11"/>
        <v>5.6072370116932893E-4</v>
      </c>
      <c r="W135" s="3">
        <f t="shared" si="12"/>
        <v>0.17204296143091055</v>
      </c>
      <c r="X135" s="3">
        <f t="shared" si="15"/>
        <v>0.74801287578656761</v>
      </c>
      <c r="Z135" s="3">
        <f t="shared" si="13"/>
        <v>0.17115617613708456</v>
      </c>
      <c r="AA135" s="3">
        <f t="shared" si="16"/>
        <v>0.74415728755254151</v>
      </c>
      <c r="AC135" s="3">
        <f>$AD$2*($AD$3+$AD$4*$F135/($N135*'Sem TS MC2020'!P127))*($AD$5*$G135+$AD$6*$B135/$N135)*'Sem TS MC2020'!R127*($J135-$M135)/($J135-$M135-$H135)</f>
        <v>0.15245297297663693</v>
      </c>
      <c r="AD135" s="3">
        <f t="shared" si="17"/>
        <v>0.66283901294189962</v>
      </c>
      <c r="AE135" s="16">
        <f t="shared" si="18"/>
        <v>-7.754702702336308E-2</v>
      </c>
      <c r="AF135" s="17">
        <f t="shared" si="19"/>
        <v>1.5086619533175454</v>
      </c>
      <c r="AG135" s="17">
        <f>AC135*(14.068*'Sem TS MC2020'!$P127^-0.457)/$R135</f>
        <v>0.74305761769371326</v>
      </c>
      <c r="AH135" s="17"/>
      <c r="AP135" s="3">
        <f>$AQ$2*($AQ$3+$AQ$4*$F135/($N135*'Sem TS MC2020'!P127))*($AQ$5*$G135+$AQ$6*$B135/$N135)*('Sem TS MC2020'!P127^$AQ$7/200000)*($J135-$M135)/($J135-$M135-$H135)+('Sem TS MC2020'!P127-$C135/$AQ$8)*($AQ$5*$G135+$AQ$6*$B135/$N135)/200000</f>
        <v>0.16193665736015014</v>
      </c>
      <c r="AQ135" s="3">
        <f t="shared" si="20"/>
        <v>0.70407242330500064</v>
      </c>
      <c r="AR135" s="16">
        <f t="shared" si="21"/>
        <v>-6.8063342639849866E-2</v>
      </c>
    </row>
    <row r="136" spans="1:44" x14ac:dyDescent="0.25">
      <c r="B136" s="4">
        <v>12</v>
      </c>
      <c r="C136" s="5">
        <v>500</v>
      </c>
      <c r="D136" s="5">
        <v>3</v>
      </c>
      <c r="E136" s="4">
        <v>142</v>
      </c>
      <c r="F136" s="3">
        <v>3.2689999999999997</v>
      </c>
      <c r="G136" s="4">
        <v>25</v>
      </c>
      <c r="H136" s="4">
        <v>31</v>
      </c>
      <c r="I136" s="1">
        <v>400</v>
      </c>
      <c r="J136" s="4">
        <v>161</v>
      </c>
      <c r="K136" s="5">
        <v>330</v>
      </c>
      <c r="L136" s="3">
        <v>9646</v>
      </c>
      <c r="M136" s="5">
        <v>34.253185076505957</v>
      </c>
      <c r="N136" s="8">
        <v>1.1724791159986788E-2</v>
      </c>
      <c r="O136" s="3">
        <v>11.67</v>
      </c>
      <c r="P136" s="5">
        <v>185.39660603616272</v>
      </c>
      <c r="Q136" s="3">
        <f t="shared" si="14"/>
        <v>-0.49710762157753052</v>
      </c>
      <c r="R136" s="3">
        <v>0.25</v>
      </c>
      <c r="S136" s="12">
        <f t="shared" si="11"/>
        <v>9.2698303018081362E-4</v>
      </c>
      <c r="W136" s="3">
        <f t="shared" si="12"/>
        <v>0.2346076236203086</v>
      </c>
      <c r="X136" s="3">
        <f t="shared" si="15"/>
        <v>0.93843049448123439</v>
      </c>
      <c r="Z136" s="3">
        <f t="shared" si="13"/>
        <v>0.23469256833739294</v>
      </c>
      <c r="AA136" s="3">
        <f t="shared" si="16"/>
        <v>0.93877027334957175</v>
      </c>
      <c r="AC136" s="3">
        <f>$AD$2*($AD$3+$AD$4*$F136/($N136*'Sem TS MC2020'!P128))*($AD$5*$G136+$AD$6*$B136/$N136)*'Sem TS MC2020'!R128*($J136-$M136)/($J136-$M136-$H136)</f>
        <v>0.21941478773337694</v>
      </c>
      <c r="AD136" s="3">
        <f t="shared" si="17"/>
        <v>0.87765915093350777</v>
      </c>
      <c r="AE136" s="16">
        <f t="shared" si="18"/>
        <v>-3.0585212266623057E-2</v>
      </c>
      <c r="AF136" s="17">
        <f t="shared" si="19"/>
        <v>1.1393944892346493</v>
      </c>
      <c r="AG136" s="17">
        <f>AC136*(14.068*'Sem TS MC2020'!$P128^-0.457)/$R136</f>
        <v>0.91347100614237398</v>
      </c>
      <c r="AH136" s="17"/>
      <c r="AP136" s="3">
        <f>$AQ$2*($AQ$3+$AQ$4*$F136/($N136*'Sem TS MC2020'!P128))*($AQ$5*$G136+$AQ$6*$B136/$N136)*('Sem TS MC2020'!P128^$AQ$7/200000)*($J136-$M136)/($J136-$M136-$H136)+('Sem TS MC2020'!P128-$C136/$AQ$8)*($AQ$5*$G136+$AQ$6*$B136/$N136)/200000</f>
        <v>0.23239747354718773</v>
      </c>
      <c r="AQ136" s="3">
        <f t="shared" si="20"/>
        <v>0.92958989418875093</v>
      </c>
      <c r="AR136" s="16">
        <f t="shared" si="21"/>
        <v>-1.7602526452812267E-2</v>
      </c>
    </row>
    <row r="137" spans="1:44" x14ac:dyDescent="0.25">
      <c r="A137" s="1" t="s">
        <v>34</v>
      </c>
      <c r="B137" s="4">
        <v>12</v>
      </c>
      <c r="C137" s="5">
        <v>500</v>
      </c>
      <c r="D137" s="5">
        <v>3</v>
      </c>
      <c r="E137" s="4">
        <v>142</v>
      </c>
      <c r="F137" s="3">
        <v>3.2689999999999997</v>
      </c>
      <c r="G137" s="4">
        <v>25</v>
      </c>
      <c r="H137" s="4">
        <v>31</v>
      </c>
      <c r="I137" s="1">
        <v>400</v>
      </c>
      <c r="J137" s="4">
        <v>161</v>
      </c>
      <c r="K137" s="5">
        <v>330</v>
      </c>
      <c r="L137" s="3">
        <v>9646</v>
      </c>
      <c r="M137" s="5">
        <v>34.253185076505957</v>
      </c>
      <c r="N137" s="8">
        <v>1.1724791159986788E-2</v>
      </c>
      <c r="O137" s="3">
        <v>8.17</v>
      </c>
      <c r="P137" s="5">
        <v>38.892874431568629</v>
      </c>
      <c r="Q137" s="3">
        <f t="shared" si="14"/>
        <v>-1.7253557345174944</v>
      </c>
      <c r="R137" s="3">
        <v>0.18</v>
      </c>
      <c r="S137" s="12">
        <f t="shared" si="11"/>
        <v>1.9446437215784313E-4</v>
      </c>
      <c r="W137" s="3">
        <f t="shared" si="12"/>
        <v>8.9510325855280445E-2</v>
      </c>
      <c r="X137" s="3">
        <f t="shared" si="15"/>
        <v>0.49727958808489137</v>
      </c>
      <c r="Z137" s="3">
        <f t="shared" si="13"/>
        <v>8.8017657523047396E-2</v>
      </c>
      <c r="AA137" s="3">
        <f t="shared" si="16"/>
        <v>0.48898698623915221</v>
      </c>
      <c r="AC137" s="3">
        <f>$AD$2*($AD$3+$AD$4*$F137/($N137*'Sem TS MC2020'!P129))*($AD$5*$G137+$AD$6*$B137/$N137)*'Sem TS MC2020'!R129*($J137-$M137)/($J137-$M137-$H137)</f>
        <v>8.5491158219896723E-2</v>
      </c>
      <c r="AD137" s="3">
        <f t="shared" si="17"/>
        <v>0.47495087899942628</v>
      </c>
      <c r="AE137" s="16">
        <f t="shared" si="18"/>
        <v>-9.450884178010327E-2</v>
      </c>
      <c r="AF137" s="17">
        <f t="shared" si="19"/>
        <v>2.1054808912169798</v>
      </c>
      <c r="AG137" s="17">
        <f>AC137*(14.068*'Sem TS MC2020'!$P129^-0.457)/$R137</f>
        <v>0.58181307791948222</v>
      </c>
      <c r="AH137" s="17"/>
      <c r="AP137" s="3">
        <f>$AQ$2*($AQ$3+$AQ$4*$F137/($N137*'Sem TS MC2020'!P129))*($AQ$5*$G137+$AQ$6*$B137/$N137)*('Sem TS MC2020'!P129^$AQ$7/200000)*($J137-$M137)/($J137-$M137-$H137)+('Sem TS MC2020'!P129-$C137/$AQ$8)*($AQ$5*$G137+$AQ$6*$B137/$N137)/200000</f>
        <v>8.786066255648968E-2</v>
      </c>
      <c r="AQ137" s="3">
        <f t="shared" si="20"/>
        <v>0.48811479198049823</v>
      </c>
      <c r="AR137" s="16">
        <f t="shared" si="21"/>
        <v>-9.2139337443510314E-2</v>
      </c>
    </row>
    <row r="138" spans="1:44" x14ac:dyDescent="0.25">
      <c r="B138" s="4">
        <v>12</v>
      </c>
      <c r="C138" s="5">
        <v>500</v>
      </c>
      <c r="D138" s="5">
        <v>3</v>
      </c>
      <c r="E138" s="4">
        <v>142</v>
      </c>
      <c r="F138" s="3">
        <v>3.2689999999999997</v>
      </c>
      <c r="G138" s="4">
        <v>25</v>
      </c>
      <c r="H138" s="4">
        <v>31</v>
      </c>
      <c r="I138" s="1">
        <v>400</v>
      </c>
      <c r="J138" s="4">
        <v>161</v>
      </c>
      <c r="K138" s="5">
        <v>330</v>
      </c>
      <c r="L138" s="3">
        <v>9646</v>
      </c>
      <c r="M138" s="5">
        <v>34.253185076505957</v>
      </c>
      <c r="N138" s="8">
        <v>1.1724791159986788E-2</v>
      </c>
      <c r="O138" s="3">
        <v>9.92</v>
      </c>
      <c r="P138" s="5">
        <v>112.14474023386578</v>
      </c>
      <c r="Q138" s="3">
        <f t="shared" si="14"/>
        <v>-1.1112316780475116</v>
      </c>
      <c r="R138" s="3">
        <v>0.23</v>
      </c>
      <c r="S138" s="12">
        <f t="shared" si="11"/>
        <v>5.6072370116932893E-4</v>
      </c>
      <c r="W138" s="3">
        <f t="shared" si="12"/>
        <v>0.17204296143091055</v>
      </c>
      <c r="X138" s="3">
        <f t="shared" si="15"/>
        <v>0.74801287578656761</v>
      </c>
      <c r="Z138" s="3">
        <f t="shared" si="13"/>
        <v>0.17115617613708456</v>
      </c>
      <c r="AA138" s="3">
        <f t="shared" si="16"/>
        <v>0.74415728755254151</v>
      </c>
      <c r="AC138" s="3">
        <f>$AD$2*($AD$3+$AD$4*$F138/($N138*'Sem TS MC2020'!P130))*($AD$5*$G138+$AD$6*$B138/$N138)*'Sem TS MC2020'!R130*($J138-$M138)/($J138-$M138-$H138)</f>
        <v>0.15245297297663693</v>
      </c>
      <c r="AD138" s="3">
        <f t="shared" si="17"/>
        <v>0.66283901294189962</v>
      </c>
      <c r="AE138" s="16">
        <f t="shared" si="18"/>
        <v>-7.754702702336308E-2</v>
      </c>
      <c r="AF138" s="17">
        <f t="shared" si="19"/>
        <v>1.5086619533175454</v>
      </c>
      <c r="AG138" s="17">
        <f>AC138*(14.068*'Sem TS MC2020'!$P130^-0.457)/$R138</f>
        <v>0.74305761769371326</v>
      </c>
      <c r="AH138" s="17"/>
      <c r="AP138" s="3">
        <f>$AQ$2*($AQ$3+$AQ$4*$F138/($N138*'Sem TS MC2020'!P130))*($AQ$5*$G138+$AQ$6*$B138/$N138)*('Sem TS MC2020'!P130^$AQ$7/200000)*($J138-$M138)/($J138-$M138-$H138)+('Sem TS MC2020'!P130-$C138/$AQ$8)*($AQ$5*$G138+$AQ$6*$B138/$N138)/200000</f>
        <v>0.16193665736015014</v>
      </c>
      <c r="AQ138" s="3">
        <f t="shared" si="20"/>
        <v>0.70407242330500064</v>
      </c>
      <c r="AR138" s="16">
        <f t="shared" si="21"/>
        <v>-6.8063342639849866E-2</v>
      </c>
    </row>
    <row r="139" spans="1:44" x14ac:dyDescent="0.25">
      <c r="B139" s="4">
        <v>12</v>
      </c>
      <c r="C139" s="5">
        <v>500</v>
      </c>
      <c r="D139" s="5">
        <v>3</v>
      </c>
      <c r="E139" s="4">
        <v>142</v>
      </c>
      <c r="F139" s="3">
        <v>3.2689999999999997</v>
      </c>
      <c r="G139" s="4">
        <v>25</v>
      </c>
      <c r="H139" s="4">
        <v>31</v>
      </c>
      <c r="I139" s="1">
        <v>400</v>
      </c>
      <c r="J139" s="4">
        <v>161</v>
      </c>
      <c r="K139" s="5">
        <v>330</v>
      </c>
      <c r="L139" s="3">
        <v>9646</v>
      </c>
      <c r="M139" s="5">
        <v>34.253185076505957</v>
      </c>
      <c r="N139" s="8">
        <v>1.1724791159986788E-2</v>
      </c>
      <c r="O139" s="3">
        <v>11.67</v>
      </c>
      <c r="P139" s="5">
        <v>185.39660603616272</v>
      </c>
      <c r="Q139" s="3">
        <f t="shared" si="14"/>
        <v>-0.49710762157753052</v>
      </c>
      <c r="R139" s="3">
        <v>0.25</v>
      </c>
      <c r="S139" s="12">
        <f t="shared" ref="S139:S202" si="22">P139/200000</f>
        <v>9.2698303018081362E-4</v>
      </c>
      <c r="W139" s="3">
        <f t="shared" ref="W139:W202" si="23">$X$2*($X$3*$G139+$X$4*$B139^$X$5*$N139^$X$6)*$S139^$X$7</f>
        <v>0.2346076236203086</v>
      </c>
      <c r="X139" s="3">
        <f t="shared" si="15"/>
        <v>0.93843049448123439</v>
      </c>
      <c r="Z139" s="3">
        <f t="shared" ref="Z139:Z202" si="24">$AA$2*$B139^$AA$3*$S139^$AA$4*($AA$5*$N139^$AA$6+$AA$7)</f>
        <v>0.23469256833739294</v>
      </c>
      <c r="AA139" s="3">
        <f t="shared" si="16"/>
        <v>0.93877027334957175</v>
      </c>
      <c r="AC139" s="3">
        <f>$AD$2*($AD$3+$AD$4*$F139/($N139*'Sem TS MC2020'!P131))*($AD$5*$G139+$AD$6*$B139/$N139)*'Sem TS MC2020'!R131*($J139-$M139)/($J139-$M139-$H139)</f>
        <v>0.21941478773337694</v>
      </c>
      <c r="AD139" s="3">
        <f t="shared" si="17"/>
        <v>0.87765915093350777</v>
      </c>
      <c r="AE139" s="16">
        <f t="shared" si="18"/>
        <v>-3.0585212266623057E-2</v>
      </c>
      <c r="AF139" s="17">
        <f t="shared" si="19"/>
        <v>1.1393944892346493</v>
      </c>
      <c r="AG139" s="17">
        <f>AC139*(14.068*'Sem TS MC2020'!$P131^-0.457)/$R139</f>
        <v>0.91347100614237398</v>
      </c>
      <c r="AH139" s="17"/>
      <c r="AP139" s="3">
        <f>$AQ$2*($AQ$3+$AQ$4*$F139/($N139*'Sem TS MC2020'!P131))*($AQ$5*$G139+$AQ$6*$B139/$N139)*('Sem TS MC2020'!P131^$AQ$7/200000)*($J139-$M139)/($J139-$M139-$H139)+('Sem TS MC2020'!P131-$C139/$AQ$8)*($AQ$5*$G139+$AQ$6*$B139/$N139)/200000</f>
        <v>0.23239747354718773</v>
      </c>
      <c r="AQ139" s="3">
        <f t="shared" si="20"/>
        <v>0.92958989418875093</v>
      </c>
      <c r="AR139" s="16">
        <f t="shared" si="21"/>
        <v>-1.7602526452812267E-2</v>
      </c>
    </row>
    <row r="140" spans="1:44" x14ac:dyDescent="0.25">
      <c r="A140" s="1" t="s">
        <v>35</v>
      </c>
      <c r="B140" s="4">
        <v>12</v>
      </c>
      <c r="C140" s="5">
        <v>500</v>
      </c>
      <c r="D140" s="5">
        <v>4</v>
      </c>
      <c r="E140" s="4">
        <v>90.67</v>
      </c>
      <c r="F140" s="3">
        <v>3.2689999999999997</v>
      </c>
      <c r="G140" s="4">
        <v>25</v>
      </c>
      <c r="H140" s="4">
        <v>31</v>
      </c>
      <c r="I140" s="1">
        <v>400</v>
      </c>
      <c r="J140" s="4">
        <v>161</v>
      </c>
      <c r="K140" s="5">
        <v>440</v>
      </c>
      <c r="L140" s="3">
        <v>36400</v>
      </c>
      <c r="M140" s="5">
        <v>38.636261189159299</v>
      </c>
      <c r="N140" s="8">
        <v>1.2087912087912088E-2</v>
      </c>
      <c r="O140" s="3">
        <v>11.67</v>
      </c>
      <c r="P140" s="5">
        <v>72.228463882630962</v>
      </c>
      <c r="Q140" s="3">
        <f t="shared" ref="Q140:Q203" si="25">(P140-P$354)/P$355</f>
        <v>-1.4458790659810548</v>
      </c>
      <c r="R140" s="3">
        <v>0.15</v>
      </c>
      <c r="S140" s="12">
        <f t="shared" si="22"/>
        <v>3.6114231941315479E-4</v>
      </c>
      <c r="W140" s="3">
        <f t="shared" si="23"/>
        <v>0.1294839092125849</v>
      </c>
      <c r="X140" s="3">
        <f t="shared" ref="X140:X203" si="26">W140/$R140</f>
        <v>0.86322606141723268</v>
      </c>
      <c r="Z140" s="3">
        <f t="shared" si="24"/>
        <v>0.12795210309949079</v>
      </c>
      <c r="AA140" s="3">
        <f t="shared" ref="AA140:AA203" si="27">Z140/$R140</f>
        <v>0.85301402066327192</v>
      </c>
      <c r="AC140" s="3">
        <f>$AD$2*($AD$3+$AD$4*$F140/($N140*'Sem TS MC2020'!P132))*($AD$5*$G140+$AD$6*$B140/$N140)*'Sem TS MC2020'!R132*($J140-$M140)/($J140-$M140-$H140)</f>
        <v>0.11709770334748304</v>
      </c>
      <c r="AD140" s="3">
        <f t="shared" ref="AD140:AD203" si="28">AC140/$R140</f>
        <v>0.78065135564988697</v>
      </c>
      <c r="AE140" s="16">
        <f t="shared" ref="AE140:AE203" si="29">AC140-$R140</f>
        <v>-3.2902296652516955E-2</v>
      </c>
      <c r="AF140" s="17">
        <f t="shared" ref="AF140:AF203" si="30">1/AD140</f>
        <v>1.2809815710465355</v>
      </c>
      <c r="AG140" s="17">
        <f>AC140*(14.068*'Sem TS MC2020'!$P132^-0.457)/$R140</f>
        <v>0.92143027563432089</v>
      </c>
      <c r="AH140" s="17"/>
      <c r="AP140" s="3">
        <f>$AQ$2*($AQ$3+$AQ$4*$F140/($N140*'Sem TS MC2020'!P132))*($AQ$5*$G140+$AQ$6*$B140/$N140)*('Sem TS MC2020'!P132^$AQ$7/200000)*($J140-$M140)/($J140-$M140-$H140)+('Sem TS MC2020'!P132-$C140/$AQ$8)*($AQ$5*$G140+$AQ$6*$B140/$N140)/200000</f>
        <v>0.12353161239129912</v>
      </c>
      <c r="AQ140" s="3">
        <f t="shared" ref="AQ140:AQ203" si="31">AP140/$R140</f>
        <v>0.82354408260866085</v>
      </c>
      <c r="AR140" s="16">
        <f t="shared" ref="AR140:AR203" si="32">AP140-$R140</f>
        <v>-2.6468387608700877E-2</v>
      </c>
    </row>
    <row r="141" spans="1:44" x14ac:dyDescent="0.25">
      <c r="B141" s="4">
        <v>12</v>
      </c>
      <c r="C141" s="5">
        <v>500</v>
      </c>
      <c r="D141" s="5">
        <v>4</v>
      </c>
      <c r="E141" s="4">
        <v>90.67</v>
      </c>
      <c r="F141" s="3">
        <v>3.2689999999999997</v>
      </c>
      <c r="G141" s="4">
        <v>25</v>
      </c>
      <c r="H141" s="4">
        <v>31</v>
      </c>
      <c r="I141" s="1">
        <v>400</v>
      </c>
      <c r="J141" s="4">
        <v>161</v>
      </c>
      <c r="K141" s="5">
        <v>440</v>
      </c>
      <c r="L141" s="3">
        <v>36400</v>
      </c>
      <c r="M141" s="5">
        <v>38.636261189159299</v>
      </c>
      <c r="N141" s="8">
        <v>1.2087912087912088E-2</v>
      </c>
      <c r="O141" s="3">
        <v>13.42</v>
      </c>
      <c r="P141" s="5">
        <v>127.25399363913766</v>
      </c>
      <c r="Q141" s="3">
        <f t="shared" si="25"/>
        <v>-0.98455973747849079</v>
      </c>
      <c r="R141" s="3">
        <v>0.15</v>
      </c>
      <c r="S141" s="12">
        <f t="shared" si="22"/>
        <v>6.362699681956883E-4</v>
      </c>
      <c r="W141" s="3">
        <f t="shared" si="23"/>
        <v>0.18364326250984425</v>
      </c>
      <c r="X141" s="3">
        <f t="shared" si="26"/>
        <v>1.2242884167322952</v>
      </c>
      <c r="Z141" s="3">
        <f t="shared" si="24"/>
        <v>0.18260481251419783</v>
      </c>
      <c r="AA141" s="3">
        <f t="shared" si="27"/>
        <v>1.2173654167613188</v>
      </c>
      <c r="AC141" s="3">
        <f>$AD$2*($AD$3+$AD$4*$F141/($N141*'Sem TS MC2020'!P133))*($AD$5*$G141+$AD$6*$B141/$N141)*'Sem TS MC2020'!R133*($J141-$M141)/($J141-$M141-$H141)</f>
        <v>0.16722518749364804</v>
      </c>
      <c r="AD141" s="3">
        <f t="shared" si="28"/>
        <v>1.1148345832909869</v>
      </c>
      <c r="AE141" s="16">
        <f t="shared" si="29"/>
        <v>1.7225187493648042E-2</v>
      </c>
      <c r="AF141" s="17">
        <f t="shared" si="30"/>
        <v>0.89699406081214694</v>
      </c>
      <c r="AG141" s="17">
        <f>AC141*(14.068*'Sem TS MC2020'!$P133^-0.457)/$R141</f>
        <v>1.2344806121571572</v>
      </c>
      <c r="AH141" s="17"/>
      <c r="AP141" s="3">
        <f>$AQ$2*($AQ$3+$AQ$4*$F141/($N141*'Sem TS MC2020'!P133))*($AQ$5*$G141+$AQ$6*$B141/$N141)*('Sem TS MC2020'!P133^$AQ$7/200000)*($J141-$M141)/($J141-$M141-$H141)+('Sem TS MC2020'!P133-$C141/$AQ$8)*($AQ$5*$G141+$AQ$6*$B141/$N141)/200000</f>
        <v>0.17787207557027554</v>
      </c>
      <c r="AQ141" s="3">
        <f t="shared" si="31"/>
        <v>1.1858138371351703</v>
      </c>
      <c r="AR141" s="16">
        <f t="shared" si="32"/>
        <v>2.7872075570275545E-2</v>
      </c>
    </row>
    <row r="142" spans="1:44" x14ac:dyDescent="0.25">
      <c r="B142" s="4">
        <v>12</v>
      </c>
      <c r="C142" s="5">
        <v>500</v>
      </c>
      <c r="D142" s="5">
        <v>4</v>
      </c>
      <c r="E142" s="4">
        <v>90.67</v>
      </c>
      <c r="F142" s="3">
        <v>3.2689999999999997</v>
      </c>
      <c r="G142" s="4">
        <v>25</v>
      </c>
      <c r="H142" s="4">
        <v>31</v>
      </c>
      <c r="I142" s="1">
        <v>400</v>
      </c>
      <c r="J142" s="4">
        <v>161</v>
      </c>
      <c r="K142" s="5">
        <v>440</v>
      </c>
      <c r="L142" s="3">
        <v>36400</v>
      </c>
      <c r="M142" s="5">
        <v>38.636261189159299</v>
      </c>
      <c r="N142" s="8">
        <v>1.2087912087912088E-2</v>
      </c>
      <c r="O142" s="3">
        <v>15.17</v>
      </c>
      <c r="P142" s="5">
        <v>182.27952339564447</v>
      </c>
      <c r="Q142" s="3">
        <f t="shared" si="25"/>
        <v>-0.52324040897592605</v>
      </c>
      <c r="R142" s="3">
        <v>0.18</v>
      </c>
      <c r="S142" s="12">
        <f t="shared" si="22"/>
        <v>9.1139761697822241E-4</v>
      </c>
      <c r="W142" s="3">
        <f t="shared" si="23"/>
        <v>0.22922818073355714</v>
      </c>
      <c r="X142" s="3">
        <f t="shared" si="26"/>
        <v>1.2734898929642064</v>
      </c>
      <c r="Z142" s="3">
        <f t="shared" si="24"/>
        <v>0.22883474090739978</v>
      </c>
      <c r="AA142" s="3">
        <f t="shared" si="27"/>
        <v>1.2713041161522209</v>
      </c>
      <c r="AC142" s="3">
        <f>$AD$2*($AD$3+$AD$4*$F142/($N142*'Sem TS MC2020'!P134))*($AD$5*$G142+$AD$6*$B142/$N142)*'Sem TS MC2020'!R134*($J142-$M142)/($J142-$M142-$H142)</f>
        <v>0.21735267163981317</v>
      </c>
      <c r="AD142" s="3">
        <f t="shared" si="28"/>
        <v>1.2075148424434066</v>
      </c>
      <c r="AE142" s="16">
        <f t="shared" si="29"/>
        <v>3.7352671639813179E-2</v>
      </c>
      <c r="AF142" s="17">
        <f t="shared" si="30"/>
        <v>0.8281471704120007</v>
      </c>
      <c r="AG142" s="17">
        <f>AC142*(14.068*'Sem TS MC2020'!$P134^-0.457)/$R142</f>
        <v>1.2642670175127435</v>
      </c>
      <c r="AH142" s="17"/>
      <c r="AP142" s="3">
        <f>$AQ$2*($AQ$3+$AQ$4*$F142/($N142*'Sem TS MC2020'!P134))*($AQ$5*$G142+$AQ$6*$B142/$N142)*('Sem TS MC2020'!P134^$AQ$7/200000)*($J142-$M142)/($J142-$M142-$H142)+('Sem TS MC2020'!P134-$C142/$AQ$8)*($AQ$5*$G142+$AQ$6*$B142/$N142)/200000</f>
        <v>0.23028611378162558</v>
      </c>
      <c r="AQ142" s="3">
        <f t="shared" si="31"/>
        <v>1.2793672987868088</v>
      </c>
      <c r="AR142" s="16">
        <f t="shared" si="32"/>
        <v>5.0286113781625591E-2</v>
      </c>
    </row>
    <row r="143" spans="1:44" x14ac:dyDescent="0.25">
      <c r="A143" s="1" t="s">
        <v>36</v>
      </c>
      <c r="B143" s="4">
        <v>12</v>
      </c>
      <c r="C143" s="5">
        <v>500</v>
      </c>
      <c r="D143" s="5">
        <v>4</v>
      </c>
      <c r="E143" s="4">
        <v>90.67</v>
      </c>
      <c r="F143" s="3">
        <v>3.2689999999999997</v>
      </c>
      <c r="G143" s="4">
        <v>25</v>
      </c>
      <c r="H143" s="4">
        <v>31</v>
      </c>
      <c r="I143" s="1">
        <v>400</v>
      </c>
      <c r="J143" s="4">
        <v>161</v>
      </c>
      <c r="K143" s="5">
        <v>440</v>
      </c>
      <c r="L143" s="3">
        <v>36400</v>
      </c>
      <c r="M143" s="5">
        <v>38.636261189159299</v>
      </c>
      <c r="N143" s="8">
        <v>1.2087912087912088E-2</v>
      </c>
      <c r="O143" s="3">
        <v>11.67</v>
      </c>
      <c r="P143" s="5">
        <v>72.228463882630962</v>
      </c>
      <c r="Q143" s="3">
        <f t="shared" si="25"/>
        <v>-1.4458790659810548</v>
      </c>
      <c r="R143" s="3">
        <v>0.18</v>
      </c>
      <c r="S143" s="12">
        <f t="shared" si="22"/>
        <v>3.6114231941315479E-4</v>
      </c>
      <c r="W143" s="3">
        <f t="shared" si="23"/>
        <v>0.1294839092125849</v>
      </c>
      <c r="X143" s="3">
        <f t="shared" si="26"/>
        <v>0.71935505118102727</v>
      </c>
      <c r="Z143" s="3">
        <f t="shared" si="24"/>
        <v>0.12795210309949079</v>
      </c>
      <c r="AA143" s="3">
        <f t="shared" si="27"/>
        <v>0.7108450172193933</v>
      </c>
      <c r="AC143" s="3">
        <f>$AD$2*($AD$3+$AD$4*$F143/($N143*'Sem TS MC2020'!P135))*($AD$5*$G143+$AD$6*$B143/$N143)*'Sem TS MC2020'!R135*($J143-$M143)/($J143-$M143-$H143)</f>
        <v>0.11709770334748304</v>
      </c>
      <c r="AD143" s="3">
        <f t="shared" si="28"/>
        <v>0.65054279637490575</v>
      </c>
      <c r="AE143" s="16">
        <f t="shared" si="29"/>
        <v>-6.2902296652516954E-2</v>
      </c>
      <c r="AF143" s="17">
        <f t="shared" si="30"/>
        <v>1.5371778852558429</v>
      </c>
      <c r="AG143" s="17">
        <f>AC143*(14.068*'Sem TS MC2020'!$P135^-0.457)/$R143</f>
        <v>0.76785856302860078</v>
      </c>
      <c r="AH143" s="17"/>
      <c r="AP143" s="3">
        <f>$AQ$2*($AQ$3+$AQ$4*$F143/($N143*'Sem TS MC2020'!P135))*($AQ$5*$G143+$AQ$6*$B143/$N143)*('Sem TS MC2020'!P135^$AQ$7/200000)*($J143-$M143)/($J143-$M143-$H143)+('Sem TS MC2020'!P135-$C143/$AQ$8)*($AQ$5*$G143+$AQ$6*$B143/$N143)/200000</f>
        <v>0.12353161239129912</v>
      </c>
      <c r="AQ143" s="3">
        <f t="shared" si="31"/>
        <v>0.6862867355072173</v>
      </c>
      <c r="AR143" s="16">
        <f t="shared" si="32"/>
        <v>-5.6468387608700876E-2</v>
      </c>
    </row>
    <row r="144" spans="1:44" x14ac:dyDescent="0.25">
      <c r="B144" s="4">
        <v>12</v>
      </c>
      <c r="C144" s="5">
        <v>500</v>
      </c>
      <c r="D144" s="5">
        <v>4</v>
      </c>
      <c r="E144" s="4">
        <v>90.67</v>
      </c>
      <c r="F144" s="3">
        <v>3.2689999999999997</v>
      </c>
      <c r="G144" s="4">
        <v>25</v>
      </c>
      <c r="H144" s="4">
        <v>31</v>
      </c>
      <c r="I144" s="1">
        <v>400</v>
      </c>
      <c r="J144" s="4">
        <v>161</v>
      </c>
      <c r="K144" s="5">
        <v>440</v>
      </c>
      <c r="L144" s="3">
        <v>36400</v>
      </c>
      <c r="M144" s="5">
        <v>38.636261189159299</v>
      </c>
      <c r="N144" s="8">
        <v>1.2087912087912088E-2</v>
      </c>
      <c r="O144" s="3">
        <v>13.42</v>
      </c>
      <c r="P144" s="5">
        <v>127.25399363913766</v>
      </c>
      <c r="Q144" s="3">
        <f t="shared" si="25"/>
        <v>-0.98455973747849079</v>
      </c>
      <c r="R144" s="3">
        <v>0.2</v>
      </c>
      <c r="S144" s="12">
        <f t="shared" si="22"/>
        <v>6.362699681956883E-4</v>
      </c>
      <c r="W144" s="3">
        <f t="shared" si="23"/>
        <v>0.18364326250984425</v>
      </c>
      <c r="X144" s="3">
        <f t="shared" si="26"/>
        <v>0.9182163125492212</v>
      </c>
      <c r="Z144" s="3">
        <f t="shared" si="24"/>
        <v>0.18260481251419783</v>
      </c>
      <c r="AA144" s="3">
        <f t="shared" si="27"/>
        <v>0.91302406257098911</v>
      </c>
      <c r="AC144" s="3">
        <f>$AD$2*($AD$3+$AD$4*$F144/($N144*'Sem TS MC2020'!P136))*($AD$5*$G144+$AD$6*$B144/$N144)*'Sem TS MC2020'!R136*($J144-$M144)/($J144-$M144-$H144)</f>
        <v>0.16722518749364804</v>
      </c>
      <c r="AD144" s="3">
        <f t="shared" si="28"/>
        <v>0.83612593746824015</v>
      </c>
      <c r="AE144" s="16">
        <f t="shared" si="29"/>
        <v>-3.2774812506351975E-2</v>
      </c>
      <c r="AF144" s="17">
        <f t="shared" si="30"/>
        <v>1.1959920810828626</v>
      </c>
      <c r="AG144" s="17">
        <f>AC144*(14.068*'Sem TS MC2020'!$P136^-0.457)/$R144</f>
        <v>0.92586045911786785</v>
      </c>
      <c r="AH144" s="17"/>
      <c r="AP144" s="3">
        <f>$AQ$2*($AQ$3+$AQ$4*$F144/($N144*'Sem TS MC2020'!P136))*($AQ$5*$G144+$AQ$6*$B144/$N144)*('Sem TS MC2020'!P136^$AQ$7/200000)*($J144-$M144)/($J144-$M144-$H144)+('Sem TS MC2020'!P136-$C144/$AQ$8)*($AQ$5*$G144+$AQ$6*$B144/$N144)/200000</f>
        <v>0.17787207557027554</v>
      </c>
      <c r="AQ144" s="3">
        <f t="shared" si="31"/>
        <v>0.88936037785137767</v>
      </c>
      <c r="AR144" s="16">
        <f t="shared" si="32"/>
        <v>-2.2127924429724471E-2</v>
      </c>
    </row>
    <row r="145" spans="1:44" x14ac:dyDescent="0.25">
      <c r="B145" s="4">
        <v>12</v>
      </c>
      <c r="C145" s="5">
        <v>500</v>
      </c>
      <c r="D145" s="5">
        <v>4</v>
      </c>
      <c r="E145" s="4">
        <v>90.67</v>
      </c>
      <c r="F145" s="3">
        <v>3.2689999999999997</v>
      </c>
      <c r="G145" s="4">
        <v>25</v>
      </c>
      <c r="H145" s="4">
        <v>31</v>
      </c>
      <c r="I145" s="1">
        <v>400</v>
      </c>
      <c r="J145" s="4">
        <v>161</v>
      </c>
      <c r="K145" s="5">
        <v>440</v>
      </c>
      <c r="L145" s="3">
        <v>36400</v>
      </c>
      <c r="M145" s="5">
        <v>38.636261189159299</v>
      </c>
      <c r="N145" s="8">
        <v>1.2087912087912088E-2</v>
      </c>
      <c r="O145" s="3">
        <v>15.17</v>
      </c>
      <c r="P145" s="5">
        <v>182.27952339564447</v>
      </c>
      <c r="Q145" s="3">
        <f t="shared" si="25"/>
        <v>-0.52324040897592605</v>
      </c>
      <c r="R145" s="3">
        <v>0.23</v>
      </c>
      <c r="S145" s="12">
        <f t="shared" si="22"/>
        <v>9.1139761697822241E-4</v>
      </c>
      <c r="W145" s="3">
        <f t="shared" si="23"/>
        <v>0.22922818073355714</v>
      </c>
      <c r="X145" s="3">
        <f t="shared" si="26"/>
        <v>0.99664426405894402</v>
      </c>
      <c r="Z145" s="3">
        <f t="shared" si="24"/>
        <v>0.22883474090739978</v>
      </c>
      <c r="AA145" s="3">
        <f t="shared" si="27"/>
        <v>0.99493365611912943</v>
      </c>
      <c r="AC145" s="3">
        <f>$AD$2*($AD$3+$AD$4*$F145/($N145*'Sem TS MC2020'!P137))*($AD$5*$G145+$AD$6*$B145/$N145)*'Sem TS MC2020'!R137*($J145-$M145)/($J145-$M145-$H145)</f>
        <v>0.21735267163981317</v>
      </c>
      <c r="AD145" s="3">
        <f t="shared" si="28"/>
        <v>0.9450116158252746</v>
      </c>
      <c r="AE145" s="16">
        <f t="shared" si="29"/>
        <v>-1.2647328360186838E-2</v>
      </c>
      <c r="AF145" s="17">
        <f t="shared" si="30"/>
        <v>1.058188051082001</v>
      </c>
      <c r="AG145" s="17">
        <f>AC145*(14.068*'Sem TS MC2020'!$P137^-0.457)/$R145</f>
        <v>0.98942636153171226</v>
      </c>
      <c r="AH145" s="17"/>
      <c r="AP145" s="3">
        <f>$AQ$2*($AQ$3+$AQ$4*$F145/($N145*'Sem TS MC2020'!P137))*($AQ$5*$G145+$AQ$6*$B145/$N145)*('Sem TS MC2020'!P137^$AQ$7/200000)*($J145-$M145)/($J145-$M145-$H145)+('Sem TS MC2020'!P137-$C145/$AQ$8)*($AQ$5*$G145+$AQ$6*$B145/$N145)/200000</f>
        <v>0.23028611378162558</v>
      </c>
      <c r="AQ145" s="3">
        <f t="shared" si="31"/>
        <v>1.0012439729635894</v>
      </c>
      <c r="AR145" s="16">
        <f t="shared" si="32"/>
        <v>2.8611378162557433E-4</v>
      </c>
    </row>
    <row r="146" spans="1:44" x14ac:dyDescent="0.25">
      <c r="A146" s="1" t="s">
        <v>37</v>
      </c>
      <c r="B146" s="4">
        <v>10</v>
      </c>
      <c r="C146" s="5">
        <v>528</v>
      </c>
      <c r="D146" s="5">
        <v>1</v>
      </c>
      <c r="E146" s="4">
        <v>45</v>
      </c>
      <c r="F146" s="3">
        <v>2.8</v>
      </c>
      <c r="G146" s="4">
        <v>40</v>
      </c>
      <c r="H146" s="4">
        <v>45</v>
      </c>
      <c r="I146" s="1">
        <v>100</v>
      </c>
      <c r="J146" s="4">
        <v>250</v>
      </c>
      <c r="K146" s="5">
        <v>78.5</v>
      </c>
      <c r="L146" s="3">
        <v>9500</v>
      </c>
      <c r="M146" s="5">
        <v>43.445968908792679</v>
      </c>
      <c r="N146" s="8">
        <v>8.263157894736842E-3</v>
      </c>
      <c r="O146" s="3">
        <v>4.0999999999999996</v>
      </c>
      <c r="P146" s="5">
        <v>99.781101172276635</v>
      </c>
      <c r="Q146" s="3">
        <f t="shared" si="25"/>
        <v>-1.2148851220939259</v>
      </c>
      <c r="R146" s="3">
        <v>0.16</v>
      </c>
      <c r="S146" s="12">
        <f t="shared" si="22"/>
        <v>4.9890550586138317E-4</v>
      </c>
      <c r="W146" s="3">
        <f t="shared" si="23"/>
        <v>0.16375258304938023</v>
      </c>
      <c r="X146" s="3">
        <f t="shared" si="26"/>
        <v>1.0234536440586264</v>
      </c>
      <c r="Z146" s="3">
        <f t="shared" si="24"/>
        <v>0.16631112893456276</v>
      </c>
      <c r="AA146" s="3">
        <f t="shared" si="27"/>
        <v>1.0394445558410172</v>
      </c>
      <c r="AC146" s="3">
        <f>$AD$2*($AD$3+$AD$4*$F146/($N146*'Sem TS MC2020'!P138))*($AD$5*$G146+$AD$6*$B146/$N146)*'Sem TS MC2020'!R138*($J146-$M146)/($J146-$M146-$H146)</f>
        <v>0.16156340102515138</v>
      </c>
      <c r="AD146" s="3">
        <f t="shared" si="28"/>
        <v>1.0097712564071961</v>
      </c>
      <c r="AE146" s="16">
        <f t="shared" si="29"/>
        <v>1.563401025151373E-3</v>
      </c>
      <c r="AF146" s="17">
        <f t="shared" si="30"/>
        <v>0.99032329713764822</v>
      </c>
      <c r="AG146" s="17">
        <f>AC146*(14.068*'Sem TS MC2020'!$P138^-0.457)/$R146</f>
        <v>1.0921928861600285</v>
      </c>
      <c r="AH146" s="17"/>
      <c r="AP146" s="3">
        <f>$AQ$2*($AQ$3+$AQ$4*$F146/($N146*'Sem TS MC2020'!P138))*($AQ$5*$G146+$AQ$6*$B146/$N146)*('Sem TS MC2020'!P138^$AQ$7/200000)*($J146-$M146)/($J146-$M146-$H146)+('Sem TS MC2020'!P138-$C146/$AQ$8)*($AQ$5*$G146+$AQ$6*$B146/$N146)/200000</f>
        <v>0.1666567372072314</v>
      </c>
      <c r="AQ146" s="3">
        <f t="shared" si="31"/>
        <v>1.0416046075451961</v>
      </c>
      <c r="AR146" s="16">
        <f t="shared" si="32"/>
        <v>6.6567372072313946E-3</v>
      </c>
    </row>
    <row r="147" spans="1:44" x14ac:dyDescent="0.25">
      <c r="B147" s="4">
        <v>10</v>
      </c>
      <c r="C147" s="5">
        <v>528</v>
      </c>
      <c r="D147" s="5">
        <v>1</v>
      </c>
      <c r="E147" s="4">
        <v>45</v>
      </c>
      <c r="F147" s="3">
        <v>2.8</v>
      </c>
      <c r="G147" s="4">
        <v>40</v>
      </c>
      <c r="H147" s="4">
        <v>45</v>
      </c>
      <c r="I147" s="1">
        <v>100</v>
      </c>
      <c r="J147" s="4">
        <v>250</v>
      </c>
      <c r="K147" s="5">
        <v>78.5</v>
      </c>
      <c r="L147" s="3">
        <v>9500</v>
      </c>
      <c r="M147" s="5">
        <v>43.445968908792679</v>
      </c>
      <c r="N147" s="8">
        <v>8.263157894736842E-3</v>
      </c>
      <c r="O147" s="3">
        <v>4.4000000000000004</v>
      </c>
      <c r="P147" s="5">
        <v>133.40098997661681</v>
      </c>
      <c r="Q147" s="3">
        <f t="shared" si="25"/>
        <v>-0.93302496379685662</v>
      </c>
      <c r="R147" s="3">
        <v>0.18</v>
      </c>
      <c r="S147" s="12">
        <f t="shared" si="22"/>
        <v>6.6700494988308409E-4</v>
      </c>
      <c r="W147" s="3">
        <f t="shared" si="23"/>
        <v>0.19588379001613349</v>
      </c>
      <c r="X147" s="3">
        <f t="shared" si="26"/>
        <v>1.0882432778674083</v>
      </c>
      <c r="Z147" s="3">
        <f t="shared" si="24"/>
        <v>0.19958085045743973</v>
      </c>
      <c r="AA147" s="3">
        <f t="shared" si="27"/>
        <v>1.1087825025413318</v>
      </c>
      <c r="AC147" s="3">
        <f>$AD$2*($AD$3+$AD$4*$F147/($N147*'Sem TS MC2020'!P139))*($AD$5*$G147+$AD$6*$B147/$N147)*'Sem TS MC2020'!R139*($J147-$M147)/($J147-$M147-$H147)</f>
        <v>0.19765571343460209</v>
      </c>
      <c r="AD147" s="3">
        <f t="shared" si="28"/>
        <v>1.0980872968589006</v>
      </c>
      <c r="AE147" s="16">
        <f t="shared" si="29"/>
        <v>1.7655713434602094E-2</v>
      </c>
      <c r="AF147" s="17">
        <f t="shared" si="30"/>
        <v>0.91067440891131224</v>
      </c>
      <c r="AG147" s="17">
        <f>AC147*(14.068*'Sem TS MC2020'!$P139^-0.457)/$R147</f>
        <v>1.1499992475264189</v>
      </c>
      <c r="AH147" s="17"/>
      <c r="AP147" s="3">
        <f>$AQ$2*($AQ$3+$AQ$4*$F147/($N147*'Sem TS MC2020'!P139))*($AQ$5*$G147+$AQ$6*$B147/$N147)*('Sem TS MC2020'!P139^$AQ$7/200000)*($J147-$M147)/($J147-$M147-$H147)+('Sem TS MC2020'!P139-$C147/$AQ$8)*($AQ$5*$G147+$AQ$6*$B147/$N147)/200000</f>
        <v>0.20485972844566724</v>
      </c>
      <c r="AQ147" s="3">
        <f t="shared" si="31"/>
        <v>1.1381096024759292</v>
      </c>
      <c r="AR147" s="16">
        <f t="shared" si="32"/>
        <v>2.4859728445667251E-2</v>
      </c>
    </row>
    <row r="148" spans="1:44" x14ac:dyDescent="0.25">
      <c r="B148" s="4">
        <v>10</v>
      </c>
      <c r="C148" s="5">
        <v>528</v>
      </c>
      <c r="D148" s="5">
        <v>1</v>
      </c>
      <c r="E148" s="4">
        <v>45</v>
      </c>
      <c r="F148" s="3">
        <v>2.8</v>
      </c>
      <c r="G148" s="4">
        <v>40</v>
      </c>
      <c r="H148" s="4">
        <v>45</v>
      </c>
      <c r="I148" s="1">
        <v>100</v>
      </c>
      <c r="J148" s="4">
        <v>250</v>
      </c>
      <c r="K148" s="5">
        <v>78.5</v>
      </c>
      <c r="L148" s="3">
        <v>9500</v>
      </c>
      <c r="M148" s="5">
        <v>43.445968908792679</v>
      </c>
      <c r="N148" s="8">
        <v>8.263157894736842E-3</v>
      </c>
      <c r="O148" s="3">
        <v>4.74</v>
      </c>
      <c r="P148" s="5">
        <v>171.50353062153567</v>
      </c>
      <c r="Q148" s="3">
        <f t="shared" si="25"/>
        <v>-0.6135834510601782</v>
      </c>
      <c r="R148" s="3">
        <v>0.2</v>
      </c>
      <c r="S148" s="12">
        <f t="shared" si="22"/>
        <v>8.5751765310767842E-4</v>
      </c>
      <c r="W148" s="3">
        <f t="shared" si="23"/>
        <v>0.22872932270180638</v>
      </c>
      <c r="X148" s="3">
        <f t="shared" si="26"/>
        <v>1.1436466135090317</v>
      </c>
      <c r="Z148" s="3">
        <f t="shared" si="24"/>
        <v>0.23369125922761319</v>
      </c>
      <c r="AA148" s="3">
        <f t="shared" si="27"/>
        <v>1.1684562961380658</v>
      </c>
      <c r="AC148" s="3">
        <f>$AD$2*($AD$3+$AD$4*$F148/($N148*'Sem TS MC2020'!P140))*($AD$5*$G148+$AD$6*$B148/$N148)*'Sem TS MC2020'!R140*($J148-$M148)/($J148-$M148-$H148)</f>
        <v>0.23856033416531275</v>
      </c>
      <c r="AD148" s="3">
        <f t="shared" si="28"/>
        <v>1.1928016708265636</v>
      </c>
      <c r="AE148" s="16">
        <f t="shared" si="29"/>
        <v>3.8560334165312737E-2</v>
      </c>
      <c r="AF148" s="17">
        <f t="shared" si="30"/>
        <v>0.8383623400753959</v>
      </c>
      <c r="AG148" s="17">
        <f>AC148*(14.068*'Sem TS MC2020'!$P140^-0.457)/$R148</f>
        <v>1.2074136978117804</v>
      </c>
      <c r="AH148" s="17"/>
      <c r="AP148" s="3">
        <f>$AQ$2*($AQ$3+$AQ$4*$F148/($N148*'Sem TS MC2020'!P140))*($AQ$5*$G148+$AQ$6*$B148/$N148)*('Sem TS MC2020'!P140^$AQ$7/200000)*($J148-$M148)/($J148-$M148-$H148)+('Sem TS MC2020'!P140-$C148/$AQ$8)*($AQ$5*$G148+$AQ$6*$B148/$N148)/200000</f>
        <v>0.24727220696289581</v>
      </c>
      <c r="AQ148" s="3">
        <f t="shared" si="31"/>
        <v>1.2363610348144789</v>
      </c>
      <c r="AR148" s="16">
        <f t="shared" si="32"/>
        <v>4.7272206962895802E-2</v>
      </c>
    </row>
    <row r="149" spans="1:44" x14ac:dyDescent="0.25">
      <c r="B149" s="4">
        <v>10</v>
      </c>
      <c r="C149" s="5">
        <v>528</v>
      </c>
      <c r="D149" s="5">
        <v>1</v>
      </c>
      <c r="E149" s="4">
        <v>45</v>
      </c>
      <c r="F149" s="3">
        <v>2.8</v>
      </c>
      <c r="G149" s="4">
        <v>40</v>
      </c>
      <c r="H149" s="4">
        <v>45</v>
      </c>
      <c r="I149" s="1">
        <v>100</v>
      </c>
      <c r="J149" s="4">
        <v>250</v>
      </c>
      <c r="K149" s="5">
        <v>78.5</v>
      </c>
      <c r="L149" s="3">
        <v>9500</v>
      </c>
      <c r="M149" s="5">
        <v>43.445968908792679</v>
      </c>
      <c r="N149" s="8">
        <v>8.263157894736842E-3</v>
      </c>
      <c r="O149" s="3">
        <v>5.04</v>
      </c>
      <c r="P149" s="5">
        <v>205.1234194258758</v>
      </c>
      <c r="Q149" s="3">
        <f t="shared" si="25"/>
        <v>-0.33172329276310941</v>
      </c>
      <c r="R149" s="3">
        <v>0.22</v>
      </c>
      <c r="S149" s="12">
        <f t="shared" si="22"/>
        <v>1.0256170971293789E-3</v>
      </c>
      <c r="W149" s="3">
        <f t="shared" si="23"/>
        <v>0.25543992067546406</v>
      </c>
      <c r="X149" s="3">
        <f t="shared" si="26"/>
        <v>1.1610905485248366</v>
      </c>
      <c r="Z149" s="3">
        <f t="shared" si="24"/>
        <v>0.26149570461453986</v>
      </c>
      <c r="AA149" s="3">
        <f t="shared" si="27"/>
        <v>1.1886168391569993</v>
      </c>
      <c r="AC149" s="3">
        <f>$AD$2*($AD$3+$AD$4*$F149/($N149*'Sem TS MC2020'!P141))*($AD$5*$G149+$AD$6*$B149/$N149)*'Sem TS MC2020'!R141*($J149-$M149)/($J149-$M149-$H149)</f>
        <v>0.27465264657476329</v>
      </c>
      <c r="AD149" s="3">
        <f t="shared" si="28"/>
        <v>1.2484211207943785</v>
      </c>
      <c r="AE149" s="16">
        <f t="shared" si="29"/>
        <v>5.4652646574763292E-2</v>
      </c>
      <c r="AF149" s="17">
        <f t="shared" si="30"/>
        <v>0.80101176064987867</v>
      </c>
      <c r="AG149" s="17">
        <f>AC149*(14.068*'Sem TS MC2020'!$P141^-0.457)/$R149</f>
        <v>1.2287652311393868</v>
      </c>
      <c r="AH149" s="17"/>
      <c r="AP149" s="3">
        <f>$AQ$2*($AQ$3+$AQ$4*$F149/($N149*'Sem TS MC2020'!P141))*($AQ$5*$G149+$AQ$6*$B149/$N149)*('Sem TS MC2020'!P141^$AQ$7/200000)*($J149-$M149)/($J149-$M149-$H149)+('Sem TS MC2020'!P141-$C149/$AQ$8)*($AQ$5*$G149+$AQ$6*$B149/$N149)/200000</f>
        <v>0.28399842882801629</v>
      </c>
      <c r="AQ149" s="3">
        <f t="shared" si="31"/>
        <v>1.2909019492182559</v>
      </c>
      <c r="AR149" s="16">
        <f t="shared" si="32"/>
        <v>6.3998428828016291E-2</v>
      </c>
    </row>
    <row r="150" spans="1:44" x14ac:dyDescent="0.25">
      <c r="B150" s="4">
        <v>10</v>
      </c>
      <c r="C150" s="5">
        <v>528</v>
      </c>
      <c r="D150" s="5">
        <v>1</v>
      </c>
      <c r="E150" s="4">
        <v>45</v>
      </c>
      <c r="F150" s="3">
        <v>2.8</v>
      </c>
      <c r="G150" s="4">
        <v>40</v>
      </c>
      <c r="H150" s="4">
        <v>45</v>
      </c>
      <c r="I150" s="1">
        <v>100</v>
      </c>
      <c r="J150" s="4">
        <v>250</v>
      </c>
      <c r="K150" s="5">
        <v>78.5</v>
      </c>
      <c r="L150" s="3">
        <v>9500</v>
      </c>
      <c r="M150" s="5">
        <v>43.445968908792679</v>
      </c>
      <c r="N150" s="8">
        <v>8.263157894736842E-3</v>
      </c>
      <c r="O150" s="3">
        <v>5.38</v>
      </c>
      <c r="P150" s="5">
        <v>243.2259600707946</v>
      </c>
      <c r="Q150" s="3">
        <f t="shared" si="25"/>
        <v>-1.2281780026431426E-2</v>
      </c>
      <c r="R150" s="3">
        <v>0.24</v>
      </c>
      <c r="S150" s="12">
        <f t="shared" si="22"/>
        <v>1.216129800353973E-3</v>
      </c>
      <c r="W150" s="3">
        <f t="shared" si="23"/>
        <v>0.28375497682236306</v>
      </c>
      <c r="X150" s="3">
        <f t="shared" si="26"/>
        <v>1.1823124034265129</v>
      </c>
      <c r="Z150" s="3">
        <f t="shared" si="24"/>
        <v>0.29102695657094624</v>
      </c>
      <c r="AA150" s="3">
        <f t="shared" si="27"/>
        <v>1.2126123190456093</v>
      </c>
      <c r="AC150" s="3">
        <f>$AD$2*($AD$3+$AD$4*$F150/($N150*'Sem TS MC2020'!P142))*($AD$5*$G150+$AD$6*$B150/$N150)*'Sem TS MC2020'!R142*($J150-$M150)/($J150-$M150-$H150)</f>
        <v>0.3155572673054739</v>
      </c>
      <c r="AD150" s="3">
        <f t="shared" si="28"/>
        <v>1.3148219471061413</v>
      </c>
      <c r="AE150" s="16">
        <f t="shared" si="29"/>
        <v>7.5557267305473907E-2</v>
      </c>
      <c r="AF150" s="17">
        <f t="shared" si="30"/>
        <v>0.76055925458268403</v>
      </c>
      <c r="AG150" s="17">
        <f>AC150*(14.068*'Sem TS MC2020'!$P142^-0.457)/$R150</f>
        <v>1.2560820420472767</v>
      </c>
      <c r="AH150" s="17"/>
      <c r="AP150" s="3">
        <f>$AQ$2*($AQ$3+$AQ$4*$F150/($N150*'Sem TS MC2020'!P142))*($AQ$5*$G150+$AQ$6*$B150/$N150)*('Sem TS MC2020'!P142^$AQ$7/200000)*($J150-$M150)/($J150-$M150-$H150)+('Sem TS MC2020'!P142-$C150/$AQ$8)*($AQ$5*$G150+$AQ$6*$B150/$N150)/200000</f>
        <v>0.32491383464716456</v>
      </c>
      <c r="AQ150" s="3">
        <f t="shared" si="31"/>
        <v>1.3538076443631857</v>
      </c>
      <c r="AR150" s="16">
        <f t="shared" si="32"/>
        <v>8.4913834647164566E-2</v>
      </c>
    </row>
    <row r="151" spans="1:44" x14ac:dyDescent="0.25">
      <c r="B151" s="4">
        <v>10</v>
      </c>
      <c r="C151" s="5">
        <v>528</v>
      </c>
      <c r="D151" s="5">
        <v>1</v>
      </c>
      <c r="E151" s="4">
        <v>45</v>
      </c>
      <c r="F151" s="3">
        <v>2.8</v>
      </c>
      <c r="G151" s="4">
        <v>40</v>
      </c>
      <c r="H151" s="4">
        <v>45</v>
      </c>
      <c r="I151" s="1">
        <v>100</v>
      </c>
      <c r="J151" s="4">
        <v>250</v>
      </c>
      <c r="K151" s="5">
        <v>78.5</v>
      </c>
      <c r="L151" s="3">
        <v>9500</v>
      </c>
      <c r="M151" s="5">
        <v>43.445968908792679</v>
      </c>
      <c r="N151" s="8">
        <v>8.263157894736842E-3</v>
      </c>
      <c r="O151" s="3">
        <v>5.68</v>
      </c>
      <c r="P151" s="5">
        <v>276.84584887513478</v>
      </c>
      <c r="Q151" s="3">
        <f t="shared" si="25"/>
        <v>0.26957837827063785</v>
      </c>
      <c r="R151" s="3">
        <v>0.26</v>
      </c>
      <c r="S151" s="12">
        <f t="shared" si="22"/>
        <v>1.3842292443756738E-3</v>
      </c>
      <c r="W151" s="3">
        <f t="shared" si="23"/>
        <v>0.30735212399192768</v>
      </c>
      <c r="X151" s="3">
        <f t="shared" si="26"/>
        <v>1.1821235538151065</v>
      </c>
      <c r="Z151" s="3">
        <f t="shared" si="24"/>
        <v>0.31567810287262527</v>
      </c>
      <c r="AA151" s="3">
        <f t="shared" si="27"/>
        <v>1.2141465495100972</v>
      </c>
      <c r="AC151" s="3">
        <f>$AD$2*($AD$3+$AD$4*$F151/($N151*'Sem TS MC2020'!P143))*($AD$5*$G151+$AD$6*$B151/$N151)*'Sem TS MC2020'!R143*($J151-$M151)/($J151-$M151-$H151)</f>
        <v>0.35164957971492444</v>
      </c>
      <c r="AD151" s="3">
        <f t="shared" si="28"/>
        <v>1.3524983835189401</v>
      </c>
      <c r="AE151" s="16">
        <f t="shared" si="29"/>
        <v>9.1649579714924434E-2</v>
      </c>
      <c r="AF151" s="17">
        <f t="shared" si="30"/>
        <v>0.73937241787911989</v>
      </c>
      <c r="AG151" s="17">
        <f>AC151*(14.068*'Sem TS MC2020'!$P143^-0.457)/$R151</f>
        <v>1.2604282462425385</v>
      </c>
      <c r="AH151" s="17"/>
      <c r="AP151" s="3">
        <f>$AQ$2*($AQ$3+$AQ$4*$F151/($N151*'Sem TS MC2020'!P143))*($AQ$5*$G151+$AQ$6*$B151/$N151)*('Sem TS MC2020'!P143^$AQ$7/200000)*($J151-$M151)/($J151-$M151-$H151)+('Sem TS MC2020'!P143-$C151/$AQ$8)*($AQ$5*$G151+$AQ$6*$B151/$N151)/200000</f>
        <v>0.36044925555195823</v>
      </c>
      <c r="AQ151" s="3">
        <f t="shared" si="31"/>
        <v>1.3863432905844546</v>
      </c>
      <c r="AR151" s="16">
        <f t="shared" si="32"/>
        <v>0.10044925555195822</v>
      </c>
    </row>
    <row r="152" spans="1:44" x14ac:dyDescent="0.25">
      <c r="B152" s="4">
        <v>10</v>
      </c>
      <c r="C152" s="5">
        <v>528</v>
      </c>
      <c r="D152" s="5">
        <v>1</v>
      </c>
      <c r="E152" s="4">
        <v>45</v>
      </c>
      <c r="F152" s="3">
        <v>2.8</v>
      </c>
      <c r="G152" s="4">
        <v>40</v>
      </c>
      <c r="H152" s="4">
        <v>45</v>
      </c>
      <c r="I152" s="1">
        <v>100</v>
      </c>
      <c r="J152" s="4">
        <v>250</v>
      </c>
      <c r="K152" s="5">
        <v>78.5</v>
      </c>
      <c r="L152" s="3">
        <v>9500</v>
      </c>
      <c r="M152" s="5">
        <v>43.445968908792679</v>
      </c>
      <c r="N152" s="8">
        <v>8.263157894736842E-3</v>
      </c>
      <c r="O152" s="3">
        <v>6.04</v>
      </c>
      <c r="P152" s="5">
        <v>317.18971544034304</v>
      </c>
      <c r="Q152" s="3">
        <f t="shared" si="25"/>
        <v>0.60781056822712132</v>
      </c>
      <c r="R152" s="3">
        <v>0.28000000000000003</v>
      </c>
      <c r="S152" s="12">
        <f t="shared" si="22"/>
        <v>1.5859485772017152E-3</v>
      </c>
      <c r="W152" s="3">
        <f t="shared" si="23"/>
        <v>0.33426372293468537</v>
      </c>
      <c r="X152" s="3">
        <f t="shared" si="26"/>
        <v>1.193799010481019</v>
      </c>
      <c r="Z152" s="3">
        <f t="shared" si="24"/>
        <v>0.34383285788028395</v>
      </c>
      <c r="AA152" s="3">
        <f t="shared" si="27"/>
        <v>1.2279744924295855</v>
      </c>
      <c r="AC152" s="3">
        <f>$AD$2*($AD$3+$AD$4*$F152/($N152*'Sem TS MC2020'!P144))*($AD$5*$G152+$AD$6*$B152/$N152)*'Sem TS MC2020'!R144*($J152-$M152)/($J152-$M152-$H152)</f>
        <v>0.39496035460626527</v>
      </c>
      <c r="AD152" s="3">
        <f t="shared" si="28"/>
        <v>1.4105726950223758</v>
      </c>
      <c r="AE152" s="16">
        <f t="shared" si="29"/>
        <v>0.11496035460626525</v>
      </c>
      <c r="AF152" s="17">
        <f t="shared" si="30"/>
        <v>0.70893191363252428</v>
      </c>
      <c r="AG152" s="17">
        <f>AC152*(14.068*'Sem TS MC2020'!$P144^-0.457)/$R152</f>
        <v>1.2781450831954391</v>
      </c>
      <c r="AH152" s="17"/>
      <c r="AP152" s="3">
        <f>$AQ$2*($AQ$3+$AQ$4*$F152/($N152*'Sem TS MC2020'!P144))*($AQ$5*$G152+$AQ$6*$B152/$N152)*('Sem TS MC2020'!P144^$AQ$7/200000)*($J152-$M152)/($J152-$M152-$H152)+('Sem TS MC2020'!P144-$C152/$AQ$8)*($AQ$5*$G152+$AQ$6*$B152/$N152)/200000</f>
        <v>0.40245540624847853</v>
      </c>
      <c r="AQ152" s="3">
        <f t="shared" si="31"/>
        <v>1.4373407366017088</v>
      </c>
      <c r="AR152" s="16">
        <f t="shared" si="32"/>
        <v>0.1224554062484785</v>
      </c>
    </row>
    <row r="153" spans="1:44" x14ac:dyDescent="0.25">
      <c r="A153" s="1" t="s">
        <v>38</v>
      </c>
      <c r="B153" s="4">
        <v>10</v>
      </c>
      <c r="C153" s="5">
        <v>528</v>
      </c>
      <c r="D153" s="5">
        <v>1</v>
      </c>
      <c r="E153" s="4">
        <v>45</v>
      </c>
      <c r="F153" s="3">
        <v>2.8</v>
      </c>
      <c r="G153" s="4">
        <v>40</v>
      </c>
      <c r="H153" s="4">
        <v>45</v>
      </c>
      <c r="I153" s="1">
        <v>100</v>
      </c>
      <c r="J153" s="4">
        <v>250</v>
      </c>
      <c r="K153" s="5">
        <v>78.5</v>
      </c>
      <c r="L153" s="3">
        <v>9500</v>
      </c>
      <c r="M153" s="5">
        <v>43.445968908792679</v>
      </c>
      <c r="N153" s="8">
        <v>8.263157894736842E-3</v>
      </c>
      <c r="O153" s="3">
        <v>3.76</v>
      </c>
      <c r="P153" s="5">
        <v>61.678560527357803</v>
      </c>
      <c r="Q153" s="3">
        <f t="shared" si="25"/>
        <v>-1.5343266348306042</v>
      </c>
      <c r="R153" s="3">
        <v>0.15</v>
      </c>
      <c r="S153" s="12">
        <f t="shared" si="22"/>
        <v>3.0839280263678901E-4</v>
      </c>
      <c r="W153" s="3">
        <f t="shared" si="23"/>
        <v>0.12169932864824018</v>
      </c>
      <c r="X153" s="3">
        <f t="shared" si="26"/>
        <v>0.81132885765493457</v>
      </c>
      <c r="Z153" s="3">
        <f t="shared" si="24"/>
        <v>0.12294851286036425</v>
      </c>
      <c r="AA153" s="3">
        <f t="shared" si="27"/>
        <v>0.8196567524024283</v>
      </c>
      <c r="AC153" s="3">
        <f>$AD$2*($AD$3+$AD$4*$F153/($N153*'Sem TS MC2020'!P145))*($AD$5*$G153+$AD$6*$B153/$N153)*'Sem TS MC2020'!R145*($J153-$M153)/($J153-$M153-$H153)</f>
        <v>0.12065878029444076</v>
      </c>
      <c r="AD153" s="3">
        <f t="shared" si="28"/>
        <v>0.8043918686296051</v>
      </c>
      <c r="AE153" s="16">
        <f t="shared" si="29"/>
        <v>-2.9341219705559238E-2</v>
      </c>
      <c r="AF153" s="17">
        <f t="shared" si="30"/>
        <v>1.243175172448773</v>
      </c>
      <c r="AG153" s="17">
        <f>AC153*(14.068*'Sem TS MC2020'!$P145^-0.457)/$R153</f>
        <v>0.90516007244462759</v>
      </c>
      <c r="AH153" s="17"/>
      <c r="AP153" s="3">
        <f>$AQ$2*($AQ$3+$AQ$4*$F153/($N153*'Sem TS MC2020'!P145))*($AQ$5*$G153+$AQ$6*$B153/$N153)*('Sem TS MC2020'!P145^$AQ$7/200000)*($J153-$M153)/($J153-$M153-$H153)+('Sem TS MC2020'!P145-$C153/$AQ$8)*($AQ$5*$G153+$AQ$6*$B153/$N153)/200000</f>
        <v>0.12235437543208355</v>
      </c>
      <c r="AQ153" s="3">
        <f t="shared" si="31"/>
        <v>0.81569583621389041</v>
      </c>
      <c r="AR153" s="16">
        <f t="shared" si="32"/>
        <v>-2.7645624567916444E-2</v>
      </c>
    </row>
    <row r="154" spans="1:44" x14ac:dyDescent="0.25">
      <c r="B154" s="4">
        <v>10</v>
      </c>
      <c r="C154" s="5">
        <v>528</v>
      </c>
      <c r="D154" s="5">
        <v>1</v>
      </c>
      <c r="E154" s="4">
        <v>45</v>
      </c>
      <c r="F154" s="3">
        <v>2.8</v>
      </c>
      <c r="G154" s="4">
        <v>40</v>
      </c>
      <c r="H154" s="4">
        <v>45</v>
      </c>
      <c r="I154" s="1">
        <v>100</v>
      </c>
      <c r="J154" s="4">
        <v>250</v>
      </c>
      <c r="K154" s="5">
        <v>78.5</v>
      </c>
      <c r="L154" s="3">
        <v>9500</v>
      </c>
      <c r="M154" s="5">
        <v>43.445968908792679</v>
      </c>
      <c r="N154" s="8">
        <v>8.263157894736842E-3</v>
      </c>
      <c r="O154" s="3">
        <v>4.0999999999999996</v>
      </c>
      <c r="P154" s="5">
        <v>99.781101172276635</v>
      </c>
      <c r="Q154" s="3">
        <f t="shared" si="25"/>
        <v>-1.2148851220939259</v>
      </c>
      <c r="R154" s="3">
        <v>0.17</v>
      </c>
      <c r="S154" s="12">
        <f t="shared" si="22"/>
        <v>4.9890550586138317E-4</v>
      </c>
      <c r="W154" s="3">
        <f t="shared" si="23"/>
        <v>0.16375258304938023</v>
      </c>
      <c r="X154" s="3">
        <f t="shared" si="26"/>
        <v>0.963250488525766</v>
      </c>
      <c r="Z154" s="3">
        <f t="shared" si="24"/>
        <v>0.16631112893456276</v>
      </c>
      <c r="AA154" s="3">
        <f t="shared" si="27"/>
        <v>0.97830075843860442</v>
      </c>
      <c r="AC154" s="3">
        <f>$AD$2*($AD$3+$AD$4*$F154/($N154*'Sem TS MC2020'!P146))*($AD$5*$G154+$AD$6*$B154/$N154)*'Sem TS MC2020'!R146*($J154-$M154)/($J154-$M154-$H154)</f>
        <v>0.16156340102515138</v>
      </c>
      <c r="AD154" s="3">
        <f t="shared" si="28"/>
        <v>0.95037294720677279</v>
      </c>
      <c r="AE154" s="16">
        <f t="shared" si="29"/>
        <v>-8.4365989748486359E-3</v>
      </c>
      <c r="AF154" s="17">
        <f t="shared" si="30"/>
        <v>1.0522185032087512</v>
      </c>
      <c r="AG154" s="17">
        <f>AC154*(14.068*'Sem TS MC2020'!$P146^-0.457)/$R154</f>
        <v>1.0279462457976738</v>
      </c>
      <c r="AH154" s="17"/>
      <c r="AP154" s="3">
        <f>$AQ$2*($AQ$3+$AQ$4*$F154/($N154*'Sem TS MC2020'!P146))*($AQ$5*$G154+$AQ$6*$B154/$N154)*('Sem TS MC2020'!P146^$AQ$7/200000)*($J154-$M154)/($J154-$M154-$H154)+('Sem TS MC2020'!P146-$C154/$AQ$8)*($AQ$5*$G154+$AQ$6*$B154/$N154)/200000</f>
        <v>0.1666567372072314</v>
      </c>
      <c r="AQ154" s="3">
        <f t="shared" si="31"/>
        <v>0.98033374827783171</v>
      </c>
      <c r="AR154" s="16">
        <f t="shared" si="32"/>
        <v>-3.3432627927686143E-3</v>
      </c>
    </row>
    <row r="155" spans="1:44" x14ac:dyDescent="0.25">
      <c r="B155" s="4">
        <v>10</v>
      </c>
      <c r="C155" s="5">
        <v>528</v>
      </c>
      <c r="D155" s="5">
        <v>1</v>
      </c>
      <c r="E155" s="4">
        <v>45</v>
      </c>
      <c r="F155" s="3">
        <v>2.8</v>
      </c>
      <c r="G155" s="4">
        <v>40</v>
      </c>
      <c r="H155" s="4">
        <v>45</v>
      </c>
      <c r="I155" s="1">
        <v>100</v>
      </c>
      <c r="J155" s="4">
        <v>250</v>
      </c>
      <c r="K155" s="5">
        <v>78.5</v>
      </c>
      <c r="L155" s="3">
        <v>9500</v>
      </c>
      <c r="M155" s="5">
        <v>43.445968908792679</v>
      </c>
      <c r="N155" s="8">
        <v>8.263157894736842E-3</v>
      </c>
      <c r="O155" s="3">
        <v>4.42</v>
      </c>
      <c r="P155" s="5">
        <v>135.6423158969061</v>
      </c>
      <c r="Q155" s="3">
        <f t="shared" si="25"/>
        <v>-0.91423428657705252</v>
      </c>
      <c r="R155" s="3">
        <v>0.19</v>
      </c>
      <c r="S155" s="12">
        <f t="shared" si="22"/>
        <v>6.7821157948453053E-4</v>
      </c>
      <c r="W155" s="3">
        <f t="shared" si="23"/>
        <v>0.19790793115101837</v>
      </c>
      <c r="X155" s="3">
        <f t="shared" si="26"/>
        <v>1.0416206902685177</v>
      </c>
      <c r="Z155" s="3">
        <f t="shared" si="24"/>
        <v>0.20168015530533973</v>
      </c>
      <c r="AA155" s="3">
        <f t="shared" si="27"/>
        <v>1.0614745016070513</v>
      </c>
      <c r="AC155" s="3">
        <f>$AD$2*($AD$3+$AD$4*$F155/($N155*'Sem TS MC2020'!P147))*($AD$5*$G155+$AD$6*$B155/$N155)*'Sem TS MC2020'!R147*($J155-$M155)/($J155-$M155-$H155)</f>
        <v>0.20006186759523198</v>
      </c>
      <c r="AD155" s="3">
        <f t="shared" si="28"/>
        <v>1.0529571978696419</v>
      </c>
      <c r="AE155" s="16">
        <f t="shared" si="29"/>
        <v>1.0061867595231977E-2</v>
      </c>
      <c r="AF155" s="17">
        <f t="shared" si="30"/>
        <v>0.94970621980002068</v>
      </c>
      <c r="AG155" s="17">
        <f>AC155*(14.068*'Sem TS MC2020'!$P147^-0.457)/$R155</f>
        <v>1.1004525028075789</v>
      </c>
      <c r="AH155" s="17"/>
      <c r="AP155" s="3">
        <f>$AQ$2*($AQ$3+$AQ$4*$F155/($N155*'Sem TS MC2020'!P147))*($AQ$5*$G155+$AQ$6*$B155/$N155)*('Sem TS MC2020'!P147^$AQ$7/200000)*($J155-$M155)/($J155-$M155-$H155)+('Sem TS MC2020'!P147-$C155/$AQ$8)*($AQ$5*$G155+$AQ$6*$B155/$N155)/200000</f>
        <v>0.20737954531758862</v>
      </c>
      <c r="AQ155" s="3">
        <f t="shared" si="31"/>
        <v>1.0914712911452034</v>
      </c>
      <c r="AR155" s="16">
        <f t="shared" si="32"/>
        <v>1.7379545317588618E-2</v>
      </c>
    </row>
    <row r="156" spans="1:44" x14ac:dyDescent="0.25">
      <c r="B156" s="4">
        <v>10</v>
      </c>
      <c r="C156" s="5">
        <v>528</v>
      </c>
      <c r="D156" s="5">
        <v>1</v>
      </c>
      <c r="E156" s="4">
        <v>45</v>
      </c>
      <c r="F156" s="3">
        <v>2.8</v>
      </c>
      <c r="G156" s="4">
        <v>40</v>
      </c>
      <c r="H156" s="4">
        <v>45</v>
      </c>
      <c r="I156" s="1">
        <v>100</v>
      </c>
      <c r="J156" s="4">
        <v>250</v>
      </c>
      <c r="K156" s="5">
        <v>78.5</v>
      </c>
      <c r="L156" s="3">
        <v>9500</v>
      </c>
      <c r="M156" s="5">
        <v>43.445968908792679</v>
      </c>
      <c r="N156" s="8">
        <v>8.263157894736842E-3</v>
      </c>
      <c r="O156" s="3">
        <v>4.71</v>
      </c>
      <c r="P156" s="5">
        <v>168.14154174110175</v>
      </c>
      <c r="Q156" s="3">
        <f t="shared" si="25"/>
        <v>-0.64176946688988434</v>
      </c>
      <c r="R156" s="3">
        <v>0.2</v>
      </c>
      <c r="S156" s="12">
        <f t="shared" si="22"/>
        <v>8.4070770870550877E-4</v>
      </c>
      <c r="W156" s="3">
        <f t="shared" si="23"/>
        <v>0.22595234528568336</v>
      </c>
      <c r="X156" s="3">
        <f t="shared" si="26"/>
        <v>1.1297617264284168</v>
      </c>
      <c r="Z156" s="3">
        <f t="shared" si="24"/>
        <v>0.23080377074756953</v>
      </c>
      <c r="AA156" s="3">
        <f t="shared" si="27"/>
        <v>1.1540188537378475</v>
      </c>
      <c r="AC156" s="3">
        <f>$AD$2*($AD$3+$AD$4*$F156/($N156*'Sem TS MC2020'!P148))*($AD$5*$G156+$AD$6*$B156/$N156)*'Sem TS MC2020'!R148*($J156-$M156)/($J156-$M156-$H156)</f>
        <v>0.23495110292436769</v>
      </c>
      <c r="AD156" s="3">
        <f t="shared" si="28"/>
        <v>1.1747555146218385</v>
      </c>
      <c r="AE156" s="16">
        <f t="shared" si="29"/>
        <v>3.4951102924367677E-2</v>
      </c>
      <c r="AF156" s="17">
        <f t="shared" si="30"/>
        <v>0.85124094975787923</v>
      </c>
      <c r="AG156" s="17">
        <f>AC156*(14.068*'Sem TS MC2020'!$P148^-0.457)/$R156</f>
        <v>1.192601907681444</v>
      </c>
      <c r="AH156" s="17"/>
      <c r="AP156" s="3">
        <f>$AQ$2*($AQ$3+$AQ$4*$F156/($N156*'Sem TS MC2020'!P148))*($AQ$5*$G156+$AQ$6*$B156/$N156)*('Sem TS MC2020'!P148^$AQ$7/200000)*($J156-$M156)/($J156-$M156-$H156)+('Sem TS MC2020'!P148-$C156/$AQ$8)*($AQ$5*$G156+$AQ$6*$B156/$N156)/200000</f>
        <v>0.24356496139696177</v>
      </c>
      <c r="AQ156" s="3">
        <f t="shared" si="31"/>
        <v>1.2178248069848088</v>
      </c>
      <c r="AR156" s="16">
        <f t="shared" si="32"/>
        <v>4.3564961396961754E-2</v>
      </c>
    </row>
    <row r="157" spans="1:44" x14ac:dyDescent="0.25">
      <c r="B157" s="4">
        <v>10</v>
      </c>
      <c r="C157" s="5">
        <v>528</v>
      </c>
      <c r="D157" s="5">
        <v>1</v>
      </c>
      <c r="E157" s="4">
        <v>45</v>
      </c>
      <c r="F157" s="3">
        <v>2.8</v>
      </c>
      <c r="G157" s="4">
        <v>40</v>
      </c>
      <c r="H157" s="4">
        <v>45</v>
      </c>
      <c r="I157" s="1">
        <v>100</v>
      </c>
      <c r="J157" s="4">
        <v>250</v>
      </c>
      <c r="K157" s="5">
        <v>78.5</v>
      </c>
      <c r="L157" s="3">
        <v>9500</v>
      </c>
      <c r="M157" s="5">
        <v>43.445968908792679</v>
      </c>
      <c r="N157" s="8">
        <v>8.263157894736842E-3</v>
      </c>
      <c r="O157" s="3">
        <v>5.04</v>
      </c>
      <c r="P157" s="5">
        <v>205.1234194258758</v>
      </c>
      <c r="Q157" s="3">
        <f t="shared" si="25"/>
        <v>-0.33172329276310941</v>
      </c>
      <c r="R157" s="3">
        <v>0.22</v>
      </c>
      <c r="S157" s="12">
        <f t="shared" si="22"/>
        <v>1.0256170971293789E-3</v>
      </c>
      <c r="W157" s="3">
        <f t="shared" si="23"/>
        <v>0.25543992067546406</v>
      </c>
      <c r="X157" s="3">
        <f t="shared" si="26"/>
        <v>1.1610905485248366</v>
      </c>
      <c r="Z157" s="3">
        <f t="shared" si="24"/>
        <v>0.26149570461453986</v>
      </c>
      <c r="AA157" s="3">
        <f t="shared" si="27"/>
        <v>1.1886168391569993</v>
      </c>
      <c r="AC157" s="3">
        <f>$AD$2*($AD$3+$AD$4*$F157/($N157*'Sem TS MC2020'!P149))*($AD$5*$G157+$AD$6*$B157/$N157)*'Sem TS MC2020'!R149*($J157-$M157)/($J157-$M157-$H157)</f>
        <v>0.27465264657476329</v>
      </c>
      <c r="AD157" s="3">
        <f t="shared" si="28"/>
        <v>1.2484211207943785</v>
      </c>
      <c r="AE157" s="16">
        <f t="shared" si="29"/>
        <v>5.4652646574763292E-2</v>
      </c>
      <c r="AF157" s="17">
        <f t="shared" si="30"/>
        <v>0.80101176064987867</v>
      </c>
      <c r="AG157" s="17">
        <f>AC157*(14.068*'Sem TS MC2020'!$P149^-0.457)/$R157</f>
        <v>1.2287652311393868</v>
      </c>
      <c r="AH157" s="17"/>
      <c r="AP157" s="3">
        <f>$AQ$2*($AQ$3+$AQ$4*$F157/($N157*'Sem TS MC2020'!P149))*($AQ$5*$G157+$AQ$6*$B157/$N157)*('Sem TS MC2020'!P149^$AQ$7/200000)*($J157-$M157)/($J157-$M157-$H157)+('Sem TS MC2020'!P149-$C157/$AQ$8)*($AQ$5*$G157+$AQ$6*$B157/$N157)/200000</f>
        <v>0.28399842882801629</v>
      </c>
      <c r="AQ157" s="3">
        <f t="shared" si="31"/>
        <v>1.2909019492182559</v>
      </c>
      <c r="AR157" s="16">
        <f t="shared" si="32"/>
        <v>6.3998428828016291E-2</v>
      </c>
    </row>
    <row r="158" spans="1:44" x14ac:dyDescent="0.25">
      <c r="B158" s="4">
        <v>10</v>
      </c>
      <c r="C158" s="5">
        <v>528</v>
      </c>
      <c r="D158" s="5">
        <v>1</v>
      </c>
      <c r="E158" s="4">
        <v>45</v>
      </c>
      <c r="F158" s="3">
        <v>2.8</v>
      </c>
      <c r="G158" s="4">
        <v>40</v>
      </c>
      <c r="H158" s="4">
        <v>45</v>
      </c>
      <c r="I158" s="1">
        <v>100</v>
      </c>
      <c r="J158" s="4">
        <v>250</v>
      </c>
      <c r="K158" s="5">
        <v>78.5</v>
      </c>
      <c r="L158" s="3">
        <v>9500</v>
      </c>
      <c r="M158" s="5">
        <v>43.445968908792679</v>
      </c>
      <c r="N158" s="8">
        <v>8.263157894736842E-3</v>
      </c>
      <c r="O158" s="3">
        <v>5.37</v>
      </c>
      <c r="P158" s="5">
        <v>242.10529711064999</v>
      </c>
      <c r="Q158" s="3">
        <f t="shared" si="25"/>
        <v>-2.1677118636333242E-2</v>
      </c>
      <c r="R158" s="3">
        <v>0.24</v>
      </c>
      <c r="S158" s="12">
        <f t="shared" si="22"/>
        <v>1.2105264855532499E-3</v>
      </c>
      <c r="W158" s="3">
        <f t="shared" si="23"/>
        <v>0.28294759757331728</v>
      </c>
      <c r="X158" s="3">
        <f t="shared" si="26"/>
        <v>1.1789483232221554</v>
      </c>
      <c r="Z158" s="3">
        <f t="shared" si="24"/>
        <v>0.29018414446051505</v>
      </c>
      <c r="AA158" s="3">
        <f t="shared" si="27"/>
        <v>1.2091006019188126</v>
      </c>
      <c r="AC158" s="3">
        <f>$AD$2*($AD$3+$AD$4*$F158/($N158*'Sem TS MC2020'!P150))*($AD$5*$G158+$AD$6*$B158/$N158)*'Sem TS MC2020'!R150*($J158-$M158)/($J158-$M158-$H158)</f>
        <v>0.31435419022515898</v>
      </c>
      <c r="AD158" s="3">
        <f t="shared" si="28"/>
        <v>1.3098091259381626</v>
      </c>
      <c r="AE158" s="16">
        <f t="shared" si="29"/>
        <v>7.4354190225158989E-2</v>
      </c>
      <c r="AF158" s="17">
        <f t="shared" si="30"/>
        <v>0.76347002032356504</v>
      </c>
      <c r="AG158" s="17">
        <f>AC158*(14.068*'Sem TS MC2020'!$P150^-0.457)/$R158</f>
        <v>1.2523575124642121</v>
      </c>
      <c r="AH158" s="17"/>
      <c r="AP158" s="3">
        <f>$AQ$2*($AQ$3+$AQ$4*$F158/($N158*'Sem TS MC2020'!P150))*($AQ$5*$G158+$AQ$6*$B158/$N158)*('Sem TS MC2020'!P150^$AQ$7/200000)*($J158-$M158)/($J158-$M158-$H158)+('Sem TS MC2020'!P150-$C158/$AQ$8)*($AQ$5*$G158+$AQ$6*$B158/$N158)/200000</f>
        <v>0.32372047726413938</v>
      </c>
      <c r="AQ158" s="3">
        <f t="shared" si="31"/>
        <v>1.3488353219339142</v>
      </c>
      <c r="AR158" s="16">
        <f t="shared" si="32"/>
        <v>8.3720477264139392E-2</v>
      </c>
    </row>
    <row r="159" spans="1:44" x14ac:dyDescent="0.25">
      <c r="B159" s="4">
        <v>10</v>
      </c>
      <c r="C159" s="5">
        <v>528</v>
      </c>
      <c r="D159" s="5">
        <v>1</v>
      </c>
      <c r="E159" s="4">
        <v>45</v>
      </c>
      <c r="F159" s="3">
        <v>2.8</v>
      </c>
      <c r="G159" s="4">
        <v>40</v>
      </c>
      <c r="H159" s="4">
        <v>45</v>
      </c>
      <c r="I159" s="1">
        <v>100</v>
      </c>
      <c r="J159" s="4">
        <v>250</v>
      </c>
      <c r="K159" s="5">
        <v>78.5</v>
      </c>
      <c r="L159" s="3">
        <v>9500</v>
      </c>
      <c r="M159" s="5">
        <v>43.445968908792679</v>
      </c>
      <c r="N159" s="8">
        <v>8.263157894736842E-3</v>
      </c>
      <c r="O159" s="3">
        <v>5.65</v>
      </c>
      <c r="P159" s="5">
        <v>273.48385999470082</v>
      </c>
      <c r="Q159" s="3">
        <f t="shared" si="25"/>
        <v>0.24139236244093146</v>
      </c>
      <c r="R159" s="3">
        <v>0.26</v>
      </c>
      <c r="S159" s="12">
        <f t="shared" si="22"/>
        <v>1.3674192999735041E-3</v>
      </c>
      <c r="W159" s="3">
        <f t="shared" si="23"/>
        <v>0.30504381403016806</v>
      </c>
      <c r="X159" s="3">
        <f t="shared" si="26"/>
        <v>1.1732454385775695</v>
      </c>
      <c r="Z159" s="3">
        <f t="shared" si="24"/>
        <v>0.31326515634924573</v>
      </c>
      <c r="AA159" s="3">
        <f t="shared" si="27"/>
        <v>1.2048659859586375</v>
      </c>
      <c r="AC159" s="3">
        <f>$AD$2*($AD$3+$AD$4*$F159/($N159*'Sem TS MC2020'!P151))*($AD$5*$G159+$AD$6*$B159/$N159)*'Sem TS MC2020'!R151*($J159-$M159)/($J159-$M159-$H159)</f>
        <v>0.34804034847397947</v>
      </c>
      <c r="AD159" s="3">
        <f t="shared" si="28"/>
        <v>1.338616724899921</v>
      </c>
      <c r="AE159" s="16">
        <f t="shared" si="29"/>
        <v>8.8040348473979457E-2</v>
      </c>
      <c r="AF159" s="17">
        <f t="shared" si="30"/>
        <v>0.74703982207809561</v>
      </c>
      <c r="AG159" s="17">
        <f>AC159*(14.068*'Sem TS MC2020'!$P151^-0.457)/$R159</f>
        <v>1.2505143163628505</v>
      </c>
      <c r="AH159" s="17"/>
      <c r="AP159" s="3">
        <f>$AQ$2*($AQ$3+$AQ$4*$F159/($N159*'Sem TS MC2020'!P151))*($AQ$5*$G159+$AQ$6*$B159/$N159)*('Sem TS MC2020'!P151^$AQ$7/200000)*($J159-$M159)/($J159-$M159-$H159)+('Sem TS MC2020'!P151-$C159/$AQ$8)*($AQ$5*$G159+$AQ$6*$B159/$N159)/200000</f>
        <v>0.35691820173068428</v>
      </c>
      <c r="AQ159" s="3">
        <f t="shared" si="31"/>
        <v>1.3727623143487857</v>
      </c>
      <c r="AR159" s="16">
        <f t="shared" si="32"/>
        <v>9.6918201730684272E-2</v>
      </c>
    </row>
    <row r="160" spans="1:44" x14ac:dyDescent="0.25">
      <c r="B160" s="4">
        <v>10</v>
      </c>
      <c r="C160" s="5">
        <v>528</v>
      </c>
      <c r="D160" s="5">
        <v>1</v>
      </c>
      <c r="E160" s="4">
        <v>45</v>
      </c>
      <c r="F160" s="3">
        <v>2.8</v>
      </c>
      <c r="G160" s="4">
        <v>40</v>
      </c>
      <c r="H160" s="4">
        <v>45</v>
      </c>
      <c r="I160" s="1">
        <v>100</v>
      </c>
      <c r="J160" s="4">
        <v>250</v>
      </c>
      <c r="K160" s="5">
        <v>78.5</v>
      </c>
      <c r="L160" s="3">
        <v>9500</v>
      </c>
      <c r="M160" s="5">
        <v>43.445968908792679</v>
      </c>
      <c r="N160" s="8">
        <v>8.263157894736842E-3</v>
      </c>
      <c r="O160" s="3">
        <v>5.92</v>
      </c>
      <c r="P160" s="5">
        <v>303.74175991860687</v>
      </c>
      <c r="Q160" s="3">
        <f t="shared" si="25"/>
        <v>0.4950665049082929</v>
      </c>
      <c r="R160" s="3">
        <v>0.28999999999999998</v>
      </c>
      <c r="S160" s="12">
        <f t="shared" si="22"/>
        <v>1.5187087995930343E-3</v>
      </c>
      <c r="W160" s="3">
        <f t="shared" si="23"/>
        <v>0.32544727720584327</v>
      </c>
      <c r="X160" s="3">
        <f t="shared" si="26"/>
        <v>1.1222319903649769</v>
      </c>
      <c r="Z160" s="3">
        <f t="shared" si="24"/>
        <v>0.33460452749989067</v>
      </c>
      <c r="AA160" s="3">
        <f t="shared" si="27"/>
        <v>1.1538087155168644</v>
      </c>
      <c r="AC160" s="3">
        <f>$AD$2*($AD$3+$AD$4*$F160/($N160*'Sem TS MC2020'!P152))*($AD$5*$G160+$AD$6*$B160/$N160)*'Sem TS MC2020'!R152*($J160-$M160)/($J160-$M160-$H160)</f>
        <v>0.38052342964248498</v>
      </c>
      <c r="AD160" s="3">
        <f t="shared" si="28"/>
        <v>1.3121497573878793</v>
      </c>
      <c r="AE160" s="16">
        <f t="shared" si="29"/>
        <v>9.0523429642484998E-2</v>
      </c>
      <c r="AF160" s="17">
        <f t="shared" si="30"/>
        <v>0.76210813161351221</v>
      </c>
      <c r="AG160" s="17">
        <f>AC160*(14.068*'Sem TS MC2020'!$P152^-0.457)/$R160</f>
        <v>1.1999162818107421</v>
      </c>
      <c r="AH160" s="17"/>
      <c r="AP160" s="3">
        <f>$AQ$2*($AQ$3+$AQ$4*$F160/($N160*'Sem TS MC2020'!P152))*($AQ$5*$G160+$AQ$6*$B160/$N160)*('Sem TS MC2020'!P152^$AQ$7/200000)*($J160-$M160)/($J160-$M160-$H160)+('Sem TS MC2020'!P152-$C160/$AQ$8)*($AQ$5*$G160+$AQ$6*$B160/$N160)/200000</f>
        <v>0.38852670283858093</v>
      </c>
      <c r="AQ160" s="3">
        <f t="shared" si="31"/>
        <v>1.3397472511675206</v>
      </c>
      <c r="AR160" s="16">
        <f t="shared" si="32"/>
        <v>9.8526702838580948E-2</v>
      </c>
    </row>
    <row r="161" spans="1:44" x14ac:dyDescent="0.25">
      <c r="A161" s="1" t="s">
        <v>39</v>
      </c>
      <c r="B161" s="4">
        <v>20</v>
      </c>
      <c r="C161" s="5">
        <v>598</v>
      </c>
      <c r="D161" s="5">
        <v>1</v>
      </c>
      <c r="E161" s="4">
        <v>40</v>
      </c>
      <c r="F161" s="3">
        <v>2.8</v>
      </c>
      <c r="G161" s="4">
        <v>40</v>
      </c>
      <c r="H161" s="4">
        <v>50</v>
      </c>
      <c r="I161" s="1">
        <v>100</v>
      </c>
      <c r="J161" s="4">
        <v>250</v>
      </c>
      <c r="K161" s="5">
        <v>315</v>
      </c>
      <c r="L161" s="3">
        <v>15000</v>
      </c>
      <c r="M161" s="5">
        <v>75.400393066082174</v>
      </c>
      <c r="N161" s="8">
        <v>2.1000000000000001E-2</v>
      </c>
      <c r="O161" s="3">
        <v>11.09</v>
      </c>
      <c r="P161" s="5">
        <v>109.16524353049461</v>
      </c>
      <c r="Q161" s="3">
        <f t="shared" si="25"/>
        <v>-1.1362109817372186</v>
      </c>
      <c r="R161" s="3">
        <v>0.17</v>
      </c>
      <c r="S161" s="12">
        <f t="shared" si="22"/>
        <v>5.4582621765247299E-4</v>
      </c>
      <c r="W161" s="3">
        <f t="shared" si="23"/>
        <v>0.18694451042711902</v>
      </c>
      <c r="X161" s="3">
        <f t="shared" si="26"/>
        <v>1.0996735907477588</v>
      </c>
      <c r="Z161" s="3">
        <f t="shared" si="24"/>
        <v>0.18431221703682621</v>
      </c>
      <c r="AA161" s="3">
        <f t="shared" si="27"/>
        <v>1.0841895119813305</v>
      </c>
      <c r="AC161" s="3">
        <f>$AD$2*($AD$3+$AD$4*$F161/($N161*'Sem TS MC2020'!P153))*($AD$5*$G161+$AD$6*$B161/$N161)*'Sem TS MC2020'!R153*($J161-$M161)/($J161-$M161-$H161)</f>
        <v>0.21016048809803237</v>
      </c>
      <c r="AD161" s="3">
        <f t="shared" si="28"/>
        <v>1.2362381652825432</v>
      </c>
      <c r="AE161" s="16">
        <f t="shared" si="29"/>
        <v>4.0160488098032354E-2</v>
      </c>
      <c r="AF161" s="17">
        <f t="shared" si="30"/>
        <v>0.80890562035952773</v>
      </c>
      <c r="AG161" s="17">
        <f>AC161*(14.068*'Sem TS MC2020'!$P153^-0.457)/$R161</f>
        <v>1.5397339221202411</v>
      </c>
      <c r="AH161" s="17"/>
      <c r="AP161" s="3">
        <f>$AQ$2*($AQ$3+$AQ$4*$F161/($N161*'Sem TS MC2020'!P153))*($AQ$5*$G161+$AQ$6*$B161/$N161)*('Sem TS MC2020'!P153^$AQ$7/200000)*($J161-$M161)/($J161-$M161-$H161)+('Sem TS MC2020'!P153-$C161/$AQ$8)*($AQ$5*$G161+$AQ$6*$B161/$N161)/200000</f>
        <v>0.22309114806131375</v>
      </c>
      <c r="AQ161" s="3">
        <f t="shared" si="31"/>
        <v>1.3123008709489044</v>
      </c>
      <c r="AR161" s="16">
        <f t="shared" si="32"/>
        <v>5.3091148061313737E-2</v>
      </c>
    </row>
    <row r="162" spans="1:44" x14ac:dyDescent="0.25">
      <c r="B162" s="4">
        <v>20</v>
      </c>
      <c r="C162" s="5">
        <v>598</v>
      </c>
      <c r="D162" s="5">
        <v>1</v>
      </c>
      <c r="E162" s="4">
        <v>40</v>
      </c>
      <c r="F162" s="3">
        <v>2.8</v>
      </c>
      <c r="G162" s="4">
        <v>40</v>
      </c>
      <c r="H162" s="4">
        <v>50</v>
      </c>
      <c r="I162" s="1">
        <v>100</v>
      </c>
      <c r="J162" s="4">
        <v>250</v>
      </c>
      <c r="K162" s="5">
        <v>315</v>
      </c>
      <c r="L162" s="3">
        <v>15000</v>
      </c>
      <c r="M162" s="5">
        <v>75.400393066082174</v>
      </c>
      <c r="N162" s="8">
        <v>2.1000000000000001E-2</v>
      </c>
      <c r="O162" s="3">
        <v>12.96</v>
      </c>
      <c r="P162" s="5">
        <v>151.46653733588147</v>
      </c>
      <c r="Q162" s="3">
        <f t="shared" si="25"/>
        <v>-0.7815682451848609</v>
      </c>
      <c r="R162" s="3">
        <v>0.2</v>
      </c>
      <c r="S162" s="12">
        <f t="shared" si="22"/>
        <v>7.5733268667940734E-4</v>
      </c>
      <c r="W162" s="3">
        <f t="shared" si="23"/>
        <v>0.22880739230353872</v>
      </c>
      <c r="X162" s="3">
        <f t="shared" si="26"/>
        <v>1.1440369615176935</v>
      </c>
      <c r="Z162" s="3">
        <f t="shared" si="24"/>
        <v>0.22639978669059013</v>
      </c>
      <c r="AA162" s="3">
        <f t="shared" si="27"/>
        <v>1.1319989334529506</v>
      </c>
      <c r="AC162" s="3">
        <f>$AD$2*($AD$3+$AD$4*$F162/($N162*'Sem TS MC2020'!P154))*($AD$5*$G162+$AD$6*$B162/$N162)*'Sem TS MC2020'!R154*($J162-$M162)/($J162-$M162-$H162)</f>
        <v>0.26555673888762138</v>
      </c>
      <c r="AD162" s="3">
        <f t="shared" si="28"/>
        <v>1.3277836944381067</v>
      </c>
      <c r="AE162" s="16">
        <f t="shared" si="29"/>
        <v>6.5556738887621369E-2</v>
      </c>
      <c r="AF162" s="17">
        <f t="shared" si="30"/>
        <v>0.75313471929867415</v>
      </c>
      <c r="AG162" s="17">
        <f>AC162*(14.068*'Sem TS MC2020'!$P154^-0.457)/$R162</f>
        <v>1.5400828788097534</v>
      </c>
      <c r="AH162" s="17"/>
      <c r="AP162" s="3">
        <f>$AQ$2*($AQ$3+$AQ$4*$F162/($N162*'Sem TS MC2020'!P154))*($AQ$5*$G162+$AQ$6*$B162/$N162)*('Sem TS MC2020'!P154^$AQ$7/200000)*($J162-$M162)/($J162-$M162-$H162)+('Sem TS MC2020'!P154-$C162/$AQ$8)*($AQ$5*$G162+$AQ$6*$B162/$N162)/200000</f>
        <v>0.28004624468214617</v>
      </c>
      <c r="AQ162" s="3">
        <f t="shared" si="31"/>
        <v>1.4002312234107308</v>
      </c>
      <c r="AR162" s="16">
        <f t="shared" si="32"/>
        <v>8.0046244682146162E-2</v>
      </c>
    </row>
    <row r="163" spans="1:44" x14ac:dyDescent="0.25">
      <c r="B163" s="4">
        <v>20</v>
      </c>
      <c r="C163" s="5">
        <v>598</v>
      </c>
      <c r="D163" s="5">
        <v>1</v>
      </c>
      <c r="E163" s="4">
        <v>40</v>
      </c>
      <c r="F163" s="3">
        <v>2.8</v>
      </c>
      <c r="G163" s="4">
        <v>40</v>
      </c>
      <c r="H163" s="4">
        <v>50</v>
      </c>
      <c r="I163" s="1">
        <v>100</v>
      </c>
      <c r="J163" s="4">
        <v>250</v>
      </c>
      <c r="K163" s="5">
        <v>315</v>
      </c>
      <c r="L163" s="3">
        <v>15000</v>
      </c>
      <c r="M163" s="5">
        <v>75.400393066082174</v>
      </c>
      <c r="N163" s="8">
        <v>2.1000000000000001E-2</v>
      </c>
      <c r="O163" s="3">
        <v>14.77</v>
      </c>
      <c r="P163" s="5">
        <v>194.07401281353179</v>
      </c>
      <c r="Q163" s="3">
        <f t="shared" si="25"/>
        <v>-0.42435856336049194</v>
      </c>
      <c r="R163" s="3">
        <v>0.24</v>
      </c>
      <c r="S163" s="12">
        <f t="shared" si="22"/>
        <v>9.7037006406765897E-4</v>
      </c>
      <c r="W163" s="3">
        <f t="shared" si="23"/>
        <v>0.26661865079535574</v>
      </c>
      <c r="X163" s="3">
        <f t="shared" si="26"/>
        <v>1.110911044980649</v>
      </c>
      <c r="Z163" s="3">
        <f t="shared" si="24"/>
        <v>0.26453348033249041</v>
      </c>
      <c r="AA163" s="3">
        <f t="shared" si="27"/>
        <v>1.1022228347187102</v>
      </c>
      <c r="AC163" s="3">
        <f>$AD$2*($AD$3+$AD$4*$F163/($N163*'Sem TS MC2020'!P155))*($AD$5*$G163+$AD$6*$B163/$N163)*'Sem TS MC2020'!R155*($J163-$M163)/($J163-$M163-$H163)</f>
        <v>0.31917556986577966</v>
      </c>
      <c r="AD163" s="3">
        <f t="shared" si="28"/>
        <v>1.329898207774082</v>
      </c>
      <c r="AE163" s="16">
        <f t="shared" si="29"/>
        <v>7.9175569865779671E-2</v>
      </c>
      <c r="AF163" s="17">
        <f t="shared" si="30"/>
        <v>0.75193724914762516</v>
      </c>
      <c r="AG163" s="17">
        <f>AC163*(14.068*'Sem TS MC2020'!$P155^-0.457)/$R163</f>
        <v>1.4530774457043854</v>
      </c>
      <c r="AH163" s="17"/>
      <c r="AP163" s="3">
        <f>$AQ$2*($AQ$3+$AQ$4*$F163/($N163*'Sem TS MC2020'!P155))*($AQ$5*$G163+$AQ$6*$B163/$N163)*('Sem TS MC2020'!P155^$AQ$7/200000)*($J163-$M163)/($J163-$M163-$H163)+('Sem TS MC2020'!P155-$C163/$AQ$8)*($AQ$5*$G163+$AQ$6*$B163/$N163)/200000</f>
        <v>0.33338530336697769</v>
      </c>
      <c r="AQ163" s="3">
        <f t="shared" si="31"/>
        <v>1.3891054306957404</v>
      </c>
      <c r="AR163" s="16">
        <f t="shared" si="32"/>
        <v>9.3385303366977701E-2</v>
      </c>
    </row>
    <row r="164" spans="1:44" x14ac:dyDescent="0.25">
      <c r="B164" s="4">
        <v>20</v>
      </c>
      <c r="C164" s="5">
        <v>598</v>
      </c>
      <c r="D164" s="5">
        <v>1</v>
      </c>
      <c r="E164" s="4">
        <v>40</v>
      </c>
      <c r="F164" s="3">
        <v>2.8</v>
      </c>
      <c r="G164" s="4">
        <v>40</v>
      </c>
      <c r="H164" s="4">
        <v>50</v>
      </c>
      <c r="I164" s="1">
        <v>100</v>
      </c>
      <c r="J164" s="4">
        <v>250</v>
      </c>
      <c r="K164" s="5">
        <v>315</v>
      </c>
      <c r="L164" s="3">
        <v>15000</v>
      </c>
      <c r="M164" s="5">
        <v>75.400393066082174</v>
      </c>
      <c r="N164" s="8">
        <v>2.1000000000000001E-2</v>
      </c>
      <c r="O164" s="3">
        <v>16.57</v>
      </c>
      <c r="P164" s="5">
        <v>236.44608787417852</v>
      </c>
      <c r="Q164" s="3">
        <f t="shared" si="25"/>
        <v>-6.9122415689848893E-2</v>
      </c>
      <c r="R164" s="3">
        <v>0.27</v>
      </c>
      <c r="S164" s="12">
        <f t="shared" si="22"/>
        <v>1.1822304393708926E-3</v>
      </c>
      <c r="W164" s="3">
        <f t="shared" si="23"/>
        <v>0.30116699475999031</v>
      </c>
      <c r="X164" s="3">
        <f t="shared" si="26"/>
        <v>1.1154333139258901</v>
      </c>
      <c r="Z164" s="3">
        <f t="shared" si="24"/>
        <v>0.29946143881751913</v>
      </c>
      <c r="AA164" s="3">
        <f t="shared" si="27"/>
        <v>1.1091164400648856</v>
      </c>
      <c r="AC164" s="3">
        <f>$AD$2*($AD$3+$AD$4*$F164/($N164*'Sem TS MC2020'!P156))*($AD$5*$G164+$AD$6*$B164/$N164)*'Sem TS MC2020'!R156*($J164-$M164)/($J164-$M164-$H164)</f>
        <v>0.37249816420869947</v>
      </c>
      <c r="AD164" s="3">
        <f t="shared" si="28"/>
        <v>1.3796228304025906</v>
      </c>
      <c r="AE164" s="16">
        <f t="shared" si="29"/>
        <v>0.10249816420869945</v>
      </c>
      <c r="AF164" s="17">
        <f t="shared" si="30"/>
        <v>0.724835786972435</v>
      </c>
      <c r="AG164" s="17">
        <f>AC164*(14.068*'Sem TS MC2020'!$P156^-0.457)/$R164</f>
        <v>1.4302344467187618</v>
      </c>
      <c r="AH164" s="17"/>
      <c r="AP164" s="3">
        <f>$AQ$2*($AQ$3+$AQ$4*$F164/($N164*'Sem TS MC2020'!P156))*($AQ$5*$G164+$AQ$6*$B164/$N164)*('Sem TS MC2020'!P156^$AQ$7/200000)*($J164-$M164)/($J164-$M164-$H164)+('Sem TS MC2020'!P156-$C164/$AQ$8)*($AQ$5*$G164+$AQ$6*$B164/$N164)/200000</f>
        <v>0.3849968609198145</v>
      </c>
      <c r="AQ164" s="3">
        <f t="shared" si="31"/>
        <v>1.4259142997030165</v>
      </c>
      <c r="AR164" s="16">
        <f t="shared" si="32"/>
        <v>0.11499686091981448</v>
      </c>
    </row>
    <row r="165" spans="1:44" x14ac:dyDescent="0.25">
      <c r="B165" s="4">
        <v>20</v>
      </c>
      <c r="C165" s="5">
        <v>598</v>
      </c>
      <c r="D165" s="5">
        <v>1</v>
      </c>
      <c r="E165" s="4">
        <v>40</v>
      </c>
      <c r="F165" s="3">
        <v>2.8</v>
      </c>
      <c r="G165" s="4">
        <v>40</v>
      </c>
      <c r="H165" s="4">
        <v>50</v>
      </c>
      <c r="I165" s="1">
        <v>100</v>
      </c>
      <c r="J165" s="4">
        <v>250</v>
      </c>
      <c r="K165" s="5">
        <v>315</v>
      </c>
      <c r="L165" s="3">
        <v>15000</v>
      </c>
      <c r="M165" s="5">
        <v>75.400393066082174</v>
      </c>
      <c r="N165" s="8">
        <v>2.1000000000000001E-2</v>
      </c>
      <c r="O165" s="3">
        <v>18.350000000000001</v>
      </c>
      <c r="P165" s="5">
        <v>278.34736210081826</v>
      </c>
      <c r="Q165" s="3">
        <f t="shared" si="25"/>
        <v>0.28216666367334431</v>
      </c>
      <c r="R165" s="3">
        <v>0.32</v>
      </c>
      <c r="S165" s="12">
        <f t="shared" si="22"/>
        <v>1.3917368105040913E-3</v>
      </c>
      <c r="W165" s="3">
        <f t="shared" si="23"/>
        <v>0.33306185470397004</v>
      </c>
      <c r="X165" s="3">
        <f t="shared" si="26"/>
        <v>1.0408182959499064</v>
      </c>
      <c r="Z165" s="3">
        <f t="shared" si="24"/>
        <v>0.33177054981788312</v>
      </c>
      <c r="AA165" s="3">
        <f t="shared" si="27"/>
        <v>1.0367829681808847</v>
      </c>
      <c r="AC165" s="3">
        <f>$AD$2*($AD$3+$AD$4*$F165/($N165*'Sem TS MC2020'!P157))*($AD$5*$G165+$AD$6*$B165/$N165)*'Sem TS MC2020'!R157*($J165-$M165)/($J165-$M165-$H165)</f>
        <v>0.42522828528114265</v>
      </c>
      <c r="AD165" s="3">
        <f t="shared" si="28"/>
        <v>1.3288383915035709</v>
      </c>
      <c r="AE165" s="16">
        <f t="shared" si="29"/>
        <v>0.10522828528114264</v>
      </c>
      <c r="AF165" s="17">
        <f t="shared" si="30"/>
        <v>0.7525369573861479</v>
      </c>
      <c r="AG165" s="17">
        <f>AC165*(14.068*'Sem TS MC2020'!$P157^-0.457)/$R165</f>
        <v>1.3148243272463718</v>
      </c>
      <c r="AH165" s="17"/>
      <c r="AP165" s="3">
        <f>$AQ$2*($AQ$3+$AQ$4*$F165/($N165*'Sem TS MC2020'!P157))*($AQ$5*$G165+$AQ$6*$B165/$N165)*('Sem TS MC2020'!P157^$AQ$7/200000)*($J165-$M165)/($J165-$M165-$H165)+('Sem TS MC2020'!P157-$C165/$AQ$8)*($AQ$5*$G165+$AQ$6*$B165/$N165)/200000</f>
        <v>0.43484705512344168</v>
      </c>
      <c r="AQ165" s="3">
        <f t="shared" si="31"/>
        <v>1.3588970472607553</v>
      </c>
      <c r="AR165" s="16">
        <f t="shared" si="32"/>
        <v>0.11484705512344168</v>
      </c>
    </row>
    <row r="166" spans="1:44" x14ac:dyDescent="0.25">
      <c r="B166" s="4">
        <v>20</v>
      </c>
      <c r="C166" s="5">
        <v>598</v>
      </c>
      <c r="D166" s="5">
        <v>1</v>
      </c>
      <c r="E166" s="4">
        <v>40</v>
      </c>
      <c r="F166" s="3">
        <v>2.8</v>
      </c>
      <c r="G166" s="4">
        <v>40</v>
      </c>
      <c r="H166" s="4">
        <v>50</v>
      </c>
      <c r="I166" s="1">
        <v>100</v>
      </c>
      <c r="J166" s="4">
        <v>250</v>
      </c>
      <c r="K166" s="5">
        <v>315</v>
      </c>
      <c r="L166" s="3">
        <v>15000</v>
      </c>
      <c r="M166" s="5">
        <v>75.400393066082174</v>
      </c>
      <c r="N166" s="8">
        <v>2.1000000000000001E-2</v>
      </c>
      <c r="O166" s="3">
        <v>20.18</v>
      </c>
      <c r="P166" s="5">
        <v>321.42563841247556</v>
      </c>
      <c r="Q166" s="3">
        <f t="shared" si="25"/>
        <v>0.64332341380516311</v>
      </c>
      <c r="R166" s="3">
        <v>0.34</v>
      </c>
      <c r="S166" s="12">
        <f t="shared" si="22"/>
        <v>1.6071281920623779E-3</v>
      </c>
      <c r="W166" s="3">
        <f t="shared" si="23"/>
        <v>0.363984866494449</v>
      </c>
      <c r="X166" s="3">
        <f t="shared" si="26"/>
        <v>1.0705437249836736</v>
      </c>
      <c r="Z166" s="3">
        <f t="shared" si="24"/>
        <v>0.36314802874042706</v>
      </c>
      <c r="AA166" s="3">
        <f t="shared" si="27"/>
        <v>1.0680824374718443</v>
      </c>
      <c r="AC166" s="3">
        <f>$AD$2*($AD$3+$AD$4*$F166/($N166*'Sem TS MC2020'!P158))*($AD$5*$G166+$AD$6*$B166/$N166)*'Sem TS MC2020'!R158*($J166-$M166)/($J166-$M166-$H166)</f>
        <v>0.47943958952977778</v>
      </c>
      <c r="AD166" s="3">
        <f t="shared" si="28"/>
        <v>1.410116439793464</v>
      </c>
      <c r="AE166" s="16">
        <f t="shared" si="29"/>
        <v>0.13943958952977775</v>
      </c>
      <c r="AF166" s="17">
        <f t="shared" si="30"/>
        <v>0.70916129461370392</v>
      </c>
      <c r="AG166" s="17">
        <f>AC166*(14.068*'Sem TS MC2020'!$P158^-0.457)/$R166</f>
        <v>1.3359286147565153</v>
      </c>
      <c r="AH166" s="17"/>
      <c r="AP166" s="3">
        <f>$AQ$2*($AQ$3+$AQ$4*$F166/($N166*'Sem TS MC2020'!P158))*($AQ$5*$G166+$AQ$6*$B166/$N166)*('Sem TS MC2020'!P158^$AQ$7/200000)*($J166-$M166)/($J166-$M166-$H166)+('Sem TS MC2020'!P158-$C166/$AQ$8)*($AQ$5*$G166+$AQ$6*$B166/$N166)/200000</f>
        <v>0.48503613131199569</v>
      </c>
      <c r="AQ166" s="3">
        <f t="shared" si="31"/>
        <v>1.4265768567999872</v>
      </c>
      <c r="AR166" s="16">
        <f t="shared" si="32"/>
        <v>0.14503613131199566</v>
      </c>
    </row>
    <row r="167" spans="1:44" x14ac:dyDescent="0.25">
      <c r="A167" s="1" t="s">
        <v>40</v>
      </c>
      <c r="B167" s="4">
        <v>20</v>
      </c>
      <c r="C167" s="5">
        <v>598</v>
      </c>
      <c r="D167" s="5">
        <v>1</v>
      </c>
      <c r="E167" s="4">
        <v>40</v>
      </c>
      <c r="F167" s="3">
        <v>2.8</v>
      </c>
      <c r="G167" s="4">
        <v>40</v>
      </c>
      <c r="H167" s="4">
        <v>50</v>
      </c>
      <c r="I167" s="1">
        <v>100</v>
      </c>
      <c r="J167" s="4">
        <v>250</v>
      </c>
      <c r="K167" s="5">
        <v>315</v>
      </c>
      <c r="L167" s="3">
        <v>15000</v>
      </c>
      <c r="M167" s="5">
        <v>75.400393066082174</v>
      </c>
      <c r="N167" s="8">
        <v>2.1000000000000001E-2</v>
      </c>
      <c r="O167" s="3">
        <v>9.35</v>
      </c>
      <c r="P167" s="5">
        <v>77.576526435790342</v>
      </c>
      <c r="Q167" s="3">
        <f t="shared" si="25"/>
        <v>-1.4010423395246148</v>
      </c>
      <c r="R167" s="3">
        <v>0.16</v>
      </c>
      <c r="S167" s="12">
        <f t="shared" si="22"/>
        <v>3.8788263217895169E-4</v>
      </c>
      <c r="W167" s="3">
        <f t="shared" si="23"/>
        <v>0.15141826403744404</v>
      </c>
      <c r="X167" s="3">
        <f t="shared" si="26"/>
        <v>0.94636415023402531</v>
      </c>
      <c r="Z167" s="3">
        <f t="shared" si="24"/>
        <v>0.14872630029544698</v>
      </c>
      <c r="AA167" s="3">
        <f t="shared" si="27"/>
        <v>0.92953937684654364</v>
      </c>
      <c r="AC167" s="3">
        <f>$AD$2*($AD$3+$AD$4*$F167/($N167*'Sem TS MC2020'!P159))*($AD$5*$G167+$AD$6*$B167/$N167)*'Sem TS MC2020'!R159*($J167-$M167)/($J167-$M167-$H167)</f>
        <v>0.15861531356654301</v>
      </c>
      <c r="AD167" s="3">
        <f t="shared" si="28"/>
        <v>0.99134570979089387</v>
      </c>
      <c r="AE167" s="16">
        <f t="shared" si="29"/>
        <v>-1.3846864334569886E-3</v>
      </c>
      <c r="AF167" s="17">
        <f t="shared" si="30"/>
        <v>1.0087298407847365</v>
      </c>
      <c r="AG167" s="17">
        <f>AC167*(14.068*'Sem TS MC2020'!$P159^-0.457)/$R167</f>
        <v>1.3348776838984378</v>
      </c>
      <c r="AH167" s="17"/>
      <c r="AP167" s="3">
        <f>$AQ$2*($AQ$3+$AQ$4*$F167/($N167*'Sem TS MC2020'!P159))*($AQ$5*$G167+$AQ$6*$B167/$N167)*('Sem TS MC2020'!P159^$AQ$7/200000)*($J167-$M167)/($J167-$M167-$H167)+('Sem TS MC2020'!P159-$C167/$AQ$8)*($AQ$5*$G167+$AQ$6*$B167/$N167)/200000</f>
        <v>0.16797448286405259</v>
      </c>
      <c r="AQ167" s="3">
        <f t="shared" si="31"/>
        <v>1.0498405179003287</v>
      </c>
      <c r="AR167" s="16">
        <f t="shared" si="32"/>
        <v>7.9744828640525844E-3</v>
      </c>
    </row>
    <row r="168" spans="1:44" x14ac:dyDescent="0.25">
      <c r="B168" s="4">
        <v>20</v>
      </c>
      <c r="C168" s="5">
        <v>598</v>
      </c>
      <c r="D168" s="5">
        <v>1</v>
      </c>
      <c r="E168" s="4">
        <v>40</v>
      </c>
      <c r="F168" s="3">
        <v>2.8</v>
      </c>
      <c r="G168" s="4">
        <v>40</v>
      </c>
      <c r="H168" s="4">
        <v>50</v>
      </c>
      <c r="I168" s="1">
        <v>100</v>
      </c>
      <c r="J168" s="4">
        <v>250</v>
      </c>
      <c r="K168" s="5">
        <v>315</v>
      </c>
      <c r="L168" s="3">
        <v>15000</v>
      </c>
      <c r="M168" s="5">
        <v>75.400393066082174</v>
      </c>
      <c r="N168" s="8">
        <v>2.1000000000000001E-2</v>
      </c>
      <c r="O168" s="3">
        <v>11.12</v>
      </c>
      <c r="P168" s="5">
        <v>109.70987658385157</v>
      </c>
      <c r="Q168" s="3">
        <f t="shared" si="25"/>
        <v>-1.1316449238443325</v>
      </c>
      <c r="R168" s="3">
        <v>0.2</v>
      </c>
      <c r="S168" s="12">
        <f t="shared" si="22"/>
        <v>5.4854938291925789E-4</v>
      </c>
      <c r="W168" s="3">
        <f t="shared" si="23"/>
        <v>0.18751942499534943</v>
      </c>
      <c r="X168" s="3">
        <f t="shared" si="26"/>
        <v>0.93759712497674708</v>
      </c>
      <c r="Z168" s="3">
        <f t="shared" si="24"/>
        <v>0.18488915762551456</v>
      </c>
      <c r="AA168" s="3">
        <f t="shared" si="27"/>
        <v>0.92444578812757272</v>
      </c>
      <c r="AC168" s="3">
        <f>$AD$2*($AD$3+$AD$4*$F168/($N168*'Sem TS MC2020'!P160))*($AD$5*$G168+$AD$6*$B168/$N168)*'Sem TS MC2020'!R160*($J168-$M168)/($J168-$M168-$H168)</f>
        <v>0.21104919800374769</v>
      </c>
      <c r="AD168" s="3">
        <f t="shared" si="28"/>
        <v>1.0552459900187383</v>
      </c>
      <c r="AE168" s="16">
        <f t="shared" si="29"/>
        <v>1.1049198003747679E-2</v>
      </c>
      <c r="AF168" s="17">
        <f t="shared" si="30"/>
        <v>0.94764633977167989</v>
      </c>
      <c r="AG168" s="17">
        <f>AC168*(14.068*'Sem TS MC2020'!$P160^-0.457)/$R168</f>
        <v>1.3126866549885814</v>
      </c>
      <c r="AH168" s="17"/>
      <c r="AP168" s="3">
        <f>$AQ$2*($AQ$3+$AQ$4*$F168/($N168*'Sem TS MC2020'!P160))*($AQ$5*$G168+$AQ$6*$B168/$N168)*('Sem TS MC2020'!P160^$AQ$7/200000)*($J168-$M168)/($J168-$M168-$H168)+('Sem TS MC2020'!P160-$C168/$AQ$8)*($AQ$5*$G168+$AQ$6*$B168/$N168)/200000</f>
        <v>0.22402199141759546</v>
      </c>
      <c r="AQ168" s="3">
        <f t="shared" si="31"/>
        <v>1.1201099570879773</v>
      </c>
      <c r="AR168" s="16">
        <f t="shared" si="32"/>
        <v>2.4021991417595451E-2</v>
      </c>
    </row>
    <row r="169" spans="1:44" x14ac:dyDescent="0.25">
      <c r="B169" s="4">
        <v>20</v>
      </c>
      <c r="C169" s="5">
        <v>598</v>
      </c>
      <c r="D169" s="5">
        <v>1</v>
      </c>
      <c r="E169" s="4">
        <v>40</v>
      </c>
      <c r="F169" s="3">
        <v>2.8</v>
      </c>
      <c r="G169" s="4">
        <v>40</v>
      </c>
      <c r="H169" s="4">
        <v>50</v>
      </c>
      <c r="I169" s="1">
        <v>100</v>
      </c>
      <c r="J169" s="4">
        <v>250</v>
      </c>
      <c r="K169" s="5">
        <v>315</v>
      </c>
      <c r="L169" s="3">
        <v>15000</v>
      </c>
      <c r="M169" s="5">
        <v>75.400393066082174</v>
      </c>
      <c r="N169" s="8">
        <v>2.1000000000000001E-2</v>
      </c>
      <c r="O169" s="3">
        <v>12.93</v>
      </c>
      <c r="P169" s="5">
        <v>150.76033608487063</v>
      </c>
      <c r="Q169" s="3">
        <f t="shared" si="25"/>
        <v>-0.78748884764603877</v>
      </c>
      <c r="R169" s="3">
        <v>0.24</v>
      </c>
      <c r="S169" s="12">
        <f t="shared" si="22"/>
        <v>7.5380168042435316E-4</v>
      </c>
      <c r="W169" s="3">
        <f t="shared" si="23"/>
        <v>0.22814858952122932</v>
      </c>
      <c r="X169" s="3">
        <f t="shared" si="26"/>
        <v>0.95061912300512219</v>
      </c>
      <c r="Z169" s="3">
        <f t="shared" si="24"/>
        <v>0.22573631146807477</v>
      </c>
      <c r="AA169" s="3">
        <f t="shared" si="27"/>
        <v>0.94056796445031154</v>
      </c>
      <c r="AC169" s="3">
        <f>$AD$2*($AD$3+$AD$4*$F169/($N169*'Sem TS MC2020'!P161))*($AD$5*$G169+$AD$6*$B169/$N169)*'Sem TS MC2020'!R161*($J169-$M169)/($J169-$M169-$H169)</f>
        <v>0.264668028981906</v>
      </c>
      <c r="AD169" s="3">
        <f t="shared" si="28"/>
        <v>1.1027834540912751</v>
      </c>
      <c r="AE169" s="16">
        <f t="shared" si="29"/>
        <v>2.4668028981906009E-2</v>
      </c>
      <c r="AF169" s="17">
        <f t="shared" si="30"/>
        <v>0.90679634001584508</v>
      </c>
      <c r="AG169" s="17">
        <f>AC169*(14.068*'Sem TS MC2020'!$P161^-0.457)/$R169</f>
        <v>1.2804627915105249</v>
      </c>
      <c r="AH169" s="17"/>
      <c r="AP169" s="3">
        <f>$AQ$2*($AQ$3+$AQ$4*$F169/($N169*'Sem TS MC2020'!P161))*($AQ$5*$G169+$AQ$6*$B169/$N169)*('Sem TS MC2020'!P161^$AQ$7/200000)*($J169-$M169)/($J169-$M169-$H169)+('Sem TS MC2020'!P161-$C169/$AQ$8)*($AQ$5*$G169+$AQ$6*$B169/$N169)/200000</f>
        <v>0.27914840127838508</v>
      </c>
      <c r="AQ169" s="3">
        <f t="shared" si="31"/>
        <v>1.163118338659938</v>
      </c>
      <c r="AR169" s="16">
        <f t="shared" si="32"/>
        <v>3.9148401278385092E-2</v>
      </c>
    </row>
    <row r="170" spans="1:44" x14ac:dyDescent="0.25">
      <c r="B170" s="4">
        <v>20</v>
      </c>
      <c r="C170" s="5">
        <v>598</v>
      </c>
      <c r="D170" s="5">
        <v>1</v>
      </c>
      <c r="E170" s="4">
        <v>40</v>
      </c>
      <c r="F170" s="3">
        <v>2.8</v>
      </c>
      <c r="G170" s="4">
        <v>40</v>
      </c>
      <c r="H170" s="4">
        <v>50</v>
      </c>
      <c r="I170" s="1">
        <v>100</v>
      </c>
      <c r="J170" s="4">
        <v>250</v>
      </c>
      <c r="K170" s="5">
        <v>315</v>
      </c>
      <c r="L170" s="3">
        <v>15000</v>
      </c>
      <c r="M170" s="5">
        <v>75.400393066082174</v>
      </c>
      <c r="N170" s="8">
        <v>2.1000000000000001E-2</v>
      </c>
      <c r="O170" s="3">
        <v>14.72</v>
      </c>
      <c r="P170" s="5">
        <v>192.89701072851383</v>
      </c>
      <c r="Q170" s="3">
        <f t="shared" si="25"/>
        <v>-0.43422623412912087</v>
      </c>
      <c r="R170" s="3">
        <v>0.27</v>
      </c>
      <c r="S170" s="12">
        <f t="shared" si="22"/>
        <v>9.6448505364256918E-4</v>
      </c>
      <c r="W170" s="3">
        <f t="shared" si="23"/>
        <v>0.26561982202404405</v>
      </c>
      <c r="X170" s="3">
        <f t="shared" si="26"/>
        <v>0.98377711860757044</v>
      </c>
      <c r="Z170" s="3">
        <f t="shared" si="24"/>
        <v>0.26352482887222128</v>
      </c>
      <c r="AA170" s="3">
        <f t="shared" si="27"/>
        <v>0.97601788471193063</v>
      </c>
      <c r="AC170" s="3">
        <f>$AD$2*($AD$3+$AD$4*$F170/($N170*'Sem TS MC2020'!P162))*($AD$5*$G170+$AD$6*$B170/$N170)*'Sem TS MC2020'!R162*($J170-$M170)/($J170-$M170-$H170)</f>
        <v>0.31769438668958749</v>
      </c>
      <c r="AD170" s="3">
        <f t="shared" si="28"/>
        <v>1.1766458766281018</v>
      </c>
      <c r="AE170" s="16">
        <f t="shared" si="29"/>
        <v>4.7694386689587476E-2</v>
      </c>
      <c r="AF170" s="17">
        <f t="shared" si="30"/>
        <v>0.84987337300300281</v>
      </c>
      <c r="AG170" s="17">
        <f>AC170*(14.068*'Sem TS MC2020'!$P162^-0.457)/$R170</f>
        <v>1.287624274523927</v>
      </c>
      <c r="AH170" s="17"/>
      <c r="AP170" s="3">
        <f>$AQ$2*($AQ$3+$AQ$4*$F170/($N170*'Sem TS MC2020'!P162))*($AQ$5*$G170+$AQ$6*$B170/$N170)*('Sem TS MC2020'!P162^$AQ$7/200000)*($J170-$M170)/($J170-$M170-$H170)+('Sem TS MC2020'!P162-$C170/$AQ$8)*($AQ$5*$G170+$AQ$6*$B170/$N170)/200000</f>
        <v>0.33193244448156545</v>
      </c>
      <c r="AQ170" s="3">
        <f t="shared" si="31"/>
        <v>1.2293794240057978</v>
      </c>
      <c r="AR170" s="16">
        <f t="shared" si="32"/>
        <v>6.193244448156543E-2</v>
      </c>
    </row>
    <row r="171" spans="1:44" x14ac:dyDescent="0.25">
      <c r="B171" s="4">
        <v>20</v>
      </c>
      <c r="C171" s="5">
        <v>598</v>
      </c>
      <c r="D171" s="5">
        <v>1</v>
      </c>
      <c r="E171" s="4">
        <v>40</v>
      </c>
      <c r="F171" s="3">
        <v>2.8</v>
      </c>
      <c r="G171" s="4">
        <v>40</v>
      </c>
      <c r="H171" s="4">
        <v>50</v>
      </c>
      <c r="I171" s="1">
        <v>100</v>
      </c>
      <c r="J171" s="4">
        <v>250</v>
      </c>
      <c r="K171" s="5">
        <v>315</v>
      </c>
      <c r="L171" s="3">
        <v>15000</v>
      </c>
      <c r="M171" s="5">
        <v>75.400393066082174</v>
      </c>
      <c r="N171" s="8">
        <v>2.1000000000000001E-2</v>
      </c>
      <c r="O171" s="3">
        <v>16.579999999999998</v>
      </c>
      <c r="P171" s="5">
        <v>236.68148829118212</v>
      </c>
      <c r="Q171" s="3">
        <f t="shared" si="25"/>
        <v>-6.7148881536123001E-2</v>
      </c>
      <c r="R171" s="3">
        <v>0.28999999999999998</v>
      </c>
      <c r="S171" s="12">
        <f t="shared" si="22"/>
        <v>1.1834074414559107E-3</v>
      </c>
      <c r="W171" s="3">
        <f t="shared" si="23"/>
        <v>0.30135195776172979</v>
      </c>
      <c r="X171" s="3">
        <f t="shared" si="26"/>
        <v>1.0391446819369994</v>
      </c>
      <c r="Z171" s="3">
        <f t="shared" si="24"/>
        <v>0.29964863425235644</v>
      </c>
      <c r="AA171" s="3">
        <f t="shared" si="27"/>
        <v>1.0332711525943326</v>
      </c>
      <c r="AC171" s="3">
        <f>$AD$2*($AD$3+$AD$4*$F171/($N171*'Sem TS MC2020'!P163))*($AD$5*$G171+$AD$6*$B171/$N171)*'Sem TS MC2020'!R163*($J171-$M171)/($J171-$M171-$H171)</f>
        <v>0.37279440084393789</v>
      </c>
      <c r="AD171" s="3">
        <f t="shared" si="28"/>
        <v>1.2854979339446135</v>
      </c>
      <c r="AE171" s="16">
        <f t="shared" si="29"/>
        <v>8.279440084393791E-2</v>
      </c>
      <c r="AF171" s="17">
        <f t="shared" si="30"/>
        <v>0.77790867927064722</v>
      </c>
      <c r="AG171" s="17">
        <f>AC171*(14.068*'Sem TS MC2020'!$P163^-0.457)/$R171</f>
        <v>1.3322891833235446</v>
      </c>
      <c r="AH171" s="17"/>
      <c r="AP171" s="3">
        <f>$AQ$2*($AQ$3+$AQ$4*$F171/($N171*'Sem TS MC2020'!P163))*($AQ$5*$G171+$AQ$6*$B171/$N171)*('Sem TS MC2020'!P163^$AQ$7/200000)*($J171-$M171)/($J171-$M171-$H171)+('Sem TS MC2020'!P163-$C171/$AQ$8)*($AQ$5*$G171+$AQ$6*$B171/$N171)/200000</f>
        <v>0.38528004426212203</v>
      </c>
      <c r="AQ171" s="3">
        <f t="shared" si="31"/>
        <v>1.3285518767659381</v>
      </c>
      <c r="AR171" s="16">
        <f t="shared" si="32"/>
        <v>9.5280044262122054E-2</v>
      </c>
    </row>
    <row r="172" spans="1:44" x14ac:dyDescent="0.25">
      <c r="B172" s="4">
        <v>20</v>
      </c>
      <c r="C172" s="5">
        <v>598</v>
      </c>
      <c r="D172" s="5">
        <v>1</v>
      </c>
      <c r="E172" s="4">
        <v>40</v>
      </c>
      <c r="F172" s="3">
        <v>2.8</v>
      </c>
      <c r="G172" s="4">
        <v>40</v>
      </c>
      <c r="H172" s="4">
        <v>50</v>
      </c>
      <c r="I172" s="1">
        <v>100</v>
      </c>
      <c r="J172" s="4">
        <v>250</v>
      </c>
      <c r="K172" s="5">
        <v>315</v>
      </c>
      <c r="L172" s="3">
        <v>15000</v>
      </c>
      <c r="M172" s="5">
        <v>75.400393066082174</v>
      </c>
      <c r="N172" s="8">
        <v>2.1000000000000001E-2</v>
      </c>
      <c r="O172" s="3">
        <v>18.350000000000001</v>
      </c>
      <c r="P172" s="5">
        <v>278.34736210081826</v>
      </c>
      <c r="Q172" s="3">
        <f t="shared" si="25"/>
        <v>0.28216666367334431</v>
      </c>
      <c r="R172" s="3">
        <v>0.32</v>
      </c>
      <c r="S172" s="12">
        <f t="shared" si="22"/>
        <v>1.3917368105040913E-3</v>
      </c>
      <c r="W172" s="3">
        <f t="shared" si="23"/>
        <v>0.33306185470397004</v>
      </c>
      <c r="X172" s="3">
        <f t="shared" si="26"/>
        <v>1.0408182959499064</v>
      </c>
      <c r="Z172" s="3">
        <f t="shared" si="24"/>
        <v>0.33177054981788312</v>
      </c>
      <c r="AA172" s="3">
        <f t="shared" si="27"/>
        <v>1.0367829681808847</v>
      </c>
      <c r="AC172" s="3">
        <f>$AD$2*($AD$3+$AD$4*$F172/($N172*'Sem TS MC2020'!P164))*($AD$5*$G172+$AD$6*$B172/$N172)*'Sem TS MC2020'!R164*($J172-$M172)/($J172-$M172-$H172)</f>
        <v>0.42522828528114265</v>
      </c>
      <c r="AD172" s="3">
        <f t="shared" si="28"/>
        <v>1.3288383915035709</v>
      </c>
      <c r="AE172" s="16">
        <f t="shared" si="29"/>
        <v>0.10522828528114264</v>
      </c>
      <c r="AF172" s="17">
        <f t="shared" si="30"/>
        <v>0.7525369573861479</v>
      </c>
      <c r="AG172" s="17">
        <f>AC172*(14.068*'Sem TS MC2020'!$P164^-0.457)/$R172</f>
        <v>1.3148243272463718</v>
      </c>
      <c r="AH172" s="17"/>
      <c r="AP172" s="3">
        <f>$AQ$2*($AQ$3+$AQ$4*$F172/($N172*'Sem TS MC2020'!P164))*($AQ$5*$G172+$AQ$6*$B172/$N172)*('Sem TS MC2020'!P164^$AQ$7/200000)*($J172-$M172)/($J172-$M172-$H172)+('Sem TS MC2020'!P164-$C172/$AQ$8)*($AQ$5*$G172+$AQ$6*$B172/$N172)/200000</f>
        <v>0.43484705512344168</v>
      </c>
      <c r="AQ172" s="3">
        <f t="shared" si="31"/>
        <v>1.3588970472607553</v>
      </c>
      <c r="AR172" s="16">
        <f t="shared" si="32"/>
        <v>0.11484705512344168</v>
      </c>
    </row>
    <row r="173" spans="1:44" x14ac:dyDescent="0.25">
      <c r="B173" s="4">
        <v>20</v>
      </c>
      <c r="C173" s="5">
        <v>598</v>
      </c>
      <c r="D173" s="5">
        <v>1</v>
      </c>
      <c r="E173" s="4">
        <v>40</v>
      </c>
      <c r="F173" s="3">
        <v>2.8</v>
      </c>
      <c r="G173" s="4">
        <v>40</v>
      </c>
      <c r="H173" s="4">
        <v>50</v>
      </c>
      <c r="I173" s="1">
        <v>100</v>
      </c>
      <c r="J173" s="4">
        <v>250</v>
      </c>
      <c r="K173" s="5">
        <v>315</v>
      </c>
      <c r="L173" s="3">
        <v>15000</v>
      </c>
      <c r="M173" s="5">
        <v>75.400393066082174</v>
      </c>
      <c r="N173" s="8">
        <v>2.1000000000000001E-2</v>
      </c>
      <c r="O173" s="3">
        <v>19.21</v>
      </c>
      <c r="P173" s="5">
        <v>298.59179796312708</v>
      </c>
      <c r="Q173" s="3">
        <f t="shared" si="25"/>
        <v>0.45189060089376121</v>
      </c>
      <c r="R173" s="3">
        <v>0.33</v>
      </c>
      <c r="S173" s="12">
        <f t="shared" si="22"/>
        <v>1.4929589898156354E-3</v>
      </c>
      <c r="W173" s="3">
        <f t="shared" si="23"/>
        <v>0.34780650279429842</v>
      </c>
      <c r="X173" s="3">
        <f t="shared" si="26"/>
        <v>1.0539590993766619</v>
      </c>
      <c r="Z173" s="3">
        <f t="shared" si="24"/>
        <v>0.34672569896096894</v>
      </c>
      <c r="AA173" s="3">
        <f t="shared" si="27"/>
        <v>1.0506839362453604</v>
      </c>
      <c r="AC173" s="3">
        <f>$AD$2*($AD$3+$AD$4*$F173/($N173*'Sem TS MC2020'!P165))*($AD$5*$G173+$AD$6*$B173/$N173)*'Sem TS MC2020'!R165*($J173-$M173)/($J173-$M173-$H173)</f>
        <v>0.45070463591164867</v>
      </c>
      <c r="AD173" s="3">
        <f t="shared" si="28"/>
        <v>1.3657716239746929</v>
      </c>
      <c r="AE173" s="16">
        <f t="shared" si="29"/>
        <v>0.12070463591164865</v>
      </c>
      <c r="AF173" s="17">
        <f t="shared" si="30"/>
        <v>0.73218683302980203</v>
      </c>
      <c r="AG173" s="17">
        <f>AC173*(14.068*'Sem TS MC2020'!$P165^-0.457)/$R173</f>
        <v>1.3233762217187193</v>
      </c>
      <c r="AH173" s="17"/>
      <c r="AP173" s="3">
        <f>$AQ$2*($AQ$3+$AQ$4*$F173/($N173*'Sem TS MC2020'!P165))*($AQ$5*$G173+$AQ$6*$B173/$N173)*('Sem TS MC2020'!P165^$AQ$7/200000)*($J173-$M173)/($J173-$M173-$H173)+('Sem TS MC2020'!P165-$C173/$AQ$8)*($AQ$5*$G173+$AQ$6*$B173/$N173)/200000</f>
        <v>0.45855831983960615</v>
      </c>
      <c r="AQ173" s="3">
        <f t="shared" si="31"/>
        <v>1.3895706661806246</v>
      </c>
      <c r="AR173" s="16">
        <f t="shared" si="32"/>
        <v>0.12855831983960614</v>
      </c>
    </row>
    <row r="174" spans="1:44" x14ac:dyDescent="0.25">
      <c r="A174" s="1" t="s">
        <v>41</v>
      </c>
      <c r="B174" s="4">
        <v>10</v>
      </c>
      <c r="C174" s="5">
        <v>528</v>
      </c>
      <c r="D174" s="5">
        <v>1</v>
      </c>
      <c r="E174" s="4">
        <v>45</v>
      </c>
      <c r="F174" s="3">
        <v>2.8</v>
      </c>
      <c r="G174" s="4">
        <v>40</v>
      </c>
      <c r="H174" s="4">
        <v>45</v>
      </c>
      <c r="I174" s="1">
        <v>100</v>
      </c>
      <c r="J174" s="4">
        <v>350</v>
      </c>
      <c r="K174" s="5">
        <v>78.5</v>
      </c>
      <c r="L174" s="3">
        <v>9500</v>
      </c>
      <c r="M174" s="5">
        <v>54.13865484956586</v>
      </c>
      <c r="N174" s="8">
        <v>8.263157894736842E-3</v>
      </c>
      <c r="O174" s="3">
        <v>6.99</v>
      </c>
      <c r="P174" s="5">
        <v>160.39662300030426</v>
      </c>
      <c r="Q174" s="3">
        <f t="shared" si="25"/>
        <v>-0.70670079474119196</v>
      </c>
      <c r="R174" s="3">
        <v>0.15</v>
      </c>
      <c r="S174" s="12">
        <f t="shared" si="22"/>
        <v>8.0198311500152125E-4</v>
      </c>
      <c r="W174" s="3">
        <f t="shared" si="23"/>
        <v>0.21947285534346089</v>
      </c>
      <c r="X174" s="3">
        <f t="shared" si="26"/>
        <v>1.4631523689564061</v>
      </c>
      <c r="Z174" s="3">
        <f t="shared" si="24"/>
        <v>0.22406890011024494</v>
      </c>
      <c r="AA174" s="3">
        <f t="shared" si="27"/>
        <v>1.4937926674016331</v>
      </c>
      <c r="AC174" s="3">
        <f>$AD$2*($AD$3+$AD$4*$F174/($N174*'Sem TS MC2020'!P166))*($AD$5*$G174+$AD$6*$B174/$N174)*'Sem TS MC2020'!R166*($J174-$M174)/($J174-$M174-$H174)</f>
        <v>0.2090589126893842</v>
      </c>
      <c r="AD174" s="3">
        <f t="shared" si="28"/>
        <v>1.3937260845958948</v>
      </c>
      <c r="AE174" s="16">
        <f t="shared" si="29"/>
        <v>5.9058912689384208E-2</v>
      </c>
      <c r="AF174" s="17">
        <f t="shared" si="30"/>
        <v>0.71750110086369367</v>
      </c>
      <c r="AG174" s="17">
        <f>AC174*(14.068*'Sem TS MC2020'!$P166^-0.457)/$R174</f>
        <v>1.4244893743294886</v>
      </c>
      <c r="AH174" s="17"/>
      <c r="AP174" s="3">
        <f>$AQ$2*($AQ$3+$AQ$4*$F174/($N174*'Sem TS MC2020'!P166))*($AQ$5*$G174+$AQ$6*$B174/$N174)*('Sem TS MC2020'!P166^$AQ$7/200000)*($J174-$M174)/($J174-$M174-$H174)+('Sem TS MC2020'!P166-$C174/$AQ$8)*($AQ$5*$G174+$AQ$6*$B174/$N174)/200000</f>
        <v>0.21718567498774791</v>
      </c>
      <c r="AQ174" s="3">
        <f t="shared" si="31"/>
        <v>1.4479044999183195</v>
      </c>
      <c r="AR174" s="16">
        <f t="shared" si="32"/>
        <v>6.7185674987747912E-2</v>
      </c>
    </row>
    <row r="175" spans="1:44" x14ac:dyDescent="0.25">
      <c r="B175" s="4">
        <v>10</v>
      </c>
      <c r="C175" s="5">
        <v>528</v>
      </c>
      <c r="D175" s="5">
        <v>1</v>
      </c>
      <c r="E175" s="4">
        <v>45</v>
      </c>
      <c r="F175" s="3">
        <v>2.8</v>
      </c>
      <c r="G175" s="4">
        <v>40</v>
      </c>
      <c r="H175" s="4">
        <v>45</v>
      </c>
      <c r="I175" s="1">
        <v>100</v>
      </c>
      <c r="J175" s="4">
        <v>350</v>
      </c>
      <c r="K175" s="5">
        <v>78.5</v>
      </c>
      <c r="L175" s="3">
        <v>9500</v>
      </c>
      <c r="M175" s="5">
        <v>54.13865484956586</v>
      </c>
      <c r="N175" s="8">
        <v>8.263157894736842E-3</v>
      </c>
      <c r="O175" s="3">
        <v>7.44</v>
      </c>
      <c r="P175" s="5">
        <v>193.87864030635646</v>
      </c>
      <c r="Q175" s="3">
        <f t="shared" si="25"/>
        <v>-0.42599651422106188</v>
      </c>
      <c r="R175" s="3">
        <v>0.19</v>
      </c>
      <c r="S175" s="12">
        <f t="shared" si="22"/>
        <v>9.6939320153178229E-4</v>
      </c>
      <c r="W175" s="3">
        <f t="shared" si="23"/>
        <v>0.24670693140548516</v>
      </c>
      <c r="X175" s="3">
        <f t="shared" si="26"/>
        <v>1.2984575337130797</v>
      </c>
      <c r="Z175" s="3">
        <f t="shared" si="24"/>
        <v>0.25239910009932337</v>
      </c>
      <c r="AA175" s="3">
        <f t="shared" si="27"/>
        <v>1.3284163163122282</v>
      </c>
      <c r="AC175" s="3">
        <f>$AD$2*($AD$3+$AD$4*$F175/($N175*'Sem TS MC2020'!P167))*($AD$5*$G175+$AD$6*$B175/$N175)*'Sem TS MC2020'!R167*($J175-$M175)/($J175-$M175-$H175)</f>
        <v>0.242215410878619</v>
      </c>
      <c r="AD175" s="3">
        <f t="shared" si="28"/>
        <v>1.2748179519927316</v>
      </c>
      <c r="AE175" s="16">
        <f t="shared" si="29"/>
        <v>5.2215410878619001E-2</v>
      </c>
      <c r="AF175" s="17">
        <f t="shared" si="30"/>
        <v>0.78442572795343057</v>
      </c>
      <c r="AG175" s="17">
        <f>AC175*(14.068*'Sem TS MC2020'!$P167^-0.457)/$R175</f>
        <v>1.2663308703997347</v>
      </c>
      <c r="AH175" s="17"/>
      <c r="AP175" s="3">
        <f>$AQ$2*($AQ$3+$AQ$4*$F175/($N175*'Sem TS MC2020'!P167))*($AQ$5*$G175+$AQ$6*$B175/$N175)*('Sem TS MC2020'!P167^$AQ$7/200000)*($J175-$M175)/($J175-$M175-$H175)+('Sem TS MC2020'!P167-$C175/$AQ$8)*($AQ$5*$G175+$AQ$6*$B175/$N175)/200000</f>
        <v>0.25129402824805491</v>
      </c>
      <c r="AQ175" s="3">
        <f t="shared" si="31"/>
        <v>1.3226001486739731</v>
      </c>
      <c r="AR175" s="16">
        <f t="shared" si="32"/>
        <v>6.129402824805491E-2</v>
      </c>
    </row>
    <row r="176" spans="1:44" x14ac:dyDescent="0.25">
      <c r="B176" s="4">
        <v>10</v>
      </c>
      <c r="C176" s="5">
        <v>528</v>
      </c>
      <c r="D176" s="5">
        <v>1</v>
      </c>
      <c r="E176" s="4">
        <v>45</v>
      </c>
      <c r="F176" s="3">
        <v>2.8</v>
      </c>
      <c r="G176" s="4">
        <v>40</v>
      </c>
      <c r="H176" s="4">
        <v>45</v>
      </c>
      <c r="I176" s="1">
        <v>100</v>
      </c>
      <c r="J176" s="4">
        <v>350</v>
      </c>
      <c r="K176" s="5">
        <v>78.5</v>
      </c>
      <c r="L176" s="3">
        <v>9500</v>
      </c>
      <c r="M176" s="5">
        <v>54.13865484956586</v>
      </c>
      <c r="N176" s="8">
        <v>8.263157894736842E-3</v>
      </c>
      <c r="O176" s="3">
        <v>7.53</v>
      </c>
      <c r="P176" s="5">
        <v>200.57504376756697</v>
      </c>
      <c r="Q176" s="3">
        <f t="shared" si="25"/>
        <v>-0.3698556581170353</v>
      </c>
      <c r="R176" s="3">
        <v>0.2</v>
      </c>
      <c r="S176" s="12">
        <f t="shared" si="22"/>
        <v>1.0028752188378349E-3</v>
      </c>
      <c r="W176" s="3">
        <f t="shared" si="23"/>
        <v>0.25193018610652296</v>
      </c>
      <c r="X176" s="3">
        <f t="shared" si="26"/>
        <v>1.2596509305326147</v>
      </c>
      <c r="Z176" s="3">
        <f t="shared" si="24"/>
        <v>0.25783915807458391</v>
      </c>
      <c r="AA176" s="3">
        <f t="shared" si="27"/>
        <v>1.2891957903729194</v>
      </c>
      <c r="AC176" s="3">
        <f>$AD$2*($AD$3+$AD$4*$F176/($N176*'Sem TS MC2020'!P168))*($AD$5*$G176+$AD$6*$B176/$N176)*'Sem TS MC2020'!R168*($J176-$M176)/($J176-$M176-$H176)</f>
        <v>0.24884671051646598</v>
      </c>
      <c r="AD176" s="3">
        <f t="shared" si="28"/>
        <v>1.2442335525823298</v>
      </c>
      <c r="AE176" s="16">
        <f t="shared" si="29"/>
        <v>4.8846710516465969E-2</v>
      </c>
      <c r="AF176" s="17">
        <f t="shared" si="30"/>
        <v>0.80370763023112646</v>
      </c>
      <c r="AG176" s="17">
        <f>AC176*(14.068*'Sem TS MC2020'!$P168^-0.457)/$R176</f>
        <v>1.2291770970288676</v>
      </c>
      <c r="AH176" s="17"/>
      <c r="AP176" s="3">
        <f>$AQ$2*($AQ$3+$AQ$4*$F176/($N176*'Sem TS MC2020'!P168))*($AQ$5*$G176+$AQ$6*$B176/$N176)*('Sem TS MC2020'!P168^$AQ$7/200000)*($J176-$M176)/($J176-$M176-$H176)+('Sem TS MC2020'!P168-$C176/$AQ$8)*($AQ$5*$G176+$AQ$6*$B176/$N176)/200000</f>
        <v>0.25804727783868664</v>
      </c>
      <c r="AQ176" s="3">
        <f t="shared" si="31"/>
        <v>1.2902363891934332</v>
      </c>
      <c r="AR176" s="16">
        <f t="shared" si="32"/>
        <v>5.8047277838686628E-2</v>
      </c>
    </row>
    <row r="177" spans="1:44" x14ac:dyDescent="0.25">
      <c r="B177" s="4">
        <v>10</v>
      </c>
      <c r="C177" s="5">
        <v>528</v>
      </c>
      <c r="D177" s="5">
        <v>1</v>
      </c>
      <c r="E177" s="4">
        <v>45</v>
      </c>
      <c r="F177" s="3">
        <v>2.8</v>
      </c>
      <c r="G177" s="4">
        <v>40</v>
      </c>
      <c r="H177" s="4">
        <v>45</v>
      </c>
      <c r="I177" s="1">
        <v>100</v>
      </c>
      <c r="J177" s="4">
        <v>350</v>
      </c>
      <c r="K177" s="5">
        <v>78.5</v>
      </c>
      <c r="L177" s="3">
        <v>9500</v>
      </c>
      <c r="M177" s="5">
        <v>54.13865484956586</v>
      </c>
      <c r="N177" s="8">
        <v>8.263157894736842E-3</v>
      </c>
      <c r="O177" s="3">
        <v>7.91</v>
      </c>
      <c r="P177" s="5">
        <v>228.84874727045536</v>
      </c>
      <c r="Q177" s="3">
        <f t="shared" si="25"/>
        <v>-0.13281648790003764</v>
      </c>
      <c r="R177" s="3">
        <v>0.23</v>
      </c>
      <c r="S177" s="12">
        <f t="shared" si="22"/>
        <v>1.1442437363522768E-3</v>
      </c>
      <c r="W177" s="3">
        <f t="shared" si="23"/>
        <v>0.27328563983650556</v>
      </c>
      <c r="X177" s="3">
        <f t="shared" si="26"/>
        <v>1.1881984340717633</v>
      </c>
      <c r="Z177" s="3">
        <f t="shared" si="24"/>
        <v>0.28010152072094868</v>
      </c>
      <c r="AA177" s="3">
        <f t="shared" si="27"/>
        <v>1.2178326987867334</v>
      </c>
      <c r="AC177" s="3">
        <f>$AD$2*($AD$3+$AD$4*$F177/($N177*'Sem TS MC2020'!P169))*($AD$5*$G177+$AD$6*$B177/$N177)*'Sem TS MC2020'!R169*($J177-$M177)/($J177-$M177-$H177)</f>
        <v>0.27684553120959737</v>
      </c>
      <c r="AD177" s="3">
        <f t="shared" si="28"/>
        <v>1.2036762226504234</v>
      </c>
      <c r="AE177" s="16">
        <f t="shared" si="29"/>
        <v>4.6845531209597363E-2</v>
      </c>
      <c r="AF177" s="17">
        <f t="shared" si="30"/>
        <v>0.83078819800731751</v>
      </c>
      <c r="AG177" s="17">
        <f>AC177*(14.068*'Sem TS MC2020'!$P169^-0.457)/$R177</f>
        <v>1.1626550538527676</v>
      </c>
      <c r="AH177" s="17"/>
      <c r="AP177" s="3">
        <f>$AQ$2*($AQ$3+$AQ$4*$F177/($N177*'Sem TS MC2020'!P169))*($AQ$5*$G177+$AQ$6*$B177/$N177)*('Sem TS MC2020'!P169^$AQ$7/200000)*($J177-$M177)/($J177-$M177-$H177)+('Sem TS MC2020'!P169-$C177/$AQ$8)*($AQ$5*$G177+$AQ$6*$B177/$N177)/200000</f>
        <v>0.28632586601801147</v>
      </c>
      <c r="AQ177" s="3">
        <f t="shared" si="31"/>
        <v>1.2448950696435281</v>
      </c>
      <c r="AR177" s="16">
        <f t="shared" si="32"/>
        <v>5.6325866018011456E-2</v>
      </c>
    </row>
    <row r="178" spans="1:44" x14ac:dyDescent="0.25">
      <c r="B178" s="4">
        <v>10</v>
      </c>
      <c r="C178" s="5">
        <v>528</v>
      </c>
      <c r="D178" s="5">
        <v>1</v>
      </c>
      <c r="E178" s="4">
        <v>45</v>
      </c>
      <c r="F178" s="3">
        <v>2.8</v>
      </c>
      <c r="G178" s="4">
        <v>40</v>
      </c>
      <c r="H178" s="4">
        <v>45</v>
      </c>
      <c r="I178" s="1">
        <v>100</v>
      </c>
      <c r="J178" s="4">
        <v>350</v>
      </c>
      <c r="K178" s="5">
        <v>78.5</v>
      </c>
      <c r="L178" s="3">
        <v>9500</v>
      </c>
      <c r="M178" s="5">
        <v>54.13865484956586</v>
      </c>
      <c r="N178" s="8">
        <v>8.263157894736842E-3</v>
      </c>
      <c r="O178" s="3">
        <v>8.17</v>
      </c>
      <c r="P178" s="5">
        <v>248.19391282506325</v>
      </c>
      <c r="Q178" s="3">
        <f t="shared" si="25"/>
        <v>2.9368207511592644E-2</v>
      </c>
      <c r="R178" s="3">
        <v>0.25</v>
      </c>
      <c r="S178" s="12">
        <f t="shared" si="22"/>
        <v>1.2409695641253163E-3</v>
      </c>
      <c r="W178" s="3">
        <f t="shared" si="23"/>
        <v>0.28731710875647182</v>
      </c>
      <c r="X178" s="3">
        <f t="shared" si="26"/>
        <v>1.1492684350258873</v>
      </c>
      <c r="Z178" s="3">
        <f t="shared" si="24"/>
        <v>0.29474592600270827</v>
      </c>
      <c r="AA178" s="3">
        <f t="shared" si="27"/>
        <v>1.1789837040108331</v>
      </c>
      <c r="AC178" s="3">
        <f>$AD$2*($AD$3+$AD$4*$F178/($N178*'Sem TS MC2020'!P170))*($AD$5*$G178+$AD$6*$B178/$N178)*'Sem TS MC2020'!R170*($J178-$M178)/($J178-$M178-$H178)</f>
        <v>0.29600261905226621</v>
      </c>
      <c r="AD178" s="3">
        <f t="shared" si="28"/>
        <v>1.1840104762090649</v>
      </c>
      <c r="AE178" s="16">
        <f t="shared" si="29"/>
        <v>4.6002619052266214E-2</v>
      </c>
      <c r="AF178" s="17">
        <f t="shared" si="30"/>
        <v>0.84458712156143667</v>
      </c>
      <c r="AG178" s="17">
        <f>AC178*(14.068*'Sem TS MC2020'!$P170^-0.457)/$R178</f>
        <v>1.1268806468993906</v>
      </c>
      <c r="AH178" s="17"/>
      <c r="AP178" s="3">
        <f>$AQ$2*($AQ$3+$AQ$4*$F178/($N178*'Sem TS MC2020'!P170))*($AQ$5*$G178+$AQ$6*$B178/$N178)*('Sem TS MC2020'!P170^$AQ$7/200000)*($J178-$M178)/($J178-$M178-$H178)+('Sem TS MC2020'!P170-$C178/$AQ$8)*($AQ$5*$G178+$AQ$6*$B178/$N178)/200000</f>
        <v>0.30546612373892523</v>
      </c>
      <c r="AQ178" s="3">
        <f t="shared" si="31"/>
        <v>1.2218644949557009</v>
      </c>
      <c r="AR178" s="16">
        <f t="shared" si="32"/>
        <v>5.5466123738925233E-2</v>
      </c>
    </row>
    <row r="179" spans="1:44" x14ac:dyDescent="0.25">
      <c r="B179" s="4">
        <v>10</v>
      </c>
      <c r="C179" s="5">
        <v>528</v>
      </c>
      <c r="D179" s="5">
        <v>1</v>
      </c>
      <c r="E179" s="4">
        <v>45</v>
      </c>
      <c r="F179" s="3">
        <v>2.8</v>
      </c>
      <c r="G179" s="4">
        <v>40</v>
      </c>
      <c r="H179" s="4">
        <v>45</v>
      </c>
      <c r="I179" s="1">
        <v>100</v>
      </c>
      <c r="J179" s="4">
        <v>350</v>
      </c>
      <c r="K179" s="5">
        <v>78.5</v>
      </c>
      <c r="L179" s="3">
        <v>9500</v>
      </c>
      <c r="M179" s="5">
        <v>54.13865484956586</v>
      </c>
      <c r="N179" s="8">
        <v>8.263157894736842E-3</v>
      </c>
      <c r="O179" s="3">
        <v>8.4600000000000009</v>
      </c>
      <c r="P179" s="5">
        <v>269.77121286674145</v>
      </c>
      <c r="Q179" s="3">
        <f t="shared" si="25"/>
        <v>0.21026652162456633</v>
      </c>
      <c r="R179" s="3">
        <v>0.28000000000000003</v>
      </c>
      <c r="S179" s="12">
        <f t="shared" si="22"/>
        <v>1.3488560643337073E-3</v>
      </c>
      <c r="W179" s="3">
        <f t="shared" si="23"/>
        <v>0.30248208005910926</v>
      </c>
      <c r="X179" s="3">
        <f t="shared" si="26"/>
        <v>1.0802931430682472</v>
      </c>
      <c r="Z179" s="3">
        <f t="shared" si="24"/>
        <v>0.31058767918979568</v>
      </c>
      <c r="AA179" s="3">
        <f t="shared" si="27"/>
        <v>1.1092417113921273</v>
      </c>
      <c r="AC179" s="3">
        <f>$AD$2*($AD$3+$AD$4*$F179/($N179*'Sem TS MC2020'!P171))*($AD$5*$G179+$AD$6*$B179/$N179)*'Sem TS MC2020'!R171*($J179-$M179)/($J179-$M179-$H179)</f>
        <v>0.31737014010755088</v>
      </c>
      <c r="AD179" s="3">
        <f t="shared" si="28"/>
        <v>1.133464786098396</v>
      </c>
      <c r="AE179" s="16">
        <f t="shared" si="29"/>
        <v>3.7370140107550853E-2</v>
      </c>
      <c r="AF179" s="17">
        <f t="shared" si="30"/>
        <v>0.88225061092739598</v>
      </c>
      <c r="AG179" s="17">
        <f>AC179*(14.068*'Sem TS MC2020'!$P171^-0.457)/$R179</f>
        <v>1.0617142135405653</v>
      </c>
      <c r="AH179" s="17"/>
      <c r="AP179" s="3">
        <f>$AQ$2*($AQ$3+$AQ$4*$F179/($N179*'Sem TS MC2020'!P171))*($AQ$5*$G179+$AQ$6*$B179/$N179)*('Sem TS MC2020'!P171^$AQ$7/200000)*($J179-$M179)/($J179-$M179-$H179)+('Sem TS MC2020'!P171-$C179/$AQ$8)*($AQ$5*$G179+$AQ$6*$B179/$N179)/200000</f>
        <v>0.32662734603143156</v>
      </c>
      <c r="AQ179" s="3">
        <f t="shared" si="31"/>
        <v>1.1665262358265411</v>
      </c>
      <c r="AR179" s="16">
        <f t="shared" si="32"/>
        <v>4.6627346031431538E-2</v>
      </c>
    </row>
    <row r="180" spans="1:44" x14ac:dyDescent="0.25">
      <c r="B180" s="4">
        <v>10</v>
      </c>
      <c r="C180" s="5">
        <v>528</v>
      </c>
      <c r="D180" s="5">
        <v>1</v>
      </c>
      <c r="E180" s="4">
        <v>45</v>
      </c>
      <c r="F180" s="3">
        <v>2.8</v>
      </c>
      <c r="G180" s="4">
        <v>40</v>
      </c>
      <c r="H180" s="4">
        <v>45</v>
      </c>
      <c r="I180" s="1">
        <v>100</v>
      </c>
      <c r="J180" s="4">
        <v>350</v>
      </c>
      <c r="K180" s="5">
        <v>78.5</v>
      </c>
      <c r="L180" s="3">
        <v>9500</v>
      </c>
      <c r="M180" s="5">
        <v>54.13865484956586</v>
      </c>
      <c r="N180" s="8">
        <v>8.263157894736842E-3</v>
      </c>
      <c r="O180" s="3">
        <v>8.7200000000000006</v>
      </c>
      <c r="P180" s="5">
        <v>289.11637842134928</v>
      </c>
      <c r="Q180" s="3">
        <f t="shared" si="25"/>
        <v>0.37245121703619616</v>
      </c>
      <c r="R180" s="3">
        <v>0.31</v>
      </c>
      <c r="S180" s="12">
        <f t="shared" si="22"/>
        <v>1.4455818921067464E-3</v>
      </c>
      <c r="W180" s="3">
        <f t="shared" si="23"/>
        <v>0.31568737636236588</v>
      </c>
      <c r="X180" s="3">
        <f t="shared" si="26"/>
        <v>1.0183463753624706</v>
      </c>
      <c r="Z180" s="3">
        <f t="shared" si="24"/>
        <v>0.32439386822318156</v>
      </c>
      <c r="AA180" s="3">
        <f t="shared" si="27"/>
        <v>1.0464318329780051</v>
      </c>
      <c r="AC180" s="3">
        <f>$AD$2*($AD$3+$AD$4*$F180/($N180*'Sem TS MC2020'!P172))*($AD$5*$G180+$AD$6*$B180/$N180)*'Sem TS MC2020'!R172*($J180-$M180)/($J180-$M180-$H180)</f>
        <v>0.33652722795021978</v>
      </c>
      <c r="AD180" s="3">
        <f t="shared" si="28"/>
        <v>1.085571703065225</v>
      </c>
      <c r="AE180" s="16">
        <f t="shared" si="29"/>
        <v>2.6527227950219778E-2</v>
      </c>
      <c r="AF180" s="17">
        <f t="shared" si="30"/>
        <v>0.92117360573824436</v>
      </c>
      <c r="AG180" s="17">
        <f>AC180*(14.068*'Sem TS MC2020'!$P172^-0.457)/$R180</f>
        <v>1.00288315293221</v>
      </c>
      <c r="AH180" s="17"/>
      <c r="AP180" s="3">
        <f>$AQ$2*($AQ$3+$AQ$4*$F180/($N180*'Sem TS MC2020'!P172))*($AQ$5*$G180+$AQ$6*$B180/$N180)*('Sem TS MC2020'!P172^$AQ$7/200000)*($J180-$M180)/($J180-$M180-$H180)+('Sem TS MC2020'!P172-$C180/$AQ$8)*($AQ$5*$G180+$AQ$6*$B180/$N180)/200000</f>
        <v>0.34543988065121639</v>
      </c>
      <c r="AQ180" s="3">
        <f t="shared" si="31"/>
        <v>1.1143221956490852</v>
      </c>
      <c r="AR180" s="16">
        <f t="shared" si="32"/>
        <v>3.5439880651216393E-2</v>
      </c>
    </row>
    <row r="181" spans="1:44" x14ac:dyDescent="0.25">
      <c r="B181" s="4">
        <v>10</v>
      </c>
      <c r="C181" s="5">
        <v>528</v>
      </c>
      <c r="D181" s="5">
        <v>1</v>
      </c>
      <c r="E181" s="4">
        <v>45</v>
      </c>
      <c r="F181" s="3">
        <v>2.8</v>
      </c>
      <c r="G181" s="4">
        <v>40</v>
      </c>
      <c r="H181" s="4">
        <v>45</v>
      </c>
      <c r="I181" s="1">
        <v>100</v>
      </c>
      <c r="J181" s="4">
        <v>350</v>
      </c>
      <c r="K181" s="5">
        <v>78.5</v>
      </c>
      <c r="L181" s="3">
        <v>9500</v>
      </c>
      <c r="M181" s="5">
        <v>54.13865484956586</v>
      </c>
      <c r="N181" s="8">
        <v>8.263157894736842E-3</v>
      </c>
      <c r="O181" s="3">
        <v>9.0299999999999994</v>
      </c>
      <c r="P181" s="5">
        <v>312.1817681210739</v>
      </c>
      <c r="Q181" s="3">
        <f t="shared" si="25"/>
        <v>0.56582527695006157</v>
      </c>
      <c r="R181" s="3">
        <v>0.36</v>
      </c>
      <c r="S181" s="12">
        <f t="shared" si="22"/>
        <v>1.5609088406053696E-3</v>
      </c>
      <c r="W181" s="3">
        <f t="shared" si="23"/>
        <v>0.33099757546249825</v>
      </c>
      <c r="X181" s="3">
        <f t="shared" si="26"/>
        <v>0.91943770961805071</v>
      </c>
      <c r="Z181" s="3">
        <f t="shared" si="24"/>
        <v>0.34041361107359203</v>
      </c>
      <c r="AA181" s="3">
        <f t="shared" si="27"/>
        <v>0.94559336409331118</v>
      </c>
      <c r="AC181" s="3">
        <f>$AD$2*($AD$3+$AD$4*$F181/($N181*'Sem TS MC2020'!P173))*($AD$5*$G181+$AD$6*$B181/$N181)*'Sem TS MC2020'!R173*($J181-$M181)/($J181-$M181-$H181)</f>
        <v>0.35936837114724779</v>
      </c>
      <c r="AD181" s="3">
        <f t="shared" si="28"/>
        <v>0.99824547540902164</v>
      </c>
      <c r="AE181" s="16">
        <f t="shared" si="29"/>
        <v>-6.3162885275219738E-4</v>
      </c>
      <c r="AF181" s="17">
        <f t="shared" si="30"/>
        <v>1.0017576083580639</v>
      </c>
      <c r="AG181" s="17">
        <f>AC181*(14.068*'Sem TS MC2020'!$P173^-0.457)/$R181</f>
        <v>0.90760296009582808</v>
      </c>
      <c r="AH181" s="17"/>
      <c r="AP181" s="3">
        <f>$AQ$2*($AQ$3+$AQ$4*$F181/($N181*'Sem TS MC2020'!P173))*($AQ$5*$G181+$AQ$6*$B181/$N181)*('Sem TS MC2020'!P173^$AQ$7/200000)*($J181-$M181)/($J181-$M181-$H181)+('Sem TS MC2020'!P173-$C181/$AQ$8)*($AQ$5*$G181+$AQ$6*$B181/$N181)/200000</f>
        <v>0.36768322220313843</v>
      </c>
      <c r="AQ181" s="3">
        <f t="shared" si="31"/>
        <v>1.0213422838976067</v>
      </c>
      <c r="AR181" s="16">
        <f t="shared" si="32"/>
        <v>7.6832222031384401E-3</v>
      </c>
    </row>
    <row r="182" spans="1:44" x14ac:dyDescent="0.25">
      <c r="A182" s="1" t="s">
        <v>42</v>
      </c>
      <c r="B182" s="4">
        <v>10</v>
      </c>
      <c r="C182" s="5">
        <v>528</v>
      </c>
      <c r="D182" s="5">
        <v>1</v>
      </c>
      <c r="E182" s="4">
        <v>45</v>
      </c>
      <c r="F182" s="3">
        <v>2.8</v>
      </c>
      <c r="G182" s="4">
        <v>40</v>
      </c>
      <c r="H182" s="4">
        <v>45</v>
      </c>
      <c r="I182" s="1">
        <v>100</v>
      </c>
      <c r="J182" s="4">
        <v>350</v>
      </c>
      <c r="K182" s="5">
        <v>78.5</v>
      </c>
      <c r="L182" s="3">
        <v>9500</v>
      </c>
      <c r="M182" s="5">
        <v>54.13865484956586</v>
      </c>
      <c r="N182" s="8">
        <v>8.263157894736842E-3</v>
      </c>
      <c r="O182" s="3">
        <v>6.96</v>
      </c>
      <c r="P182" s="5">
        <v>158.1644885132342</v>
      </c>
      <c r="Q182" s="3">
        <f t="shared" si="25"/>
        <v>-0.72541441344253321</v>
      </c>
      <c r="R182" s="3">
        <v>0.16</v>
      </c>
      <c r="S182" s="12">
        <f t="shared" si="22"/>
        <v>7.9082244256617105E-4</v>
      </c>
      <c r="W182" s="3">
        <f t="shared" si="23"/>
        <v>0.21758332257089508</v>
      </c>
      <c r="X182" s="3">
        <f t="shared" si="26"/>
        <v>1.3598957660680941</v>
      </c>
      <c r="Z182" s="3">
        <f t="shared" si="24"/>
        <v>0.22210555678011754</v>
      </c>
      <c r="AA182" s="3">
        <f t="shared" si="27"/>
        <v>1.3881597298757347</v>
      </c>
      <c r="AC182" s="3">
        <f>$AD$2*($AD$3+$AD$4*$F182/($N182*'Sem TS MC2020'!P174))*($AD$5*$G182+$AD$6*$B182/$N182)*'Sem TS MC2020'!R174*($J182-$M182)/($J182-$M182-$H182)</f>
        <v>0.20684847947676865</v>
      </c>
      <c r="AD182" s="3">
        <f t="shared" si="28"/>
        <v>1.292802996729804</v>
      </c>
      <c r="AE182" s="16">
        <f t="shared" si="29"/>
        <v>4.6848479476768651E-2</v>
      </c>
      <c r="AF182" s="17">
        <f t="shared" si="30"/>
        <v>0.77351305847026908</v>
      </c>
      <c r="AG182" s="17">
        <f>AC182*(14.068*'Sem TS MC2020'!$P174^-0.457)/$R182</f>
        <v>1.3239384120841717</v>
      </c>
      <c r="AH182" s="17"/>
      <c r="AP182" s="3">
        <f>$AQ$2*($AQ$3+$AQ$4*$F182/($N182*'Sem TS MC2020'!P174))*($AQ$5*$G182+$AQ$6*$B182/$N182)*('Sem TS MC2020'!P174^$AQ$7/200000)*($J182-$M182)/($J182-$M182-$H182)+('Sem TS MC2020'!P174-$C182/$AQ$8)*($AQ$5*$G182+$AQ$6*$B182/$N182)/200000</f>
        <v>0.21489062111837914</v>
      </c>
      <c r="AQ182" s="3">
        <f t="shared" si="31"/>
        <v>1.3430663819898696</v>
      </c>
      <c r="AR182" s="16">
        <f t="shared" si="32"/>
        <v>5.489062111837914E-2</v>
      </c>
    </row>
    <row r="183" spans="1:44" x14ac:dyDescent="0.25">
      <c r="B183" s="4">
        <v>10</v>
      </c>
      <c r="C183" s="5">
        <v>528</v>
      </c>
      <c r="D183" s="5">
        <v>1</v>
      </c>
      <c r="E183" s="4">
        <v>45</v>
      </c>
      <c r="F183" s="3">
        <v>2.8</v>
      </c>
      <c r="G183" s="4">
        <v>40</v>
      </c>
      <c r="H183" s="4">
        <v>45</v>
      </c>
      <c r="I183" s="1">
        <v>100</v>
      </c>
      <c r="J183" s="4">
        <v>350</v>
      </c>
      <c r="K183" s="5">
        <v>78.5</v>
      </c>
      <c r="L183" s="3">
        <v>9500</v>
      </c>
      <c r="M183" s="5">
        <v>54.13865484956586</v>
      </c>
      <c r="N183" s="8">
        <v>8.263157894736842E-3</v>
      </c>
      <c r="O183" s="3">
        <v>7.26</v>
      </c>
      <c r="P183" s="5">
        <v>180.48583338393567</v>
      </c>
      <c r="Q183" s="3">
        <f t="shared" si="25"/>
        <v>-0.53827822642911316</v>
      </c>
      <c r="R183" s="3">
        <v>0.18</v>
      </c>
      <c r="S183" s="12">
        <f t="shared" si="22"/>
        <v>9.0242916691967833E-4</v>
      </c>
      <c r="W183" s="3">
        <f t="shared" si="23"/>
        <v>0.23604824040447084</v>
      </c>
      <c r="X183" s="3">
        <f t="shared" si="26"/>
        <v>1.3113791133581714</v>
      </c>
      <c r="Z183" s="3">
        <f t="shared" si="24"/>
        <v>0.24130441207915473</v>
      </c>
      <c r="AA183" s="3">
        <f t="shared" si="27"/>
        <v>1.3405800671064152</v>
      </c>
      <c r="AC183" s="3">
        <f>$AD$2*($AD$3+$AD$4*$F183/($N183*'Sem TS MC2020'!P175))*($AD$5*$G183+$AD$6*$B183/$N183)*'Sem TS MC2020'!R175*($J183-$M183)/($J183-$M183-$H183)</f>
        <v>0.22895281160292513</v>
      </c>
      <c r="AD183" s="3">
        <f t="shared" si="28"/>
        <v>1.2719600644606952</v>
      </c>
      <c r="AE183" s="16">
        <f t="shared" si="29"/>
        <v>4.8952811602925139E-2</v>
      </c>
      <c r="AF183" s="17">
        <f t="shared" si="30"/>
        <v>0.78618820507072684</v>
      </c>
      <c r="AG183" s="17">
        <f>AC183*(14.068*'Sem TS MC2020'!$P175^-0.457)/$R183</f>
        <v>1.2777129470338431</v>
      </c>
      <c r="AH183" s="17"/>
      <c r="AP183" s="3">
        <f>$AQ$2*($AQ$3+$AQ$4*$F183/($N183*'Sem TS MC2020'!P175))*($AQ$5*$G183+$AQ$6*$B183/$N183)*('Sem TS MC2020'!P175^$AQ$7/200000)*($J183-$M183)/($J183-$M183-$H183)+('Sem TS MC2020'!P175-$C183/$AQ$8)*($AQ$5*$G183+$AQ$6*$B183/$N183)/200000</f>
        <v>0.23772049095144521</v>
      </c>
      <c r="AQ183" s="3">
        <f t="shared" si="31"/>
        <v>1.3206693941746956</v>
      </c>
      <c r="AR183" s="16">
        <f t="shared" si="32"/>
        <v>5.7720490951445214E-2</v>
      </c>
    </row>
    <row r="184" spans="1:44" x14ac:dyDescent="0.25">
      <c r="B184" s="4">
        <v>10</v>
      </c>
      <c r="C184" s="5">
        <v>528</v>
      </c>
      <c r="D184" s="5">
        <v>1</v>
      </c>
      <c r="E184" s="4">
        <v>45</v>
      </c>
      <c r="F184" s="3">
        <v>2.8</v>
      </c>
      <c r="G184" s="4">
        <v>40</v>
      </c>
      <c r="H184" s="4">
        <v>45</v>
      </c>
      <c r="I184" s="1">
        <v>100</v>
      </c>
      <c r="J184" s="4">
        <v>350</v>
      </c>
      <c r="K184" s="5">
        <v>78.5</v>
      </c>
      <c r="L184" s="3">
        <v>9500</v>
      </c>
      <c r="M184" s="5">
        <v>54.13865484956586</v>
      </c>
      <c r="N184" s="8">
        <v>8.263157894736842E-3</v>
      </c>
      <c r="O184" s="3">
        <v>7.54</v>
      </c>
      <c r="P184" s="5">
        <v>201.31908859659035</v>
      </c>
      <c r="Q184" s="3">
        <f t="shared" si="25"/>
        <v>-0.363617785216588</v>
      </c>
      <c r="R184" s="3">
        <v>0.2</v>
      </c>
      <c r="S184" s="12">
        <f t="shared" si="22"/>
        <v>1.0065954429829516E-3</v>
      </c>
      <c r="W184" s="3">
        <f t="shared" si="23"/>
        <v>0.2525063943690124</v>
      </c>
      <c r="X184" s="3">
        <f t="shared" si="26"/>
        <v>1.2625319718450618</v>
      </c>
      <c r="Z184" s="3">
        <f t="shared" si="24"/>
        <v>0.25843940711694968</v>
      </c>
      <c r="AA184" s="3">
        <f t="shared" si="27"/>
        <v>1.2921970355847483</v>
      </c>
      <c r="AC184" s="3">
        <f>$AD$2*($AD$3+$AD$4*$F184/($N184*'Sem TS MC2020'!P176))*($AD$5*$G184+$AD$6*$B184/$N184)*'Sem TS MC2020'!R176*($J184-$M184)/($J184-$M184-$H184)</f>
        <v>0.24958352158733785</v>
      </c>
      <c r="AD184" s="3">
        <f t="shared" si="28"/>
        <v>1.2479176079366892</v>
      </c>
      <c r="AE184" s="16">
        <f t="shared" si="29"/>
        <v>4.9583521587337837E-2</v>
      </c>
      <c r="AF184" s="17">
        <f t="shared" si="30"/>
        <v>0.80133495484000994</v>
      </c>
      <c r="AG184" s="17">
        <f>AC184*(14.068*'Sem TS MC2020'!$P176^-0.457)/$R184</f>
        <v>1.2320690913285515</v>
      </c>
      <c r="AH184" s="17"/>
      <c r="AP184" s="3">
        <f>$AQ$2*($AQ$3+$AQ$4*$F184/($N184*'Sem TS MC2020'!P176))*($AQ$5*$G184+$AQ$6*$B184/$N184)*('Sem TS MC2020'!P176^$AQ$7/200000)*($J184-$M184)/($J184-$M184-$H184)+('Sem TS MC2020'!P176-$C184/$AQ$8)*($AQ$5*$G184+$AQ$6*$B184/$N184)/200000</f>
        <v>0.25879628751848904</v>
      </c>
      <c r="AQ184" s="3">
        <f t="shared" si="31"/>
        <v>1.2939814375924452</v>
      </c>
      <c r="AR184" s="16">
        <f t="shared" si="32"/>
        <v>5.8796287518489032E-2</v>
      </c>
    </row>
    <row r="185" spans="1:44" x14ac:dyDescent="0.25">
      <c r="B185" s="4">
        <v>10</v>
      </c>
      <c r="C185" s="5">
        <v>528</v>
      </c>
      <c r="D185" s="5">
        <v>1</v>
      </c>
      <c r="E185" s="4">
        <v>45</v>
      </c>
      <c r="F185" s="3">
        <v>2.8</v>
      </c>
      <c r="G185" s="4">
        <v>40</v>
      </c>
      <c r="H185" s="4">
        <v>45</v>
      </c>
      <c r="I185" s="1">
        <v>100</v>
      </c>
      <c r="J185" s="4">
        <v>350</v>
      </c>
      <c r="K185" s="5">
        <v>78.5</v>
      </c>
      <c r="L185" s="3">
        <v>9500</v>
      </c>
      <c r="M185" s="5">
        <v>54.13865484956586</v>
      </c>
      <c r="N185" s="8">
        <v>8.263157894736842E-3</v>
      </c>
      <c r="O185" s="3">
        <v>7.83</v>
      </c>
      <c r="P185" s="5">
        <v>222.89638863826832</v>
      </c>
      <c r="Q185" s="3">
        <f t="shared" si="25"/>
        <v>-0.18271947110361619</v>
      </c>
      <c r="R185" s="3">
        <v>0.23</v>
      </c>
      <c r="S185" s="12">
        <f t="shared" si="22"/>
        <v>1.1144819431913415E-3</v>
      </c>
      <c r="W185" s="3">
        <f t="shared" si="23"/>
        <v>0.26887779237219955</v>
      </c>
      <c r="X185" s="3">
        <f t="shared" si="26"/>
        <v>1.1690338798791284</v>
      </c>
      <c r="Z185" s="3">
        <f t="shared" si="24"/>
        <v>0.27550386006561917</v>
      </c>
      <c r="AA185" s="3">
        <f t="shared" si="27"/>
        <v>1.1978428698505181</v>
      </c>
      <c r="AC185" s="3">
        <f>$AD$2*($AD$3+$AD$4*$F185/($N185*'Sem TS MC2020'!P177))*($AD$5*$G185+$AD$6*$B185/$N185)*'Sem TS MC2020'!R177*($J185-$M185)/($J185-$M185-$H185)</f>
        <v>0.27095104264262226</v>
      </c>
      <c r="AD185" s="3">
        <f t="shared" si="28"/>
        <v>1.1780480114896619</v>
      </c>
      <c r="AE185" s="16">
        <f t="shared" si="29"/>
        <v>4.0951042642622254E-2</v>
      </c>
      <c r="AF185" s="17">
        <f t="shared" si="30"/>
        <v>0.84886183775776924</v>
      </c>
      <c r="AG185" s="17">
        <f>AC185*(14.068*'Sem TS MC2020'!$P177^-0.457)/$R185</f>
        <v>1.143198695993543</v>
      </c>
      <c r="AH185" s="17"/>
      <c r="AP185" s="3">
        <f>$AQ$2*($AQ$3+$AQ$4*$F185/($N185*'Sem TS MC2020'!P177))*($AQ$5*$G185+$AQ$6*$B185/$N185)*('Sem TS MC2020'!P177^$AQ$7/200000)*($J185-$M185)/($J185-$M185-$H185)+('Sem TS MC2020'!P177-$C185/$AQ$8)*($AQ$5*$G185+$AQ$6*$B185/$N185)/200000</f>
        <v>0.28040321683224501</v>
      </c>
      <c r="AQ185" s="3">
        <f t="shared" si="31"/>
        <v>1.2191444210097608</v>
      </c>
      <c r="AR185" s="16">
        <f t="shared" si="32"/>
        <v>5.0403216832244996E-2</v>
      </c>
    </row>
    <row r="186" spans="1:44" x14ac:dyDescent="0.25">
      <c r="B186" s="4">
        <v>10</v>
      </c>
      <c r="C186" s="5">
        <v>528</v>
      </c>
      <c r="D186" s="5">
        <v>1</v>
      </c>
      <c r="E186" s="4">
        <v>45</v>
      </c>
      <c r="F186" s="3">
        <v>2.8</v>
      </c>
      <c r="G186" s="4">
        <v>40</v>
      </c>
      <c r="H186" s="4">
        <v>45</v>
      </c>
      <c r="I186" s="1">
        <v>100</v>
      </c>
      <c r="J186" s="4">
        <v>350</v>
      </c>
      <c r="K186" s="5">
        <v>78.5</v>
      </c>
      <c r="L186" s="3">
        <v>9500</v>
      </c>
      <c r="M186" s="5">
        <v>54.13865484956586</v>
      </c>
      <c r="N186" s="8">
        <v>8.263157894736842E-3</v>
      </c>
      <c r="O186" s="3">
        <v>8.14</v>
      </c>
      <c r="P186" s="5">
        <v>245.96177833799325</v>
      </c>
      <c r="Q186" s="3">
        <f t="shared" si="25"/>
        <v>1.0654588810251879E-2</v>
      </c>
      <c r="R186" s="3">
        <v>0.24</v>
      </c>
      <c r="S186" s="12">
        <f t="shared" si="22"/>
        <v>1.2298088916899662E-3</v>
      </c>
      <c r="W186" s="3">
        <f t="shared" si="23"/>
        <v>0.28572003005107927</v>
      </c>
      <c r="X186" s="3">
        <f t="shared" si="26"/>
        <v>1.1905001252128302</v>
      </c>
      <c r="Z186" s="3">
        <f t="shared" si="24"/>
        <v>0.29307842707551618</v>
      </c>
      <c r="AA186" s="3">
        <f t="shared" si="27"/>
        <v>1.2211601128146508</v>
      </c>
      <c r="AC186" s="3">
        <f>$AD$2*($AD$3+$AD$4*$F186/($N186*'Sem TS MC2020'!P178))*($AD$5*$G186+$AD$6*$B186/$N186)*'Sem TS MC2020'!R178*($J186-$M186)/($J186-$M186-$H186)</f>
        <v>0.29379218583965072</v>
      </c>
      <c r="AD186" s="3">
        <f t="shared" si="28"/>
        <v>1.2241341076652115</v>
      </c>
      <c r="AE186" s="16">
        <f t="shared" si="29"/>
        <v>5.379218583965073E-2</v>
      </c>
      <c r="AF186" s="17">
        <f t="shared" si="30"/>
        <v>0.81690395989970244</v>
      </c>
      <c r="AG186" s="17">
        <f>AC186*(14.068*'Sem TS MC2020'!$P178^-0.457)/$R186</f>
        <v>1.1670286040604683</v>
      </c>
      <c r="AH186" s="17"/>
      <c r="AP186" s="3">
        <f>$AQ$2*($AQ$3+$AQ$4*$F186/($N186*'Sem TS MC2020'!P178))*($AQ$5*$G186+$AQ$6*$B186/$N186)*('Sem TS MC2020'!P178^$AQ$7/200000)*($J186-$M186)/($J186-$M186-$H186)+('Sem TS MC2020'!P178-$C186/$AQ$8)*($AQ$5*$G186+$AQ$6*$B186/$N186)/200000</f>
        <v>0.30326591548253612</v>
      </c>
      <c r="AQ186" s="3">
        <f t="shared" si="31"/>
        <v>1.2636079811772338</v>
      </c>
      <c r="AR186" s="16">
        <f t="shared" si="32"/>
        <v>6.3265915482536128E-2</v>
      </c>
    </row>
    <row r="187" spans="1:44" x14ac:dyDescent="0.25">
      <c r="B187" s="4">
        <v>10</v>
      </c>
      <c r="C187" s="5">
        <v>528</v>
      </c>
      <c r="D187" s="5">
        <v>1</v>
      </c>
      <c r="E187" s="4">
        <v>45</v>
      </c>
      <c r="F187" s="3">
        <v>2.8</v>
      </c>
      <c r="G187" s="4">
        <v>40</v>
      </c>
      <c r="H187" s="4">
        <v>45</v>
      </c>
      <c r="I187" s="1">
        <v>100</v>
      </c>
      <c r="J187" s="4">
        <v>350</v>
      </c>
      <c r="K187" s="5">
        <v>78.5</v>
      </c>
      <c r="L187" s="3">
        <v>9500</v>
      </c>
      <c r="M187" s="5">
        <v>54.13865484956586</v>
      </c>
      <c r="N187" s="8">
        <v>8.263157894736842E-3</v>
      </c>
      <c r="O187" s="3">
        <v>8.4600000000000009</v>
      </c>
      <c r="P187" s="5">
        <v>269.77121286674145</v>
      </c>
      <c r="Q187" s="3">
        <f t="shared" si="25"/>
        <v>0.21026652162456633</v>
      </c>
      <c r="R187" s="3">
        <v>0.25</v>
      </c>
      <c r="S187" s="12">
        <f t="shared" si="22"/>
        <v>1.3488560643337073E-3</v>
      </c>
      <c r="W187" s="3">
        <f t="shared" si="23"/>
        <v>0.30248208005910926</v>
      </c>
      <c r="X187" s="3">
        <f t="shared" si="26"/>
        <v>1.209928320236437</v>
      </c>
      <c r="Z187" s="3">
        <f t="shared" si="24"/>
        <v>0.31058767918979568</v>
      </c>
      <c r="AA187" s="3">
        <f t="shared" si="27"/>
        <v>1.2423507167591827</v>
      </c>
      <c r="AC187" s="3">
        <f>$AD$2*($AD$3+$AD$4*$F187/($N187*'Sem TS MC2020'!P179))*($AD$5*$G187+$AD$6*$B187/$N187)*'Sem TS MC2020'!R179*($J187-$M187)/($J187-$M187-$H187)</f>
        <v>0.31737014010755088</v>
      </c>
      <c r="AD187" s="3">
        <f t="shared" si="28"/>
        <v>1.2694805604302035</v>
      </c>
      <c r="AE187" s="16">
        <f t="shared" si="29"/>
        <v>6.737014010755088E-2</v>
      </c>
      <c r="AF187" s="17">
        <f t="shared" si="30"/>
        <v>0.78772375975660347</v>
      </c>
      <c r="AG187" s="17">
        <f>AC187*(14.068*'Sem TS MC2020'!$P179^-0.457)/$R187</f>
        <v>1.1891199191654331</v>
      </c>
      <c r="AH187" s="17"/>
      <c r="AP187" s="3">
        <f>$AQ$2*($AQ$3+$AQ$4*$F187/($N187*'Sem TS MC2020'!P179))*($AQ$5*$G187+$AQ$6*$B187/$N187)*('Sem TS MC2020'!P179^$AQ$7/200000)*($J187-$M187)/($J187-$M187-$H187)+('Sem TS MC2020'!P179-$C187/$AQ$8)*($AQ$5*$G187+$AQ$6*$B187/$N187)/200000</f>
        <v>0.32662734603143156</v>
      </c>
      <c r="AQ187" s="3">
        <f t="shared" si="31"/>
        <v>1.3065093841257263</v>
      </c>
      <c r="AR187" s="16">
        <f t="shared" si="32"/>
        <v>7.6627346031431565E-2</v>
      </c>
    </row>
    <row r="188" spans="1:44" x14ac:dyDescent="0.25">
      <c r="B188" s="4">
        <v>10</v>
      </c>
      <c r="C188" s="5">
        <v>528</v>
      </c>
      <c r="D188" s="5">
        <v>1</v>
      </c>
      <c r="E188" s="4">
        <v>45</v>
      </c>
      <c r="F188" s="3">
        <v>2.8</v>
      </c>
      <c r="G188" s="4">
        <v>40</v>
      </c>
      <c r="H188" s="4">
        <v>45</v>
      </c>
      <c r="I188" s="1">
        <v>100</v>
      </c>
      <c r="J188" s="4">
        <v>350</v>
      </c>
      <c r="K188" s="5">
        <v>78.5</v>
      </c>
      <c r="L188" s="3">
        <v>9500</v>
      </c>
      <c r="M188" s="5">
        <v>54.13865484956586</v>
      </c>
      <c r="N188" s="8">
        <v>8.263157894736842E-3</v>
      </c>
      <c r="O188" s="3">
        <v>8.75</v>
      </c>
      <c r="P188" s="5">
        <v>291.34851290841937</v>
      </c>
      <c r="Q188" s="3">
        <f t="shared" si="25"/>
        <v>0.39116483573753763</v>
      </c>
      <c r="R188" s="3">
        <v>0.27</v>
      </c>
      <c r="S188" s="12">
        <f t="shared" si="22"/>
        <v>1.4567425645420969E-3</v>
      </c>
      <c r="W188" s="3">
        <f t="shared" si="23"/>
        <v>0.31718896076363551</v>
      </c>
      <c r="X188" s="3">
        <f t="shared" si="26"/>
        <v>1.1747739287542056</v>
      </c>
      <c r="Z188" s="3">
        <f t="shared" si="24"/>
        <v>0.325964440885536</v>
      </c>
      <c r="AA188" s="3">
        <f t="shared" si="27"/>
        <v>1.2072757069834665</v>
      </c>
      <c r="AC188" s="3">
        <f>$AD$2*($AD$3+$AD$4*$F188/($N188*'Sem TS MC2020'!P180))*($AD$5*$G188+$AD$6*$B188/$N188)*'Sem TS MC2020'!R180*($J188-$M188)/($J188-$M188-$H188)</f>
        <v>0.33873766116283538</v>
      </c>
      <c r="AD188" s="3">
        <f t="shared" si="28"/>
        <v>1.2545839302327235</v>
      </c>
      <c r="AE188" s="16">
        <f t="shared" si="29"/>
        <v>6.8737661162835362E-2</v>
      </c>
      <c r="AF188" s="17">
        <f t="shared" si="30"/>
        <v>0.79707700369994494</v>
      </c>
      <c r="AG188" s="17">
        <f>AC188*(14.068*'Sem TS MC2020'!$P180^-0.457)/$R188</f>
        <v>1.1572039178128557</v>
      </c>
      <c r="AH188" s="17"/>
      <c r="AP188" s="3">
        <f>$AQ$2*($AQ$3+$AQ$4*$F188/($N188*'Sem TS MC2020'!P180))*($AQ$5*$G188+$AQ$6*$B188/$N188)*('Sem TS MC2020'!P180^$AQ$7/200000)*($J188-$M188)/($J188-$M188-$H188)+('Sem TS MC2020'!P180-$C188/$AQ$8)*($AQ$5*$G188+$AQ$6*$B188/$N188)/200000</f>
        <v>0.3476011948565545</v>
      </c>
      <c r="AQ188" s="3">
        <f t="shared" si="31"/>
        <v>1.2874118328020536</v>
      </c>
      <c r="AR188" s="16">
        <f t="shared" si="32"/>
        <v>7.7601194856554478E-2</v>
      </c>
    </row>
    <row r="189" spans="1:44" x14ac:dyDescent="0.25">
      <c r="B189" s="4">
        <v>10</v>
      </c>
      <c r="C189" s="5">
        <v>528</v>
      </c>
      <c r="D189" s="5">
        <v>1</v>
      </c>
      <c r="E189" s="4">
        <v>45</v>
      </c>
      <c r="F189" s="3">
        <v>2.8</v>
      </c>
      <c r="G189" s="4">
        <v>40</v>
      </c>
      <c r="H189" s="4">
        <v>45</v>
      </c>
      <c r="I189" s="1">
        <v>100</v>
      </c>
      <c r="J189" s="4">
        <v>350</v>
      </c>
      <c r="K189" s="5">
        <v>78.5</v>
      </c>
      <c r="L189" s="3">
        <v>9500</v>
      </c>
      <c r="M189" s="5">
        <v>54.13865484956586</v>
      </c>
      <c r="N189" s="8">
        <v>8.263157894736842E-3</v>
      </c>
      <c r="O189" s="3">
        <v>9.01</v>
      </c>
      <c r="P189" s="5">
        <v>310.69367846302725</v>
      </c>
      <c r="Q189" s="3">
        <f t="shared" si="25"/>
        <v>0.55334953114916796</v>
      </c>
      <c r="R189" s="3">
        <v>0.28999999999999998</v>
      </c>
      <c r="S189" s="12">
        <f t="shared" si="22"/>
        <v>1.5534683923151362E-3</v>
      </c>
      <c r="W189" s="3">
        <f t="shared" si="23"/>
        <v>0.33002319477286318</v>
      </c>
      <c r="X189" s="3">
        <f t="shared" si="26"/>
        <v>1.1380110164581489</v>
      </c>
      <c r="Z189" s="3">
        <f t="shared" si="24"/>
        <v>0.33939367290454914</v>
      </c>
      <c r="AA189" s="3">
        <f t="shared" si="27"/>
        <v>1.1703230100156867</v>
      </c>
      <c r="AC189" s="3">
        <f>$AD$2*($AD$3+$AD$4*$F189/($N189*'Sem TS MC2020'!P181))*($AD$5*$G189+$AD$6*$B189/$N189)*'Sem TS MC2020'!R181*($J189-$M189)/($J189-$M189-$H189)</f>
        <v>0.35789474900550433</v>
      </c>
      <c r="AD189" s="3">
        <f t="shared" si="28"/>
        <v>1.2341198241569116</v>
      </c>
      <c r="AE189" s="16">
        <f t="shared" si="29"/>
        <v>6.7894749005504351E-2</v>
      </c>
      <c r="AF189" s="17">
        <f t="shared" si="30"/>
        <v>0.81029409010842979</v>
      </c>
      <c r="AG189" s="17">
        <f>AC189*(14.068*'Sem TS MC2020'!$P181^-0.457)/$R189</f>
        <v>1.123197050304046</v>
      </c>
      <c r="AH189" s="17"/>
      <c r="AP189" s="3">
        <f>$AQ$2*($AQ$3+$AQ$4*$F189/($N189*'Sem TS MC2020'!P181))*($AQ$5*$G189+$AQ$6*$B189/$N189)*('Sem TS MC2020'!P181^$AQ$7/200000)*($J189-$M189)/($J189-$M189-$H189)+('Sem TS MC2020'!P181-$C189/$AQ$8)*($AQ$5*$G189+$AQ$6*$B189/$N189)/200000</f>
        <v>0.36625410498748612</v>
      </c>
      <c r="AQ189" s="3">
        <f t="shared" si="31"/>
        <v>1.2629451896120212</v>
      </c>
      <c r="AR189" s="16">
        <f t="shared" si="32"/>
        <v>7.6254104987486138E-2</v>
      </c>
    </row>
    <row r="190" spans="1:44" x14ac:dyDescent="0.25">
      <c r="A190" s="1" t="s">
        <v>43</v>
      </c>
      <c r="B190" s="4">
        <v>10</v>
      </c>
      <c r="C190" s="5">
        <v>528</v>
      </c>
      <c r="D190" s="5">
        <v>1</v>
      </c>
      <c r="E190" s="4">
        <v>45</v>
      </c>
      <c r="F190" s="3">
        <v>2.8</v>
      </c>
      <c r="G190" s="4">
        <v>40</v>
      </c>
      <c r="H190" s="4">
        <v>45</v>
      </c>
      <c r="I190" s="1">
        <v>100</v>
      </c>
      <c r="J190" s="4">
        <v>350</v>
      </c>
      <c r="K190" s="5">
        <v>78.5</v>
      </c>
      <c r="L190" s="3">
        <v>9500</v>
      </c>
      <c r="M190" s="5">
        <v>54.13865484956586</v>
      </c>
      <c r="N190" s="8">
        <v>8.263157894736842E-3</v>
      </c>
      <c r="O190" s="3">
        <v>7.29</v>
      </c>
      <c r="P190" s="5">
        <v>182.71796787100584</v>
      </c>
      <c r="Q190" s="3">
        <f t="shared" si="25"/>
        <v>-0.51956460772777091</v>
      </c>
      <c r="R190" s="3">
        <v>0.15</v>
      </c>
      <c r="S190" s="12">
        <f t="shared" si="22"/>
        <v>9.1358983935502919E-4</v>
      </c>
      <c r="W190" s="3">
        <f t="shared" si="23"/>
        <v>0.23784520377014459</v>
      </c>
      <c r="X190" s="3">
        <f t="shared" si="26"/>
        <v>1.5856346918009641</v>
      </c>
      <c r="Z190" s="3">
        <f t="shared" si="24"/>
        <v>0.24317426563941091</v>
      </c>
      <c r="AA190" s="3">
        <f t="shared" si="27"/>
        <v>1.6211617709294062</v>
      </c>
      <c r="AC190" s="3">
        <f>$AD$2*($AD$3+$AD$4*$F190/($N190*'Sem TS MC2020'!P182))*($AD$5*$G190+$AD$6*$B190/$N190)*'Sem TS MC2020'!R182*($J190-$M190)/($J190-$M190-$H190)</f>
        <v>0.23116324481554082</v>
      </c>
      <c r="AD190" s="3">
        <f t="shared" si="28"/>
        <v>1.5410882987702721</v>
      </c>
      <c r="AE190" s="16">
        <f t="shared" si="29"/>
        <v>8.1163244815540825E-2</v>
      </c>
      <c r="AF190" s="17">
        <f t="shared" si="30"/>
        <v>0.64889208541649479</v>
      </c>
      <c r="AG190" s="17">
        <f>AC190*(14.068*'Sem TS MC2020'!$P182^-0.457)/$R190</f>
        <v>1.5451437787209827</v>
      </c>
      <c r="AH190" s="17"/>
      <c r="AP190" s="3">
        <f>$AQ$2*($AQ$3+$AQ$4*$F190/($N190*'Sem TS MC2020'!P182))*($AQ$5*$G190+$AQ$6*$B190/$N190)*('Sem TS MC2020'!P182^$AQ$7/200000)*($J190-$M190)/($J190-$M190-$H190)+('Sem TS MC2020'!P182-$C190/$AQ$8)*($AQ$5*$G190+$AQ$6*$B190/$N190)/200000</f>
        <v>0.23998906496135886</v>
      </c>
      <c r="AQ190" s="3">
        <f t="shared" si="31"/>
        <v>1.5999270997423924</v>
      </c>
      <c r="AR190" s="16">
        <f t="shared" si="32"/>
        <v>8.9989064961358861E-2</v>
      </c>
    </row>
    <row r="191" spans="1:44" x14ac:dyDescent="0.25">
      <c r="B191" s="4">
        <v>10</v>
      </c>
      <c r="C191" s="5">
        <v>528</v>
      </c>
      <c r="D191" s="5">
        <v>1</v>
      </c>
      <c r="E191" s="4">
        <v>45</v>
      </c>
      <c r="F191" s="3">
        <v>2.8</v>
      </c>
      <c r="G191" s="4">
        <v>40</v>
      </c>
      <c r="H191" s="4">
        <v>45</v>
      </c>
      <c r="I191" s="1">
        <v>100</v>
      </c>
      <c r="J191" s="4">
        <v>350</v>
      </c>
      <c r="K191" s="5">
        <v>78.5</v>
      </c>
      <c r="L191" s="3">
        <v>9500</v>
      </c>
      <c r="M191" s="5">
        <v>54.13865484956586</v>
      </c>
      <c r="N191" s="8">
        <v>8.263157894736842E-3</v>
      </c>
      <c r="O191" s="3">
        <v>7.58</v>
      </c>
      <c r="P191" s="5">
        <v>204.29526791268381</v>
      </c>
      <c r="Q191" s="3">
        <f t="shared" si="25"/>
        <v>-0.33866629361479916</v>
      </c>
      <c r="R191" s="3">
        <v>0.16</v>
      </c>
      <c r="S191" s="12">
        <f t="shared" si="22"/>
        <v>1.0214763395634192E-3</v>
      </c>
      <c r="W191" s="3">
        <f t="shared" si="23"/>
        <v>0.25480311817872747</v>
      </c>
      <c r="X191" s="3">
        <f t="shared" si="26"/>
        <v>1.5925194886170466</v>
      </c>
      <c r="Z191" s="3">
        <f t="shared" si="24"/>
        <v>0.26083219783175282</v>
      </c>
      <c r="AA191" s="3">
        <f t="shared" si="27"/>
        <v>1.630201236448455</v>
      </c>
      <c r="AC191" s="3">
        <f>$AD$2*($AD$3+$AD$4*$F191/($N191*'Sem TS MC2020'!P183))*($AD$5*$G191+$AD$6*$B191/$N191)*'Sem TS MC2020'!R183*($J191-$M191)/($J191-$M191-$H191)</f>
        <v>0.25253076587082535</v>
      </c>
      <c r="AD191" s="3">
        <f t="shared" si="28"/>
        <v>1.5783172866926585</v>
      </c>
      <c r="AE191" s="16">
        <f t="shared" si="29"/>
        <v>9.2530765870825343E-2</v>
      </c>
      <c r="AF191" s="17">
        <f t="shared" si="30"/>
        <v>0.63358616700922399</v>
      </c>
      <c r="AG191" s="17">
        <f>AC191*(14.068*'Sem TS MC2020'!$P183^-0.457)/$R191</f>
        <v>1.5545093599723585</v>
      </c>
      <c r="AH191" s="17"/>
      <c r="AP191" s="3">
        <f>$AQ$2*($AQ$3+$AQ$4*$F191/($N191*'Sem TS MC2020'!P183))*($AQ$5*$G191+$AQ$6*$B191/$N191)*('Sem TS MC2020'!P183^$AQ$7/200000)*($J191-$M191)/($J191-$M191-$H191)+('Sem TS MC2020'!P183-$C191/$AQ$8)*($AQ$5*$G191+$AQ$6*$B191/$N191)/200000</f>
        <v>0.26178965063982707</v>
      </c>
      <c r="AQ191" s="3">
        <f t="shared" si="31"/>
        <v>1.6361853164989191</v>
      </c>
      <c r="AR191" s="16">
        <f t="shared" si="32"/>
        <v>0.10178965063982706</v>
      </c>
    </row>
    <row r="192" spans="1:44" x14ac:dyDescent="0.25">
      <c r="B192" s="4">
        <v>10</v>
      </c>
      <c r="C192" s="5">
        <v>528</v>
      </c>
      <c r="D192" s="5">
        <v>1</v>
      </c>
      <c r="E192" s="4">
        <v>45</v>
      </c>
      <c r="F192" s="3">
        <v>2.8</v>
      </c>
      <c r="G192" s="4">
        <v>40</v>
      </c>
      <c r="H192" s="4">
        <v>45</v>
      </c>
      <c r="I192" s="1">
        <v>100</v>
      </c>
      <c r="J192" s="4">
        <v>350</v>
      </c>
      <c r="K192" s="5">
        <v>78.5</v>
      </c>
      <c r="L192" s="3">
        <v>9500</v>
      </c>
      <c r="M192" s="5">
        <v>54.13865484956586</v>
      </c>
      <c r="N192" s="8">
        <v>8.263157894736842E-3</v>
      </c>
      <c r="O192" s="3">
        <v>7.99</v>
      </c>
      <c r="P192" s="5">
        <v>234.80110590264246</v>
      </c>
      <c r="Q192" s="3">
        <f t="shared" si="25"/>
        <v>-8.2913504696458626E-2</v>
      </c>
      <c r="R192" s="3">
        <v>0.18</v>
      </c>
      <c r="S192" s="12">
        <f t="shared" si="22"/>
        <v>1.1740055295132122E-3</v>
      </c>
      <c r="W192" s="3">
        <f t="shared" si="23"/>
        <v>0.27764978920004102</v>
      </c>
      <c r="X192" s="3">
        <f t="shared" si="26"/>
        <v>1.5424988288891168</v>
      </c>
      <c r="Z192" s="3">
        <f t="shared" si="24"/>
        <v>0.28465490430864632</v>
      </c>
      <c r="AA192" s="3">
        <f t="shared" si="27"/>
        <v>1.5814161350480351</v>
      </c>
      <c r="AC192" s="3">
        <f>$AD$2*($AD$3+$AD$4*$F192/($N192*'Sem TS MC2020'!P184))*($AD$5*$G192+$AD$6*$B192/$N192)*'Sem TS MC2020'!R184*($J192-$M192)/($J192-$M192-$H192)</f>
        <v>0.28274001977657254</v>
      </c>
      <c r="AD192" s="3">
        <f t="shared" si="28"/>
        <v>1.5707778876476253</v>
      </c>
      <c r="AE192" s="16">
        <f t="shared" si="29"/>
        <v>0.10274001977657254</v>
      </c>
      <c r="AF192" s="17">
        <f t="shared" si="30"/>
        <v>0.63662724556021466</v>
      </c>
      <c r="AG192" s="17">
        <f>AC192*(14.068*'Sem TS MC2020'!$P184^-0.457)/$R192</f>
        <v>1.5102844674681368</v>
      </c>
      <c r="AH192" s="17"/>
      <c r="AP192" s="3">
        <f>$AQ$2*($AQ$3+$AQ$4*$F192/($N192*'Sem TS MC2020'!P184))*($AQ$5*$G192+$AQ$6*$B192/$N192)*('Sem TS MC2020'!P184^$AQ$7/200000)*($J192-$M192)/($J192-$M192-$H192)+('Sem TS MC2020'!P184-$C192/$AQ$8)*($AQ$5*$G192+$AQ$6*$B192/$N192)/200000</f>
        <v>0.292232635994298</v>
      </c>
      <c r="AQ192" s="3">
        <f t="shared" si="31"/>
        <v>1.6235146444127666</v>
      </c>
      <c r="AR192" s="16">
        <f t="shared" si="32"/>
        <v>0.112232635994298</v>
      </c>
    </row>
    <row r="193" spans="1:44" x14ac:dyDescent="0.25">
      <c r="B193" s="4">
        <v>10</v>
      </c>
      <c r="C193" s="5">
        <v>528</v>
      </c>
      <c r="D193" s="5">
        <v>1</v>
      </c>
      <c r="E193" s="4">
        <v>45</v>
      </c>
      <c r="F193" s="3">
        <v>2.8</v>
      </c>
      <c r="G193" s="4">
        <v>40</v>
      </c>
      <c r="H193" s="4">
        <v>45</v>
      </c>
      <c r="I193" s="1">
        <v>100</v>
      </c>
      <c r="J193" s="4">
        <v>350</v>
      </c>
      <c r="K193" s="5">
        <v>78.5</v>
      </c>
      <c r="L193" s="3">
        <v>9500</v>
      </c>
      <c r="M193" s="5">
        <v>54.13865484956586</v>
      </c>
      <c r="N193" s="8">
        <v>8.263157894736842E-3</v>
      </c>
      <c r="O193" s="3">
        <v>8.23</v>
      </c>
      <c r="P193" s="5">
        <v>252.65818179920353</v>
      </c>
      <c r="Q193" s="3">
        <f t="shared" si="25"/>
        <v>6.6795444914276567E-2</v>
      </c>
      <c r="R193" s="3">
        <v>0.18</v>
      </c>
      <c r="S193" s="12">
        <f t="shared" si="22"/>
        <v>1.2632909089960176E-3</v>
      </c>
      <c r="W193" s="3">
        <f t="shared" si="23"/>
        <v>0.29049485839636791</v>
      </c>
      <c r="X193" s="3">
        <f t="shared" si="26"/>
        <v>1.6138603244242662</v>
      </c>
      <c r="Z193" s="3">
        <f t="shared" si="24"/>
        <v>0.2980642832727633</v>
      </c>
      <c r="AA193" s="3">
        <f t="shared" si="27"/>
        <v>1.6559126848486851</v>
      </c>
      <c r="AC193" s="3">
        <f>$AD$2*($AD$3+$AD$4*$F193/($N193*'Sem TS MC2020'!P185))*($AD$5*$G193+$AD$6*$B193/$N193)*'Sem TS MC2020'!R185*($J193-$M193)/($J193-$M193-$H193)</f>
        <v>0.30042348547749753</v>
      </c>
      <c r="AD193" s="3">
        <f t="shared" si="28"/>
        <v>1.6690193637638753</v>
      </c>
      <c r="AE193" s="16">
        <f t="shared" si="29"/>
        <v>0.12042348547749754</v>
      </c>
      <c r="AF193" s="17">
        <f t="shared" si="30"/>
        <v>0.59915422295931797</v>
      </c>
      <c r="AG193" s="17">
        <f>AC193*(14.068*'Sem TS MC2020'!$P185^-0.457)/$R193</f>
        <v>1.5831844142140028</v>
      </c>
      <c r="AH193" s="17"/>
      <c r="AP193" s="3">
        <f>$AQ$2*($AQ$3+$AQ$4*$F193/($N193*'Sem TS MC2020'!P185))*($AQ$5*$G193+$AQ$6*$B193/$N193)*('Sem TS MC2020'!P185^$AQ$7/200000)*($J193-$M193)/($J193-$M193-$H193)+('Sem TS MC2020'!P185-$C193/$AQ$8)*($AQ$5*$G193+$AQ$6*$B193/$N193)/200000</f>
        <v>0.30986019396344466</v>
      </c>
      <c r="AQ193" s="3">
        <f t="shared" si="31"/>
        <v>1.7214455220191371</v>
      </c>
      <c r="AR193" s="16">
        <f t="shared" si="32"/>
        <v>0.12986019396344467</v>
      </c>
    </row>
    <row r="194" spans="1:44" x14ac:dyDescent="0.25">
      <c r="B194" s="4">
        <v>10</v>
      </c>
      <c r="C194" s="5">
        <v>528</v>
      </c>
      <c r="D194" s="5">
        <v>1</v>
      </c>
      <c r="E194" s="4">
        <v>45</v>
      </c>
      <c r="F194" s="3">
        <v>2.8</v>
      </c>
      <c r="G194" s="4">
        <v>40</v>
      </c>
      <c r="H194" s="4">
        <v>45</v>
      </c>
      <c r="I194" s="1">
        <v>100</v>
      </c>
      <c r="J194" s="4">
        <v>350</v>
      </c>
      <c r="K194" s="5">
        <v>78.5</v>
      </c>
      <c r="L194" s="3">
        <v>9500</v>
      </c>
      <c r="M194" s="5">
        <v>54.13865484956586</v>
      </c>
      <c r="N194" s="8">
        <v>8.263157894736842E-3</v>
      </c>
      <c r="O194" s="3">
        <v>8.4600000000000009</v>
      </c>
      <c r="P194" s="5">
        <v>269.77121286674145</v>
      </c>
      <c r="Q194" s="3">
        <f t="shared" si="25"/>
        <v>0.21026652162456633</v>
      </c>
      <c r="R194" s="3">
        <v>0.19</v>
      </c>
      <c r="S194" s="12">
        <f t="shared" si="22"/>
        <v>1.3488560643337073E-3</v>
      </c>
      <c r="W194" s="3">
        <f t="shared" si="23"/>
        <v>0.30248208005910926</v>
      </c>
      <c r="X194" s="3">
        <f t="shared" si="26"/>
        <v>1.5920109476795223</v>
      </c>
      <c r="Z194" s="3">
        <f t="shared" si="24"/>
        <v>0.31058767918979568</v>
      </c>
      <c r="AA194" s="3">
        <f t="shared" si="27"/>
        <v>1.6346719957357667</v>
      </c>
      <c r="AC194" s="3">
        <f>$AD$2*($AD$3+$AD$4*$F194/($N194*'Sem TS MC2020'!P186))*($AD$5*$G194+$AD$6*$B194/$N194)*'Sem TS MC2020'!R186*($J194-$M194)/($J194-$M194-$H194)</f>
        <v>0.31737014010755088</v>
      </c>
      <c r="AD194" s="3">
        <f t="shared" si="28"/>
        <v>1.670369158460794</v>
      </c>
      <c r="AE194" s="16">
        <f t="shared" si="29"/>
        <v>0.12737014010755088</v>
      </c>
      <c r="AF194" s="17">
        <f t="shared" si="30"/>
        <v>0.59867005741501866</v>
      </c>
      <c r="AG194" s="17">
        <f>AC194*(14.068*'Sem TS MC2020'!$P186^-0.457)/$R194</f>
        <v>1.5646314725860961</v>
      </c>
      <c r="AH194" s="17"/>
      <c r="AP194" s="3">
        <f>$AQ$2*($AQ$3+$AQ$4*$F194/($N194*'Sem TS MC2020'!P186))*($AQ$5*$G194+$AQ$6*$B194/$N194)*('Sem TS MC2020'!P186^$AQ$7/200000)*($J194-$M194)/($J194-$M194-$H194)+('Sem TS MC2020'!P186-$C194/$AQ$8)*($AQ$5*$G194+$AQ$6*$B194/$N194)/200000</f>
        <v>0.32662734603143156</v>
      </c>
      <c r="AQ194" s="3">
        <f t="shared" si="31"/>
        <v>1.7190912949022714</v>
      </c>
      <c r="AR194" s="16">
        <f t="shared" si="32"/>
        <v>0.13662734603143156</v>
      </c>
    </row>
    <row r="195" spans="1:44" x14ac:dyDescent="0.25">
      <c r="B195" s="4">
        <v>10</v>
      </c>
      <c r="C195" s="5">
        <v>528</v>
      </c>
      <c r="D195" s="5">
        <v>1</v>
      </c>
      <c r="E195" s="4">
        <v>45</v>
      </c>
      <c r="F195" s="3">
        <v>2.8</v>
      </c>
      <c r="G195" s="4">
        <v>40</v>
      </c>
      <c r="H195" s="4">
        <v>45</v>
      </c>
      <c r="I195" s="1">
        <v>100</v>
      </c>
      <c r="J195" s="4">
        <v>350</v>
      </c>
      <c r="K195" s="5">
        <v>78.5</v>
      </c>
      <c r="L195" s="3">
        <v>9500</v>
      </c>
      <c r="M195" s="5">
        <v>54.13865484956586</v>
      </c>
      <c r="N195" s="8">
        <v>8.263157894736842E-3</v>
      </c>
      <c r="O195" s="3">
        <v>8.7100000000000009</v>
      </c>
      <c r="P195" s="5">
        <v>288.37233359232596</v>
      </c>
      <c r="Q195" s="3">
        <f t="shared" si="25"/>
        <v>0.3662133441357493</v>
      </c>
      <c r="R195" s="3">
        <v>0.2</v>
      </c>
      <c r="S195" s="12">
        <f t="shared" si="22"/>
        <v>1.4418616679616298E-3</v>
      </c>
      <c r="W195" s="3">
        <f t="shared" si="23"/>
        <v>0.31518586240827823</v>
      </c>
      <c r="X195" s="3">
        <f t="shared" si="26"/>
        <v>1.5759293120413911</v>
      </c>
      <c r="Z195" s="3">
        <f t="shared" si="24"/>
        <v>0.32386934252769439</v>
      </c>
      <c r="AA195" s="3">
        <f t="shared" si="27"/>
        <v>1.619346712638472</v>
      </c>
      <c r="AC195" s="3">
        <f>$AD$2*($AD$3+$AD$4*$F195/($N195*'Sem TS MC2020'!P187))*($AD$5*$G195+$AD$6*$B195/$N195)*'Sem TS MC2020'!R187*($J195-$M195)/($J195-$M195-$H195)</f>
        <v>0.33579041687934796</v>
      </c>
      <c r="AD195" s="3">
        <f t="shared" si="28"/>
        <v>1.6789520843967398</v>
      </c>
      <c r="AE195" s="16">
        <f t="shared" si="29"/>
        <v>0.13579041687934795</v>
      </c>
      <c r="AF195" s="17">
        <f t="shared" si="30"/>
        <v>0.59560961226556242</v>
      </c>
      <c r="AG195" s="17">
        <f>AC195*(14.068*'Sem TS MC2020'!$P187^-0.457)/$R195</f>
        <v>1.551879014182566</v>
      </c>
      <c r="AH195" s="17"/>
      <c r="AP195" s="3">
        <f>$AQ$2*($AQ$3+$AQ$4*$F195/($N195*'Sem TS MC2020'!P187))*($AQ$5*$G195+$AQ$6*$B195/$N195)*('Sem TS MC2020'!P187^$AQ$7/200000)*($J195-$M195)/($J195-$M195-$H195)+('Sem TS MC2020'!P187-$C195/$AQ$8)*($AQ$5*$G195+$AQ$6*$B195/$N195)/200000</f>
        <v>0.34471901868466581</v>
      </c>
      <c r="AQ195" s="3">
        <f t="shared" si="31"/>
        <v>1.7235950934233291</v>
      </c>
      <c r="AR195" s="16">
        <f t="shared" si="32"/>
        <v>0.1447190186846658</v>
      </c>
    </row>
    <row r="196" spans="1:44" x14ac:dyDescent="0.25">
      <c r="B196" s="4">
        <v>10</v>
      </c>
      <c r="C196" s="5">
        <v>528</v>
      </c>
      <c r="D196" s="5">
        <v>1</v>
      </c>
      <c r="E196" s="4">
        <v>45</v>
      </c>
      <c r="F196" s="3">
        <v>2.8</v>
      </c>
      <c r="G196" s="4">
        <v>40</v>
      </c>
      <c r="H196" s="4">
        <v>45</v>
      </c>
      <c r="I196" s="1">
        <v>100</v>
      </c>
      <c r="J196" s="4">
        <v>350</v>
      </c>
      <c r="K196" s="5">
        <v>78.5</v>
      </c>
      <c r="L196" s="3">
        <v>9500</v>
      </c>
      <c r="M196" s="5">
        <v>54.13865484956586</v>
      </c>
      <c r="N196" s="8">
        <v>8.263157894736842E-3</v>
      </c>
      <c r="O196" s="3">
        <v>9.0399999999999991</v>
      </c>
      <c r="P196" s="5">
        <v>312.92581295009751</v>
      </c>
      <c r="Q196" s="3">
        <f t="shared" si="25"/>
        <v>0.57206314985051088</v>
      </c>
      <c r="R196" s="3">
        <v>0.22</v>
      </c>
      <c r="S196" s="12">
        <f t="shared" si="22"/>
        <v>1.5646290647504876E-3</v>
      </c>
      <c r="W196" s="3">
        <f t="shared" si="23"/>
        <v>0.33148409859801603</v>
      </c>
      <c r="X196" s="3">
        <f t="shared" si="26"/>
        <v>1.5067459027182546</v>
      </c>
      <c r="Z196" s="3">
        <f t="shared" si="24"/>
        <v>0.34092290179999957</v>
      </c>
      <c r="AA196" s="3">
        <f t="shared" si="27"/>
        <v>1.5496495536363617</v>
      </c>
      <c r="AC196" s="3">
        <f>$AD$2*($AD$3+$AD$4*$F196/($N196*'Sem TS MC2020'!P188))*($AD$5*$G196+$AD$6*$B196/$N196)*'Sem TS MC2020'!R188*($J196-$M196)/($J196-$M196-$H196)</f>
        <v>0.36010518221811999</v>
      </c>
      <c r="AD196" s="3">
        <f t="shared" si="28"/>
        <v>1.6368417373550908</v>
      </c>
      <c r="AE196" s="16">
        <f t="shared" si="29"/>
        <v>0.14010518221811999</v>
      </c>
      <c r="AF196" s="17">
        <f t="shared" si="30"/>
        <v>0.61093261320172676</v>
      </c>
      <c r="AG196" s="17">
        <f>AC196*(14.068*'Sem TS MC2020'!$P188^-0.457)/$R196</f>
        <v>1.4874609491317059</v>
      </c>
      <c r="AH196" s="17"/>
      <c r="AP196" s="3">
        <f>$AQ$2*($AQ$3+$AQ$4*$F196/($N196*'Sem TS MC2020'!P188))*($AQ$5*$G196+$AQ$6*$B196/$N196)*('Sem TS MC2020'!P188^$AQ$7/200000)*($J196-$M196)/($J196-$M196-$H196)+('Sem TS MC2020'!P188-$C196/$AQ$8)*($AQ$5*$G196+$AQ$6*$B196/$N196)/200000</f>
        <v>0.36839747949112678</v>
      </c>
      <c r="AQ196" s="3">
        <f t="shared" si="31"/>
        <v>1.67453399768694</v>
      </c>
      <c r="AR196" s="16">
        <f t="shared" si="32"/>
        <v>0.14839747949112678</v>
      </c>
    </row>
    <row r="197" spans="1:44" x14ac:dyDescent="0.25">
      <c r="A197" s="1" t="s">
        <v>44</v>
      </c>
      <c r="B197" s="4">
        <v>20</v>
      </c>
      <c r="C197" s="5">
        <v>598</v>
      </c>
      <c r="D197" s="5">
        <v>1</v>
      </c>
      <c r="E197" s="4">
        <v>40</v>
      </c>
      <c r="F197" s="3">
        <v>2.8</v>
      </c>
      <c r="G197" s="4">
        <v>40</v>
      </c>
      <c r="H197" s="4">
        <v>50</v>
      </c>
      <c r="I197" s="1">
        <v>100</v>
      </c>
      <c r="J197" s="4">
        <v>350</v>
      </c>
      <c r="K197" s="5">
        <v>315</v>
      </c>
      <c r="L197" s="3">
        <v>15000</v>
      </c>
      <c r="M197" s="5">
        <v>96.386921369125758</v>
      </c>
      <c r="N197" s="8">
        <v>2.1000000000000001E-2</v>
      </c>
      <c r="O197" s="3">
        <v>18.98</v>
      </c>
      <c r="P197" s="5">
        <v>138.0526533066888</v>
      </c>
      <c r="Q197" s="3">
        <f t="shared" si="25"/>
        <v>-0.89402666222039506</v>
      </c>
      <c r="R197" s="3">
        <v>0.16</v>
      </c>
      <c r="S197" s="12">
        <f t="shared" si="22"/>
        <v>6.9026326653344396E-4</v>
      </c>
      <c r="W197" s="3">
        <f t="shared" si="23"/>
        <v>0.21608382806532644</v>
      </c>
      <c r="X197" s="3">
        <f t="shared" si="26"/>
        <v>1.3505239254082901</v>
      </c>
      <c r="Z197" s="3">
        <f t="shared" si="24"/>
        <v>0.21359212452444751</v>
      </c>
      <c r="AA197" s="3">
        <f t="shared" si="27"/>
        <v>1.334950778277797</v>
      </c>
      <c r="AC197" s="3">
        <f>$AD$2*($AD$3+$AD$4*$F197/($N197*'Sem TS MC2020'!P189))*($AD$5*$G197+$AD$6*$B197/$N197)*'Sem TS MC2020'!R189*($J197-$M197)/($J197-$M197-$H197)</f>
        <v>0.22104140045308979</v>
      </c>
      <c r="AD197" s="3">
        <f t="shared" si="28"/>
        <v>1.3815087528318111</v>
      </c>
      <c r="AE197" s="16">
        <f t="shared" si="29"/>
        <v>6.1041400453089784E-2</v>
      </c>
      <c r="AF197" s="17">
        <f t="shared" si="30"/>
        <v>0.72384630061170729</v>
      </c>
      <c r="AG197" s="17">
        <f>AC197*(14.068*'Sem TS MC2020'!$P189^-0.457)/$R197</f>
        <v>1.6356659775903919</v>
      </c>
      <c r="AH197" s="17"/>
      <c r="AP197" s="3">
        <f>$AQ$2*($AQ$3+$AQ$4*$F197/($N197*'Sem TS MC2020'!P189))*($AQ$5*$G197+$AQ$6*$B197/$N197)*('Sem TS MC2020'!P189^$AQ$7/200000)*($J197-$M197)/($J197-$M197-$H197)+('Sem TS MC2020'!P189-$C197/$AQ$8)*($AQ$5*$G197+$AQ$6*$B197/$N197)/200000</f>
        <v>0.23291678930232576</v>
      </c>
      <c r="AQ197" s="3">
        <f t="shared" si="31"/>
        <v>1.4557299331395359</v>
      </c>
      <c r="AR197" s="16">
        <f t="shared" si="32"/>
        <v>7.2916789302325757E-2</v>
      </c>
    </row>
    <row r="198" spans="1:44" x14ac:dyDescent="0.25">
      <c r="B198" s="4">
        <v>20</v>
      </c>
      <c r="C198" s="5">
        <v>598</v>
      </c>
      <c r="D198" s="5">
        <v>1</v>
      </c>
      <c r="E198" s="4">
        <v>40</v>
      </c>
      <c r="F198" s="3">
        <v>2.8</v>
      </c>
      <c r="G198" s="4">
        <v>40</v>
      </c>
      <c r="H198" s="4">
        <v>50</v>
      </c>
      <c r="I198" s="1">
        <v>100</v>
      </c>
      <c r="J198" s="4">
        <v>350</v>
      </c>
      <c r="K198" s="5">
        <v>315</v>
      </c>
      <c r="L198" s="3">
        <v>15000</v>
      </c>
      <c r="M198" s="5">
        <v>96.386921369125758</v>
      </c>
      <c r="N198" s="8">
        <v>2.1000000000000001E-2</v>
      </c>
      <c r="O198" s="3">
        <v>21.93</v>
      </c>
      <c r="P198" s="5">
        <v>183.38520949225352</v>
      </c>
      <c r="Q198" s="3">
        <f t="shared" si="25"/>
        <v>-0.5139706323853247</v>
      </c>
      <c r="R198" s="3">
        <v>0.2</v>
      </c>
      <c r="S198" s="12">
        <f t="shared" si="22"/>
        <v>9.1692604746126765E-4</v>
      </c>
      <c r="W198" s="3">
        <f t="shared" si="23"/>
        <v>0.25746039191501857</v>
      </c>
      <c r="X198" s="3">
        <f t="shared" si="26"/>
        <v>1.2873019595750927</v>
      </c>
      <c r="Z198" s="3">
        <f t="shared" si="24"/>
        <v>0.25528771229993324</v>
      </c>
      <c r="AA198" s="3">
        <f t="shared" si="27"/>
        <v>1.2764385614996661</v>
      </c>
      <c r="AC198" s="3">
        <f>$AD$2*($AD$3+$AD$4*$F198/($N198*'Sem TS MC2020'!P190))*($AD$5*$G198+$AD$6*$B198/$N198)*'Sem TS MC2020'!R190*($J198-$M198)/($J198-$M198-$H198)</f>
        <v>0.27174994354255089</v>
      </c>
      <c r="AD198" s="3">
        <f t="shared" si="28"/>
        <v>1.3587497177127543</v>
      </c>
      <c r="AE198" s="16">
        <f t="shared" si="29"/>
        <v>7.1749943542550876E-2</v>
      </c>
      <c r="AF198" s="17">
        <f t="shared" si="30"/>
        <v>0.7359707140792241</v>
      </c>
      <c r="AG198" s="17">
        <f>AC198*(14.068*'Sem TS MC2020'!$P190^-0.457)/$R198</f>
        <v>1.5059382309083493</v>
      </c>
      <c r="AH198" s="17"/>
      <c r="AP198" s="3">
        <f>$AQ$2*($AQ$3+$AQ$4*$F198/($N198*'Sem TS MC2020'!P190))*($AQ$5*$G198+$AQ$6*$B198/$N198)*('Sem TS MC2020'!P190^$AQ$7/200000)*($J198-$M198)/($J198-$M198-$H198)+('Sem TS MC2020'!P190-$C198/$AQ$8)*($AQ$5*$G198+$AQ$6*$B198/$N198)/200000</f>
        <v>0.28416354492939211</v>
      </c>
      <c r="AQ198" s="3">
        <f t="shared" si="31"/>
        <v>1.4208177246469604</v>
      </c>
      <c r="AR198" s="16">
        <f t="shared" si="32"/>
        <v>8.4163544929392098E-2</v>
      </c>
    </row>
    <row r="199" spans="1:44" x14ac:dyDescent="0.25">
      <c r="B199" s="4">
        <v>20</v>
      </c>
      <c r="C199" s="5">
        <v>598</v>
      </c>
      <c r="D199" s="5">
        <v>1</v>
      </c>
      <c r="E199" s="4">
        <v>40</v>
      </c>
      <c r="F199" s="3">
        <v>2.8</v>
      </c>
      <c r="G199" s="4">
        <v>40</v>
      </c>
      <c r="H199" s="4">
        <v>50</v>
      </c>
      <c r="I199" s="1">
        <v>100</v>
      </c>
      <c r="J199" s="4">
        <v>350</v>
      </c>
      <c r="K199" s="5">
        <v>315</v>
      </c>
      <c r="L199" s="3">
        <v>15000</v>
      </c>
      <c r="M199" s="5">
        <v>96.386921369125758</v>
      </c>
      <c r="N199" s="8">
        <v>2.1000000000000001E-2</v>
      </c>
      <c r="O199" s="3">
        <v>24.87</v>
      </c>
      <c r="P199" s="5">
        <v>228.56409599583338</v>
      </c>
      <c r="Q199" s="3">
        <f t="shared" si="25"/>
        <v>-0.13520292807511805</v>
      </c>
      <c r="R199" s="3">
        <v>0.23</v>
      </c>
      <c r="S199" s="12">
        <f t="shared" si="22"/>
        <v>1.142820479979167E-3</v>
      </c>
      <c r="W199" s="3">
        <f t="shared" si="23"/>
        <v>0.29493247253367594</v>
      </c>
      <c r="X199" s="3">
        <f t="shared" si="26"/>
        <v>1.282315097972504</v>
      </c>
      <c r="Z199" s="3">
        <f t="shared" si="24"/>
        <v>0.29315287514101002</v>
      </c>
      <c r="AA199" s="3">
        <f t="shared" si="27"/>
        <v>1.2745777180043913</v>
      </c>
      <c r="AC199" s="3">
        <f>$AD$2*($AD$3+$AD$4*$F199/($N199*'Sem TS MC2020'!P191))*($AD$5*$G199+$AD$6*$B199/$N199)*'Sem TS MC2020'!R191*($J199-$M199)/($J199-$M199-$H199)</f>
        <v>0.32228659326560716</v>
      </c>
      <c r="AD199" s="3">
        <f t="shared" si="28"/>
        <v>1.4012460576765529</v>
      </c>
      <c r="AE199" s="16">
        <f t="shared" si="29"/>
        <v>9.2286593265607147E-2</v>
      </c>
      <c r="AF199" s="17">
        <f t="shared" si="30"/>
        <v>0.71365053590811112</v>
      </c>
      <c r="AG199" s="17">
        <f>AC199*(14.068*'Sem TS MC2020'!$P191^-0.457)/$R199</f>
        <v>1.4662665140202888</v>
      </c>
      <c r="AH199" s="17"/>
      <c r="AP199" s="3">
        <f>$AQ$2*($AQ$3+$AQ$4*$F199/($N199*'Sem TS MC2020'!P191))*($AQ$5*$G199+$AQ$6*$B199/$N199)*('Sem TS MC2020'!P191^$AQ$7/200000)*($J199-$M199)/($J199-$M199-$H199)+('Sem TS MC2020'!P191-$C199/$AQ$8)*($AQ$5*$G199+$AQ$6*$B199/$N199)/200000</f>
        <v>0.3337210160404423</v>
      </c>
      <c r="AQ199" s="3">
        <f t="shared" si="31"/>
        <v>1.4509609393062708</v>
      </c>
      <c r="AR199" s="16">
        <f t="shared" si="32"/>
        <v>0.10372101604044229</v>
      </c>
    </row>
    <row r="200" spans="1:44" x14ac:dyDescent="0.25">
      <c r="A200" s="1" t="s">
        <v>45</v>
      </c>
      <c r="B200" s="4">
        <v>20</v>
      </c>
      <c r="C200" s="5">
        <v>598</v>
      </c>
      <c r="D200" s="5">
        <v>1</v>
      </c>
      <c r="E200" s="4">
        <v>40</v>
      </c>
      <c r="F200" s="3">
        <v>2.8</v>
      </c>
      <c r="G200" s="4">
        <v>40</v>
      </c>
      <c r="H200" s="4">
        <v>50</v>
      </c>
      <c r="I200" s="1">
        <v>100</v>
      </c>
      <c r="J200" s="4">
        <v>350</v>
      </c>
      <c r="K200" s="5">
        <v>315</v>
      </c>
      <c r="L200" s="3">
        <v>15000</v>
      </c>
      <c r="M200" s="5">
        <v>96.386921369125758</v>
      </c>
      <c r="N200" s="8">
        <v>2.1000000000000001E-2</v>
      </c>
      <c r="O200" s="3">
        <v>18.98</v>
      </c>
      <c r="P200" s="5">
        <v>152.45029192516247</v>
      </c>
      <c r="Q200" s="3">
        <f t="shared" si="25"/>
        <v>-0.77332070974909772</v>
      </c>
      <c r="R200" s="3">
        <v>0.14000000000000001</v>
      </c>
      <c r="S200" s="12">
        <f t="shared" si="22"/>
        <v>7.6225145962581238E-4</v>
      </c>
      <c r="W200" s="3">
        <f t="shared" si="23"/>
        <v>0.22972316228986381</v>
      </c>
      <c r="X200" s="3">
        <f t="shared" si="26"/>
        <v>1.6408797306418841</v>
      </c>
      <c r="Z200" s="3">
        <f t="shared" si="24"/>
        <v>0.22732210816672616</v>
      </c>
      <c r="AA200" s="3">
        <f t="shared" si="27"/>
        <v>1.6237293440480438</v>
      </c>
      <c r="AC200" s="3">
        <f>$AD$2*($AD$3+$AD$4*$F200/($N200*'Sem TS MC2020'!P192))*($AD$5*$G200+$AD$6*$B200/$N200)*'Sem TS MC2020'!R192*($J200-$M200)/($J200-$M200-$H200)</f>
        <v>0.22104140045308979</v>
      </c>
      <c r="AD200" s="3">
        <f t="shared" si="28"/>
        <v>1.5788671460934984</v>
      </c>
      <c r="AE200" s="16">
        <f t="shared" si="29"/>
        <v>8.1041400453089774E-2</v>
      </c>
      <c r="AF200" s="17">
        <f t="shared" si="30"/>
        <v>0.63336551303524391</v>
      </c>
      <c r="AG200" s="17">
        <f>AC200*(14.068*'Sem TS MC2020'!$P192^-0.457)/$R200</f>
        <v>1.8693325458175907</v>
      </c>
      <c r="AH200" s="17"/>
      <c r="AP200" s="3">
        <f>$AQ$2*($AQ$3+$AQ$4*$F200/($N200*'Sem TS MC2020'!P192))*($AQ$5*$G200+$AQ$6*$B200/$N200)*('Sem TS MC2020'!P192^$AQ$7/200000)*($J200-$M200)/($J200-$M200-$H200)+('Sem TS MC2020'!P192-$C200/$AQ$8)*($AQ$5*$G200+$AQ$6*$B200/$N200)/200000</f>
        <v>0.23291678930232576</v>
      </c>
      <c r="AQ200" s="3">
        <f t="shared" si="31"/>
        <v>1.6636913521594696</v>
      </c>
      <c r="AR200" s="16">
        <f t="shared" si="32"/>
        <v>9.2916789302325747E-2</v>
      </c>
    </row>
    <row r="201" spans="1:44" x14ac:dyDescent="0.25">
      <c r="B201" s="4">
        <v>20</v>
      </c>
      <c r="C201" s="5">
        <v>598</v>
      </c>
      <c r="D201" s="5">
        <v>1</v>
      </c>
      <c r="E201" s="4">
        <v>40</v>
      </c>
      <c r="F201" s="3">
        <v>2.8</v>
      </c>
      <c r="G201" s="4">
        <v>40</v>
      </c>
      <c r="H201" s="4">
        <v>50</v>
      </c>
      <c r="I201" s="1">
        <v>100</v>
      </c>
      <c r="J201" s="4">
        <v>350</v>
      </c>
      <c r="K201" s="5">
        <v>315</v>
      </c>
      <c r="L201" s="3">
        <v>15000</v>
      </c>
      <c r="M201" s="5">
        <v>96.386921369125758</v>
      </c>
      <c r="N201" s="8">
        <v>2.1000000000000001E-2</v>
      </c>
      <c r="O201" s="3">
        <v>21.89</v>
      </c>
      <c r="P201" s="5">
        <v>195.55434276626852</v>
      </c>
      <c r="Q201" s="3">
        <f t="shared" si="25"/>
        <v>-0.4119478728540914</v>
      </c>
      <c r="R201" s="3">
        <v>0.17</v>
      </c>
      <c r="S201" s="12">
        <f t="shared" si="22"/>
        <v>9.7777171383134267E-4</v>
      </c>
      <c r="W201" s="3">
        <f t="shared" si="23"/>
        <v>0.26787160217618017</v>
      </c>
      <c r="X201" s="3">
        <f t="shared" si="26"/>
        <v>1.5757153069187066</v>
      </c>
      <c r="Z201" s="3">
        <f t="shared" si="24"/>
        <v>0.26579884872746268</v>
      </c>
      <c r="AA201" s="3">
        <f t="shared" si="27"/>
        <v>1.5635226395733097</v>
      </c>
      <c r="AC201" s="3">
        <f>$AD$2*($AD$3+$AD$4*$F201/($N201*'Sem TS MC2020'!P193))*($AD$5*$G201+$AD$6*$B201/$N201)*'Sem TS MC2020'!R193*($J201-$M201)/($J201-$M201-$H201)</f>
        <v>0.27106237007693107</v>
      </c>
      <c r="AD201" s="3">
        <f t="shared" si="28"/>
        <v>1.5944845298643002</v>
      </c>
      <c r="AE201" s="16">
        <f t="shared" si="29"/>
        <v>0.10106237007693106</v>
      </c>
      <c r="AF201" s="17">
        <f t="shared" si="30"/>
        <v>0.62716193307005974</v>
      </c>
      <c r="AG201" s="17">
        <f>AC201*(14.068*'Sem TS MC2020'!$P193^-0.457)/$R201</f>
        <v>1.768684392601152</v>
      </c>
      <c r="AH201" s="17"/>
      <c r="AP201" s="3">
        <f>$AQ$2*($AQ$3+$AQ$4*$F201/($N201*'Sem TS MC2020'!P193))*($AQ$5*$G201+$AQ$6*$B201/$N201)*('Sem TS MC2020'!P193^$AQ$7/200000)*($J201-$M201)/($J201-$M201-$H201)+('Sem TS MC2020'!P193-$C201/$AQ$8)*($AQ$5*$G201+$AQ$6*$B201/$N201)/200000</f>
        <v>0.28347954252300583</v>
      </c>
      <c r="AQ201" s="3">
        <f t="shared" si="31"/>
        <v>1.6675267207235636</v>
      </c>
      <c r="AR201" s="16">
        <f t="shared" si="32"/>
        <v>0.11347954252300582</v>
      </c>
    </row>
    <row r="202" spans="1:44" x14ac:dyDescent="0.25">
      <c r="B202" s="4">
        <v>20</v>
      </c>
      <c r="C202" s="5">
        <v>598</v>
      </c>
      <c r="D202" s="5">
        <v>1</v>
      </c>
      <c r="E202" s="4">
        <v>40</v>
      </c>
      <c r="F202" s="3">
        <v>2.8</v>
      </c>
      <c r="G202" s="4">
        <v>40</v>
      </c>
      <c r="H202" s="4">
        <v>50</v>
      </c>
      <c r="I202" s="1">
        <v>100</v>
      </c>
      <c r="J202" s="4">
        <v>350</v>
      </c>
      <c r="K202" s="5">
        <v>315</v>
      </c>
      <c r="L202" s="3">
        <v>15000</v>
      </c>
      <c r="M202" s="5">
        <v>96.386921369125758</v>
      </c>
      <c r="N202" s="8">
        <v>2.1000000000000001E-2</v>
      </c>
      <c r="O202" s="3">
        <v>24.82</v>
      </c>
      <c r="P202" s="5">
        <v>237.91998936708421</v>
      </c>
      <c r="Q202" s="3">
        <f t="shared" si="25"/>
        <v>-5.6765619671800917E-2</v>
      </c>
      <c r="R202" s="3">
        <v>0.21</v>
      </c>
      <c r="S202" s="12">
        <f t="shared" si="22"/>
        <v>1.189599946835421E-3</v>
      </c>
      <c r="W202" s="3">
        <f t="shared" si="23"/>
        <v>0.30232393682699743</v>
      </c>
      <c r="X202" s="3">
        <f t="shared" si="26"/>
        <v>1.4396377944142735</v>
      </c>
      <c r="Z202" s="3">
        <f t="shared" si="24"/>
        <v>0.30063237837208479</v>
      </c>
      <c r="AA202" s="3">
        <f t="shared" si="27"/>
        <v>1.4315827541527848</v>
      </c>
      <c r="AC202" s="3">
        <f>$AD$2*($AD$3+$AD$4*$F202/($N202*'Sem TS MC2020'!P194))*($AD$5*$G202+$AD$6*$B202/$N202)*'Sem TS MC2020'!R194*($J202-$M202)/($J202-$M202-$H202)</f>
        <v>0.32142712643358234</v>
      </c>
      <c r="AD202" s="3">
        <f t="shared" si="28"/>
        <v>1.5306053639694397</v>
      </c>
      <c r="AE202" s="16">
        <f t="shared" si="29"/>
        <v>0.11142712643358235</v>
      </c>
      <c r="AF202" s="17">
        <f t="shared" si="30"/>
        <v>0.6533362704326483</v>
      </c>
      <c r="AG202" s="17">
        <f>AC202*(14.068*'Sem TS MC2020'!$P194^-0.457)/$R202</f>
        <v>1.6031020348802245</v>
      </c>
      <c r="AH202" s="17"/>
      <c r="AP202" s="3">
        <f>$AQ$2*($AQ$3+$AQ$4*$F202/($N202*'Sem TS MC2020'!P194))*($AQ$5*$G202+$AQ$6*$B202/$N202)*('Sem TS MC2020'!P194^$AQ$7/200000)*($J202-$M202)/($J202-$M202-$H202)+('Sem TS MC2020'!P194-$C202/$AQ$8)*($AQ$5*$G202+$AQ$6*$B202/$N202)/200000</f>
        <v>0.33288932298033547</v>
      </c>
      <c r="AQ202" s="3">
        <f t="shared" si="31"/>
        <v>1.5851872522873118</v>
      </c>
      <c r="AR202" s="16">
        <f t="shared" si="32"/>
        <v>0.12288932298033547</v>
      </c>
    </row>
    <row r="203" spans="1:44" x14ac:dyDescent="0.25">
      <c r="A203" s="1" t="s">
        <v>46</v>
      </c>
      <c r="B203" s="4">
        <v>20</v>
      </c>
      <c r="C203" s="5">
        <v>598</v>
      </c>
      <c r="D203" s="5">
        <v>1</v>
      </c>
      <c r="E203" s="4">
        <v>40</v>
      </c>
      <c r="F203" s="3">
        <v>2.8</v>
      </c>
      <c r="G203" s="4">
        <v>40</v>
      </c>
      <c r="H203" s="4">
        <v>50</v>
      </c>
      <c r="I203" s="1">
        <v>100</v>
      </c>
      <c r="J203" s="4">
        <v>350</v>
      </c>
      <c r="K203" s="5">
        <v>315</v>
      </c>
      <c r="L203" s="3">
        <v>15000</v>
      </c>
      <c r="M203" s="5">
        <v>96.386921369125758</v>
      </c>
      <c r="N203" s="8">
        <v>2.1000000000000001E-2</v>
      </c>
      <c r="O203" s="3">
        <v>13.02</v>
      </c>
      <c r="P203" s="5">
        <v>62.135671537415831</v>
      </c>
      <c r="Q203" s="3">
        <f t="shared" si="25"/>
        <v>-1.5304943383466949</v>
      </c>
      <c r="R203" s="3">
        <v>0.21</v>
      </c>
      <c r="S203" s="12">
        <f t="shared" ref="S203:S266" si="33">P203/200000</f>
        <v>3.1067835768707917E-4</v>
      </c>
      <c r="W203" s="3">
        <f t="shared" ref="W203:W266" si="34">$X$2*($X$3*$G203+$X$4*$B203^$X$5*$N203^$X$6)*$S203^$X$7</f>
        <v>0.13204016067669311</v>
      </c>
      <c r="X203" s="3">
        <f t="shared" si="26"/>
        <v>0.62876266988901486</v>
      </c>
      <c r="Z203" s="3">
        <f t="shared" ref="Z203:Z266" si="35">$AA$2*$B203^$AA$3*$S203^$AA$4*($AA$5*$N203^$AA$6+$AA$7)</f>
        <v>0.12937646281393275</v>
      </c>
      <c r="AA203" s="3">
        <f t="shared" si="27"/>
        <v>0.6160783943520608</v>
      </c>
      <c r="AC203" s="3">
        <f>$AD$2*($AD$3+$AD$4*$F203/($N203*'Sem TS MC2020'!P195))*($AD$5*$G203+$AD$6*$B203/$N203)*'Sem TS MC2020'!R195*($J203-$M203)/($J203-$M203-$H203)</f>
        <v>0.11859295407573774</v>
      </c>
      <c r="AD203" s="3">
        <f t="shared" si="28"/>
        <v>0.56472835274160826</v>
      </c>
      <c r="AE203" s="16">
        <f t="shared" si="29"/>
        <v>-9.1407045924262256E-2</v>
      </c>
      <c r="AF203" s="17">
        <f t="shared" si="30"/>
        <v>1.7707628723531621</v>
      </c>
      <c r="AG203" s="17">
        <f>AC203*(14.068*'Sem TS MC2020'!$P195^-0.457)/$R203</f>
        <v>0.7943002865908716</v>
      </c>
      <c r="AH203" s="17"/>
      <c r="AP203" s="3">
        <f>$AQ$2*($AQ$3+$AQ$4*$F203/($N203*'Sem TS MC2020'!P195))*($AQ$5*$G203+$AQ$6*$B203/$N203)*('Sem TS MC2020'!P195^$AQ$7/200000)*($J203-$M203)/($J203-$M203-$H203)+('Sem TS MC2020'!P195-$C203/$AQ$8)*($AQ$5*$G203+$AQ$6*$B203/$N203)/200000</f>
        <v>0.12302297969841286</v>
      </c>
      <c r="AQ203" s="3">
        <f t="shared" si="31"/>
        <v>0.58582371284958512</v>
      </c>
      <c r="AR203" s="16">
        <f t="shared" si="32"/>
        <v>-8.6977020301587132E-2</v>
      </c>
    </row>
    <row r="204" spans="1:44" x14ac:dyDescent="0.25">
      <c r="B204" s="4">
        <v>20</v>
      </c>
      <c r="C204" s="5">
        <v>598</v>
      </c>
      <c r="D204" s="5">
        <v>1</v>
      </c>
      <c r="E204" s="4">
        <v>40</v>
      </c>
      <c r="F204" s="3">
        <v>2.8</v>
      </c>
      <c r="G204" s="4">
        <v>40</v>
      </c>
      <c r="H204" s="4">
        <v>50</v>
      </c>
      <c r="I204" s="1">
        <v>100</v>
      </c>
      <c r="J204" s="4">
        <v>350</v>
      </c>
      <c r="K204" s="5">
        <v>315</v>
      </c>
      <c r="L204" s="3">
        <v>15000</v>
      </c>
      <c r="M204" s="5">
        <v>96.386921369125758</v>
      </c>
      <c r="N204" s="8">
        <v>2.1000000000000001E-2</v>
      </c>
      <c r="O204" s="3">
        <v>16.059999999999999</v>
      </c>
      <c r="P204" s="5">
        <v>98.163433805431069</v>
      </c>
      <c r="Q204" s="3">
        <f t="shared" ref="Q204:Q267" si="36">(P204-P$354)/P$355</f>
        <v>-1.2284472127583135</v>
      </c>
      <c r="R204" s="3">
        <v>0.25</v>
      </c>
      <c r="S204" s="12">
        <f t="shared" si="33"/>
        <v>4.9081716902715539E-4</v>
      </c>
      <c r="W204" s="3">
        <f t="shared" si="34"/>
        <v>0.17508447573556057</v>
      </c>
      <c r="X204" s="3">
        <f t="shared" ref="X204:X267" si="37">W204/$R204</f>
        <v>0.7003379029422423</v>
      </c>
      <c r="Z204" s="3">
        <f t="shared" si="35"/>
        <v>0.17241758802124679</v>
      </c>
      <c r="AA204" s="3">
        <f t="shared" ref="AA204:AA267" si="38">Z204/$R204</f>
        <v>0.68967035208498717</v>
      </c>
      <c r="AC204" s="3">
        <f>$AD$2*($AD$3+$AD$4*$F204/($N204*'Sem TS MC2020'!P196))*($AD$5*$G204+$AD$6*$B204/$N204)*'Sem TS MC2020'!R196*($J204-$M204)/($J204-$M204-$H204)</f>
        <v>0.17084853746284351</v>
      </c>
      <c r="AD204" s="3">
        <f t="shared" ref="AD204:AD267" si="39">AC204/$R204</f>
        <v>0.68339414985137403</v>
      </c>
      <c r="AE204" s="16">
        <f t="shared" ref="AE204:AE267" si="40">AC204-$R204</f>
        <v>-7.9151462537156492E-2</v>
      </c>
      <c r="AF204" s="17">
        <f t="shared" ref="AF204:AF267" si="41">1/AD204</f>
        <v>1.4632844021528162</v>
      </c>
      <c r="AG204" s="17">
        <f>AC204*(14.068*'Sem TS MC2020'!$P196^-0.457)/$R204</f>
        <v>0.87330890998442523</v>
      </c>
      <c r="AH204" s="17"/>
      <c r="AP204" s="3">
        <f>$AQ$2*($AQ$3+$AQ$4*$F204/($N204*'Sem TS MC2020'!P196))*($AQ$5*$G204+$AQ$6*$B204/$N204)*('Sem TS MC2020'!P196^$AQ$7/200000)*($J204-$M204)/($J204-$M204-$H204)+('Sem TS MC2020'!P196-$C204/$AQ$8)*($AQ$5*$G204+$AQ$6*$B204/$N204)/200000</f>
        <v>0.18032976129732919</v>
      </c>
      <c r="AQ204" s="3">
        <f t="shared" ref="AQ204:AQ267" si="42">AP204/$R204</f>
        <v>0.72131904518931678</v>
      </c>
      <c r="AR204" s="16">
        <f t="shared" ref="AR204:AR267" si="43">AP204-$R204</f>
        <v>-6.9670238702670806E-2</v>
      </c>
    </row>
    <row r="205" spans="1:44" x14ac:dyDescent="0.25">
      <c r="B205" s="4">
        <v>20</v>
      </c>
      <c r="C205" s="5">
        <v>598</v>
      </c>
      <c r="D205" s="5">
        <v>1</v>
      </c>
      <c r="E205" s="4">
        <v>40</v>
      </c>
      <c r="F205" s="3">
        <v>2.8</v>
      </c>
      <c r="G205" s="4">
        <v>40</v>
      </c>
      <c r="H205" s="4">
        <v>50</v>
      </c>
      <c r="I205" s="1">
        <v>100</v>
      </c>
      <c r="J205" s="4">
        <v>350</v>
      </c>
      <c r="K205" s="5">
        <v>315</v>
      </c>
      <c r="L205" s="3">
        <v>15000</v>
      </c>
      <c r="M205" s="5">
        <v>96.386921369125758</v>
      </c>
      <c r="N205" s="8">
        <v>2.1000000000000001E-2</v>
      </c>
      <c r="O205" s="3">
        <v>18.93</v>
      </c>
      <c r="P205" s="5">
        <v>137.28430489676396</v>
      </c>
      <c r="Q205" s="3">
        <f t="shared" si="36"/>
        <v>-0.90046828984471838</v>
      </c>
      <c r="R205" s="3">
        <v>0.28999999999999998</v>
      </c>
      <c r="S205" s="12">
        <f t="shared" si="33"/>
        <v>6.8642152448381976E-4</v>
      </c>
      <c r="W205" s="3">
        <f t="shared" si="34"/>
        <v>0.21534100618148491</v>
      </c>
      <c r="X205" s="3">
        <f t="shared" si="37"/>
        <v>0.74255519372925838</v>
      </c>
      <c r="Z205" s="3">
        <f t="shared" si="35"/>
        <v>0.21284480071939674</v>
      </c>
      <c r="AA205" s="3">
        <f t="shared" si="38"/>
        <v>0.73394758868757504</v>
      </c>
      <c r="AC205" s="3">
        <f>$AD$2*($AD$3+$AD$4*$F205/($N205*'Sem TS MC2020'!P197))*($AD$5*$G205+$AD$6*$B205/$N205)*'Sem TS MC2020'!R197*($J205-$M205)/($J205-$M205-$H205)</f>
        <v>0.22018193362106497</v>
      </c>
      <c r="AD205" s="3">
        <f t="shared" si="39"/>
        <v>0.75924804696918957</v>
      </c>
      <c r="AE205" s="16">
        <f t="shared" si="40"/>
        <v>-6.9818066378935006E-2</v>
      </c>
      <c r="AF205" s="17">
        <f t="shared" si="41"/>
        <v>1.3170926207737486</v>
      </c>
      <c r="AG205" s="17">
        <f>AC205*(14.068*'Sem TS MC2020'!$P197^-0.457)/$R205</f>
        <v>0.90001179161803802</v>
      </c>
      <c r="AH205" s="17"/>
      <c r="AP205" s="3">
        <f>$AQ$2*($AQ$3+$AQ$4*$F205/($N205*'Sem TS MC2020'!P197))*($AQ$5*$G205+$AQ$6*$B205/$N205)*('Sem TS MC2020'!P197^$AQ$7/200000)*($J205-$M205)/($J205-$M205-$H205)+('Sem TS MC2020'!P197-$C205/$AQ$8)*($AQ$5*$G205+$AQ$6*$B205/$N205)/200000</f>
        <v>0.2320331496303315</v>
      </c>
      <c r="AQ205" s="3">
        <f t="shared" si="42"/>
        <v>0.80011430907010872</v>
      </c>
      <c r="AR205" s="16">
        <f t="shared" si="43"/>
        <v>-5.7966850369668477E-2</v>
      </c>
    </row>
    <row r="206" spans="1:44" x14ac:dyDescent="0.25">
      <c r="B206" s="4">
        <v>20</v>
      </c>
      <c r="C206" s="5">
        <v>598</v>
      </c>
      <c r="D206" s="5">
        <v>1</v>
      </c>
      <c r="E206" s="4">
        <v>40</v>
      </c>
      <c r="F206" s="3">
        <v>2.8</v>
      </c>
      <c r="G206" s="4">
        <v>40</v>
      </c>
      <c r="H206" s="4">
        <v>50</v>
      </c>
      <c r="I206" s="1">
        <v>100</v>
      </c>
      <c r="J206" s="4">
        <v>350</v>
      </c>
      <c r="K206" s="5">
        <v>315</v>
      </c>
      <c r="L206" s="3">
        <v>15000</v>
      </c>
      <c r="M206" s="5">
        <v>96.386921369125758</v>
      </c>
      <c r="N206" s="8">
        <v>2.1000000000000001E-2</v>
      </c>
      <c r="O206" s="3">
        <v>21.81</v>
      </c>
      <c r="P206" s="5">
        <v>181.54117330843388</v>
      </c>
      <c r="Q206" s="3">
        <f t="shared" si="36"/>
        <v>-0.52943053868370094</v>
      </c>
      <c r="R206" s="3">
        <v>0.33</v>
      </c>
      <c r="S206" s="12">
        <f t="shared" si="33"/>
        <v>9.0770586654216937E-4</v>
      </c>
      <c r="W206" s="3">
        <f t="shared" si="34"/>
        <v>0.25585994931102518</v>
      </c>
      <c r="X206" s="3">
        <f t="shared" si="37"/>
        <v>0.7753331797303793</v>
      </c>
      <c r="Z206" s="3">
        <f t="shared" si="35"/>
        <v>0.25367257311409347</v>
      </c>
      <c r="AA206" s="3">
        <f t="shared" si="38"/>
        <v>0.76870476701240442</v>
      </c>
      <c r="AC206" s="3">
        <f>$AD$2*($AD$3+$AD$4*$F206/($N206*'Sem TS MC2020'!P198))*($AD$5*$G206+$AD$6*$B206/$N206)*'Sem TS MC2020'!R198*($J206-$M206)/($J206-$M206-$H206)</f>
        <v>0.26968722314569138</v>
      </c>
      <c r="AD206" s="3">
        <f t="shared" si="39"/>
        <v>0.81723400953239811</v>
      </c>
      <c r="AE206" s="16">
        <f t="shared" si="40"/>
        <v>-6.0312776854308636E-2</v>
      </c>
      <c r="AF206" s="17">
        <f t="shared" si="41"/>
        <v>1.223639726609244</v>
      </c>
      <c r="AG206" s="17">
        <f>AC206*(14.068*'Sem TS MC2020'!$P198^-0.457)/$R206</f>
        <v>0.90803615092469248</v>
      </c>
      <c r="AH206" s="17"/>
      <c r="AP206" s="3">
        <f>$AQ$2*($AQ$3+$AQ$4*$F206/($N206*'Sem TS MC2020'!P198))*($AQ$5*$G206+$AQ$6*$B206/$N206)*('Sem TS MC2020'!P198^$AQ$7/200000)*($J206-$M206)/($J206-$M206-$H206)+('Sem TS MC2020'!P198-$C206/$AQ$8)*($AQ$5*$G206+$AQ$6*$B206/$N206)/200000</f>
        <v>0.28211069956993268</v>
      </c>
      <c r="AQ206" s="3">
        <f t="shared" si="42"/>
        <v>0.85488090778767478</v>
      </c>
      <c r="AR206" s="16">
        <f t="shared" si="43"/>
        <v>-4.7889300430067339E-2</v>
      </c>
    </row>
    <row r="207" spans="1:44" x14ac:dyDescent="0.25">
      <c r="B207" s="4">
        <v>20</v>
      </c>
      <c r="C207" s="5">
        <v>598</v>
      </c>
      <c r="D207" s="5">
        <v>1</v>
      </c>
      <c r="E207" s="4">
        <v>40</v>
      </c>
      <c r="F207" s="3">
        <v>2.8</v>
      </c>
      <c r="G207" s="4">
        <v>40</v>
      </c>
      <c r="H207" s="4">
        <v>50</v>
      </c>
      <c r="I207" s="1">
        <v>100</v>
      </c>
      <c r="J207" s="4">
        <v>350</v>
      </c>
      <c r="K207" s="5">
        <v>315</v>
      </c>
      <c r="L207" s="3">
        <v>15000</v>
      </c>
      <c r="M207" s="5">
        <v>96.386921369125758</v>
      </c>
      <c r="N207" s="8">
        <v>2.1000000000000001E-2</v>
      </c>
      <c r="O207" s="3">
        <v>25.88</v>
      </c>
      <c r="P207" s="5">
        <v>244.0847338763148</v>
      </c>
      <c r="Q207" s="3">
        <f t="shared" si="36"/>
        <v>-5.0820500637894219E-3</v>
      </c>
      <c r="R207" s="3">
        <v>0.37</v>
      </c>
      <c r="S207" s="12">
        <f t="shared" si="33"/>
        <v>1.220423669381574E-3</v>
      </c>
      <c r="W207" s="3">
        <f t="shared" si="34"/>
        <v>0.30713351525090044</v>
      </c>
      <c r="X207" s="3">
        <f t="shared" si="37"/>
        <v>0.83009058175919037</v>
      </c>
      <c r="Z207" s="3">
        <f t="shared" si="35"/>
        <v>0.305500999441146</v>
      </c>
      <c r="AA207" s="3">
        <f t="shared" si="38"/>
        <v>0.82567837686796219</v>
      </c>
      <c r="AC207" s="3">
        <f>$AD$2*($AD$3+$AD$4*$F207/($N207*'Sem TS MC2020'!P199))*($AD$5*$G207+$AD$6*$B207/$N207)*'Sem TS MC2020'!R199*($J207-$M207)/($J207-$M207-$H207)</f>
        <v>0.33964782327250731</v>
      </c>
      <c r="AD207" s="3">
        <f t="shared" si="39"/>
        <v>0.91796708992569542</v>
      </c>
      <c r="AE207" s="16">
        <f t="shared" si="40"/>
        <v>-3.0352176727492686E-2</v>
      </c>
      <c r="AF207" s="17">
        <f t="shared" si="41"/>
        <v>1.0893636721562041</v>
      </c>
      <c r="AG207" s="17">
        <f>AC207*(14.068*'Sem TS MC2020'!$P199^-0.457)/$R207</f>
        <v>0.9432455953090364</v>
      </c>
      <c r="AH207" s="17"/>
      <c r="AP207" s="3">
        <f>$AQ$2*($AQ$3+$AQ$4*$F207/($N207*'Sem TS MC2020'!P199))*($AQ$5*$G207+$AQ$6*$B207/$N207)*('Sem TS MC2020'!P199^$AQ$7/200000)*($J207-$M207)/($J207-$M207-$H207)+('Sem TS MC2020'!P199-$C207/$AQ$8)*($AQ$5*$G207+$AQ$6*$B207/$N207)/200000</f>
        <v>0.35044509036913823</v>
      </c>
      <c r="AQ207" s="3">
        <f t="shared" si="42"/>
        <v>0.94714889288956283</v>
      </c>
      <c r="AR207" s="16">
        <f t="shared" si="43"/>
        <v>-1.9554909630861761E-2</v>
      </c>
    </row>
    <row r="208" spans="1:44" x14ac:dyDescent="0.25">
      <c r="A208" s="1" t="s">
        <v>47</v>
      </c>
      <c r="B208" s="4">
        <v>20</v>
      </c>
      <c r="C208" s="5">
        <v>430</v>
      </c>
      <c r="D208" s="5">
        <v>6</v>
      </c>
      <c r="E208" s="4">
        <v>84</v>
      </c>
      <c r="F208" s="3">
        <v>3.5088212858554391</v>
      </c>
      <c r="G208" s="4">
        <v>50</v>
      </c>
      <c r="H208" s="4">
        <v>64</v>
      </c>
      <c r="I208" s="1">
        <v>600</v>
      </c>
      <c r="J208" s="4">
        <v>400</v>
      </c>
      <c r="K208" s="5">
        <v>1884</v>
      </c>
      <c r="L208" s="3">
        <v>98400</v>
      </c>
      <c r="M208" s="5">
        <v>96.251010941284974</v>
      </c>
      <c r="N208" s="8">
        <v>1.9146341463414634E-2</v>
      </c>
      <c r="O208" s="3">
        <v>103</v>
      </c>
      <c r="P208" s="5">
        <v>56.975991001675538</v>
      </c>
      <c r="Q208" s="3">
        <f t="shared" si="36"/>
        <v>-1.5737517203395326</v>
      </c>
      <c r="R208" s="3">
        <v>0.15</v>
      </c>
      <c r="S208" s="12">
        <f t="shared" si="33"/>
        <v>2.848799550083777E-4</v>
      </c>
      <c r="W208" s="3">
        <f t="shared" si="34"/>
        <v>0.13003286424572211</v>
      </c>
      <c r="X208" s="3">
        <f t="shared" si="37"/>
        <v>0.86688576163814746</v>
      </c>
      <c r="Z208" s="3">
        <f t="shared" si="35"/>
        <v>0.12758924904879271</v>
      </c>
      <c r="AA208" s="3">
        <f t="shared" si="38"/>
        <v>0.85059499365861813</v>
      </c>
      <c r="AC208" s="3">
        <f>$AD$2*($AD$3+$AD$4*$F208/($N208*'Sem TS MC2020'!P200))*($AD$5*$G208+$AD$6*$B208/$N208)*'Sem TS MC2020'!R200*($J208-$M208)/($J208-$M208-$H208)</f>
        <v>0.13391496238739084</v>
      </c>
      <c r="AD208" s="3">
        <f t="shared" si="39"/>
        <v>0.89276641591593897</v>
      </c>
      <c r="AE208" s="16">
        <f t="shared" si="40"/>
        <v>-1.6085037612609154E-2</v>
      </c>
      <c r="AF208" s="17">
        <f t="shared" si="41"/>
        <v>1.1201138194407145</v>
      </c>
      <c r="AG208" s="17">
        <f>AC208*(14.068*'Sem TS MC2020'!$P200^-0.457)/$R208</f>
        <v>1.1706691060781451</v>
      </c>
      <c r="AH208" s="17"/>
      <c r="AP208" s="3">
        <f>$AQ$2*($AQ$3+$AQ$4*$F208/($N208*'Sem TS MC2020'!P200))*($AQ$5*$G208+$AQ$6*$B208/$N208)*('Sem TS MC2020'!P200^$AQ$7/200000)*($J208-$M208)/($J208-$M208-$H208)+('Sem TS MC2020'!P200-$C208/$AQ$8)*($AQ$5*$G208+$AQ$6*$B208/$N208)/200000</f>
        <v>0.14456440754871175</v>
      </c>
      <c r="AQ208" s="3">
        <f t="shared" si="42"/>
        <v>0.96376271699141169</v>
      </c>
      <c r="AR208" s="16">
        <f t="shared" si="43"/>
        <v>-5.4355924512882459E-3</v>
      </c>
    </row>
    <row r="209" spans="1:44" x14ac:dyDescent="0.25">
      <c r="B209" s="4">
        <v>20</v>
      </c>
      <c r="C209" s="5">
        <v>430</v>
      </c>
      <c r="D209" s="5">
        <v>6</v>
      </c>
      <c r="E209" s="4">
        <v>84</v>
      </c>
      <c r="F209" s="3">
        <v>3.5088212858554391</v>
      </c>
      <c r="G209" s="4">
        <v>50</v>
      </c>
      <c r="H209" s="4">
        <v>64</v>
      </c>
      <c r="I209" s="1">
        <v>600</v>
      </c>
      <c r="J209" s="4">
        <v>400</v>
      </c>
      <c r="K209" s="5">
        <v>1884</v>
      </c>
      <c r="L209" s="3">
        <v>98400</v>
      </c>
      <c r="M209" s="5">
        <v>96.251010941284974</v>
      </c>
      <c r="N209" s="8">
        <v>1.9146341463414634E-2</v>
      </c>
      <c r="O209" s="3">
        <v>129</v>
      </c>
      <c r="P209" s="5">
        <v>112.96861695658205</v>
      </c>
      <c r="Q209" s="3">
        <f t="shared" si="36"/>
        <v>-1.1043245158961572</v>
      </c>
      <c r="R209" s="3">
        <v>0.23</v>
      </c>
      <c r="S209" s="12">
        <f t="shared" si="33"/>
        <v>5.6484308478291028E-4</v>
      </c>
      <c r="W209" s="3">
        <f t="shared" si="34"/>
        <v>0.19836552867210624</v>
      </c>
      <c r="X209" s="3">
        <f t="shared" si="37"/>
        <v>0.8624588203135054</v>
      </c>
      <c r="Z209" s="3">
        <f t="shared" si="35"/>
        <v>0.19610879974205334</v>
      </c>
      <c r="AA209" s="3">
        <f t="shared" si="38"/>
        <v>0.85264695540023183</v>
      </c>
      <c r="AC209" s="3">
        <f>$AD$2*($AD$3+$AD$4*$F209/($N209*'Sem TS MC2020'!P201))*($AD$5*$G209+$AD$6*$B209/$N209)*'Sem TS MC2020'!R201*($J209-$M209)/($J209-$M209-$H209)</f>
        <v>0.20975057284249152</v>
      </c>
      <c r="AD209" s="3">
        <f t="shared" si="39"/>
        <v>0.91195901235865873</v>
      </c>
      <c r="AE209" s="16">
        <f t="shared" si="40"/>
        <v>-2.0249427157508493E-2</v>
      </c>
      <c r="AF209" s="17">
        <f t="shared" si="41"/>
        <v>1.0965405094398213</v>
      </c>
      <c r="AG209" s="17">
        <f>AC209*(14.068*'Sem TS MC2020'!$P201^-0.457)/$R209</f>
        <v>1.0789436081550525</v>
      </c>
      <c r="AH209" s="17"/>
      <c r="AP209" s="3">
        <f>$AQ$2*($AQ$3+$AQ$4*$F209/($N209*'Sem TS MC2020'!P201))*($AQ$5*$G209+$AQ$6*$B209/$N209)*('Sem TS MC2020'!P201^$AQ$7/200000)*($J209-$M209)/($J209-$M209-$H209)+('Sem TS MC2020'!P201-$C209/$AQ$8)*($AQ$5*$G209+$AQ$6*$B209/$N209)/200000</f>
        <v>0.22609231369600946</v>
      </c>
      <c r="AQ209" s="3">
        <f t="shared" si="42"/>
        <v>0.98301005954786713</v>
      </c>
      <c r="AR209" s="16">
        <f t="shared" si="43"/>
        <v>-3.9076863039905485E-3</v>
      </c>
    </row>
    <row r="210" spans="1:44" x14ac:dyDescent="0.25">
      <c r="B210" s="4">
        <v>20</v>
      </c>
      <c r="C210" s="5">
        <v>430</v>
      </c>
      <c r="D210" s="5">
        <v>6</v>
      </c>
      <c r="E210" s="4">
        <v>84</v>
      </c>
      <c r="F210" s="3">
        <v>3.5088212858554391</v>
      </c>
      <c r="G210" s="4">
        <v>50</v>
      </c>
      <c r="H210" s="4">
        <v>64</v>
      </c>
      <c r="I210" s="1">
        <v>600</v>
      </c>
      <c r="J210" s="4">
        <v>400</v>
      </c>
      <c r="K210" s="5">
        <v>1884</v>
      </c>
      <c r="L210" s="3">
        <v>98400</v>
      </c>
      <c r="M210" s="5">
        <v>96.251010941284974</v>
      </c>
      <c r="N210" s="8">
        <v>1.9146341463414634E-2</v>
      </c>
      <c r="O210" s="3">
        <v>155</v>
      </c>
      <c r="P210" s="5">
        <v>177.0257707720337</v>
      </c>
      <c r="Q210" s="3">
        <f t="shared" si="36"/>
        <v>-0.56728646620004786</v>
      </c>
      <c r="R210" s="3">
        <v>0.28000000000000003</v>
      </c>
      <c r="S210" s="12">
        <f t="shared" si="33"/>
        <v>8.8512885386016844E-4</v>
      </c>
      <c r="W210" s="3">
        <f t="shared" si="34"/>
        <v>0.26171568477890533</v>
      </c>
      <c r="X210" s="3">
        <f t="shared" si="37"/>
        <v>0.93469887421037612</v>
      </c>
      <c r="Z210" s="3">
        <f t="shared" si="35"/>
        <v>0.26001984438396802</v>
      </c>
      <c r="AA210" s="3">
        <f t="shared" si="38"/>
        <v>0.92864230137131432</v>
      </c>
      <c r="AC210" s="3">
        <f>$AD$2*($AD$3+$AD$4*$F210/($N210*'Sem TS MC2020'!P202))*($AD$5*$G210+$AD$6*$B210/$N210)*'Sem TS MC2020'!R202*($J210-$M210)/($J210-$M210-$H210)</f>
        <v>0.28558618329759211</v>
      </c>
      <c r="AD210" s="3">
        <f t="shared" si="39"/>
        <v>1.0199506546342574</v>
      </c>
      <c r="AE210" s="16">
        <f t="shared" si="40"/>
        <v>5.5861832975920844E-3</v>
      </c>
      <c r="AF210" s="17">
        <f t="shared" si="41"/>
        <v>0.98043958838242873</v>
      </c>
      <c r="AG210" s="17">
        <f>AC210*(14.068*'Sem TS MC2020'!$P202^-0.457)/$R210</f>
        <v>1.1095848019276371</v>
      </c>
      <c r="AH210" s="17"/>
      <c r="AP210" s="3">
        <f>$AQ$2*($AQ$3+$AQ$4*$F210/($N210*'Sem TS MC2020'!P202))*($AQ$5*$G210+$AQ$6*$B210/$N210)*('Sem TS MC2020'!P202^$AQ$7/200000)*($J210-$M210)/($J210-$M210-$H210)+('Sem TS MC2020'!P202-$C210/$AQ$8)*($AQ$5*$G210+$AQ$6*$B210/$N210)/200000</f>
        <v>0.30350796611662584</v>
      </c>
      <c r="AQ210" s="3">
        <f t="shared" si="42"/>
        <v>1.0839570218450922</v>
      </c>
      <c r="AR210" s="16">
        <f t="shared" si="43"/>
        <v>2.3507966116625811E-2</v>
      </c>
    </row>
    <row r="211" spans="1:44" x14ac:dyDescent="0.25">
      <c r="A211" s="1" t="s">
        <v>48</v>
      </c>
      <c r="B211" s="4">
        <v>20</v>
      </c>
      <c r="C211" s="5">
        <v>430</v>
      </c>
      <c r="D211" s="5">
        <v>9</v>
      </c>
      <c r="E211" s="4">
        <v>45</v>
      </c>
      <c r="F211" s="3">
        <v>3.5088212858554391</v>
      </c>
      <c r="G211" s="4">
        <v>50</v>
      </c>
      <c r="H211" s="4">
        <v>64</v>
      </c>
      <c r="I211" s="1">
        <v>600</v>
      </c>
      <c r="J211" s="4">
        <v>400</v>
      </c>
      <c r="K211" s="5">
        <v>2826</v>
      </c>
      <c r="L211" s="3">
        <v>98400</v>
      </c>
      <c r="M211" s="5">
        <v>113.55033398296069</v>
      </c>
      <c r="N211" s="8">
        <v>2.8719512195121952E-2</v>
      </c>
      <c r="O211" s="3">
        <v>149</v>
      </c>
      <c r="P211" s="5">
        <v>90.580179942323298</v>
      </c>
      <c r="Q211" s="3">
        <f t="shared" si="36"/>
        <v>-1.2920231855017597</v>
      </c>
      <c r="R211" s="3">
        <v>0.18</v>
      </c>
      <c r="S211" s="12">
        <f t="shared" si="33"/>
        <v>4.5290089971161646E-4</v>
      </c>
      <c r="W211" s="3">
        <f t="shared" si="34"/>
        <v>0.14610892262337707</v>
      </c>
      <c r="X211" s="3">
        <f t="shared" si="37"/>
        <v>0.81171623679653937</v>
      </c>
      <c r="Z211" s="3">
        <f t="shared" si="35"/>
        <v>0.1436860845770021</v>
      </c>
      <c r="AA211" s="3">
        <f t="shared" si="38"/>
        <v>0.79825602542778951</v>
      </c>
      <c r="AC211" s="3">
        <f>$AD$2*($AD$3+$AD$4*$F211/($N211*'Sem TS MC2020'!P203))*($AD$5*$G211+$AD$6*$B211/$N211)*'Sem TS MC2020'!R203*($J211-$M211)/($J211-$M211-$H211)</f>
        <v>0.14073849187619036</v>
      </c>
      <c r="AD211" s="3">
        <f t="shared" si="39"/>
        <v>0.78188051042327977</v>
      </c>
      <c r="AE211" s="16">
        <f t="shared" si="40"/>
        <v>-3.926150812380963E-2</v>
      </c>
      <c r="AF211" s="17">
        <f t="shared" si="41"/>
        <v>1.2789678047591169</v>
      </c>
      <c r="AG211" s="17">
        <f>AC211*(14.068*'Sem TS MC2020'!$P203^-0.457)/$R211</f>
        <v>1.0333059603613002</v>
      </c>
      <c r="AH211" s="17"/>
      <c r="AP211" s="3">
        <f>$AQ$2*($AQ$3+$AQ$4*$F211/($N211*'Sem TS MC2020'!P203))*($AQ$5*$G211+$AQ$6*$B211/$N211)*('Sem TS MC2020'!P203^$AQ$7/200000)*($J211-$M211)/($J211-$M211-$H211)+('Sem TS MC2020'!P203-$C211/$AQ$8)*($AQ$5*$G211+$AQ$6*$B211/$N211)/200000</f>
        <v>0.15238188526733742</v>
      </c>
      <c r="AQ211" s="3">
        <f t="shared" si="42"/>
        <v>0.84656602926298574</v>
      </c>
      <c r="AR211" s="16">
        <f t="shared" si="43"/>
        <v>-2.7618114732662569E-2</v>
      </c>
    </row>
    <row r="212" spans="1:44" x14ac:dyDescent="0.25">
      <c r="B212" s="4">
        <v>20</v>
      </c>
      <c r="C212" s="5">
        <v>430</v>
      </c>
      <c r="D212" s="5">
        <v>9</v>
      </c>
      <c r="E212" s="4">
        <v>45</v>
      </c>
      <c r="F212" s="3">
        <v>3.5088212858554391</v>
      </c>
      <c r="G212" s="4">
        <v>50</v>
      </c>
      <c r="H212" s="4">
        <v>64</v>
      </c>
      <c r="I212" s="1">
        <v>600</v>
      </c>
      <c r="J212" s="4">
        <v>400</v>
      </c>
      <c r="K212" s="5">
        <v>2826</v>
      </c>
      <c r="L212" s="3">
        <v>98400</v>
      </c>
      <c r="M212" s="5">
        <v>113.55033398296069</v>
      </c>
      <c r="N212" s="8">
        <v>2.8719512195121952E-2</v>
      </c>
      <c r="O212" s="3">
        <v>186</v>
      </c>
      <c r="P212" s="5">
        <v>140.61155696676525</v>
      </c>
      <c r="Q212" s="3">
        <f t="shared" si="36"/>
        <v>-0.87257349814559337</v>
      </c>
      <c r="R212" s="3">
        <v>0.26</v>
      </c>
      <c r="S212" s="12">
        <f t="shared" si="33"/>
        <v>7.0305778483382628E-4</v>
      </c>
      <c r="W212" s="3">
        <f t="shared" si="34"/>
        <v>0.19165327036371074</v>
      </c>
      <c r="X212" s="3">
        <f t="shared" si="37"/>
        <v>0.73712796293734895</v>
      </c>
      <c r="Z212" s="3">
        <f t="shared" si="35"/>
        <v>0.18938914035541635</v>
      </c>
      <c r="AA212" s="3">
        <f t="shared" si="38"/>
        <v>0.7284197705977552</v>
      </c>
      <c r="AC212" s="3">
        <f>$AD$2*($AD$3+$AD$4*$F212/($N212*'Sem TS MC2020'!P204))*($AD$5*$G212+$AD$6*$B212/$N212)*'Sem TS MC2020'!R204*($J212-$M212)/($J212-$M212-$H212)</f>
        <v>0.196733939682637</v>
      </c>
      <c r="AD212" s="3">
        <f t="shared" si="39"/>
        <v>0.75666899877937299</v>
      </c>
      <c r="AE212" s="16">
        <f t="shared" si="40"/>
        <v>-6.326606031736301E-2</v>
      </c>
      <c r="AF212" s="17">
        <f t="shared" si="41"/>
        <v>1.321581829853157</v>
      </c>
      <c r="AG212" s="17">
        <f>AC212*(14.068*'Sem TS MC2020'!$P204^-0.457)/$R212</f>
        <v>0.90359370537039163</v>
      </c>
      <c r="AH212" s="17"/>
      <c r="AP212" s="3">
        <f>$AQ$2*($AQ$3+$AQ$4*$F212/($N212*'Sem TS MC2020'!P204))*($AQ$5*$G212+$AQ$6*$B212/$N212)*('Sem TS MC2020'!P204^$AQ$7/200000)*($J212-$M212)/($J212-$M212-$H212)+('Sem TS MC2020'!P204-$C212/$AQ$8)*($AQ$5*$G212+$AQ$6*$B212/$N212)/200000</f>
        <v>0.20982182623588244</v>
      </c>
      <c r="AQ212" s="3">
        <f t="shared" si="42"/>
        <v>0.80700702398416324</v>
      </c>
      <c r="AR212" s="16">
        <f t="shared" si="43"/>
        <v>-5.0178173764117567E-2</v>
      </c>
    </row>
    <row r="213" spans="1:44" x14ac:dyDescent="0.25">
      <c r="B213" s="4">
        <v>20</v>
      </c>
      <c r="C213" s="5">
        <v>430</v>
      </c>
      <c r="D213" s="5">
        <v>9</v>
      </c>
      <c r="E213" s="4">
        <v>45</v>
      </c>
      <c r="F213" s="3">
        <v>3.5088212858554391</v>
      </c>
      <c r="G213" s="4">
        <v>50</v>
      </c>
      <c r="H213" s="4">
        <v>64</v>
      </c>
      <c r="I213" s="1">
        <v>600</v>
      </c>
      <c r="J213" s="4">
        <v>400</v>
      </c>
      <c r="K213" s="5">
        <v>2826</v>
      </c>
      <c r="L213" s="3">
        <v>98400</v>
      </c>
      <c r="M213" s="5">
        <v>113.55033398296069</v>
      </c>
      <c r="N213" s="8">
        <v>2.8719512195121952E-2</v>
      </c>
      <c r="O213" s="3">
        <v>223</v>
      </c>
      <c r="P213" s="5">
        <v>197.18121767408158</v>
      </c>
      <c r="Q213" s="3">
        <f t="shared" si="36"/>
        <v>-0.39830858862818636</v>
      </c>
      <c r="R213" s="3">
        <v>0.34</v>
      </c>
      <c r="S213" s="12">
        <f t="shared" si="33"/>
        <v>9.8590608837040793E-4</v>
      </c>
      <c r="W213" s="3">
        <f t="shared" si="34"/>
        <v>0.23611267834764585</v>
      </c>
      <c r="X213" s="3">
        <f t="shared" si="37"/>
        <v>0.69444905396366419</v>
      </c>
      <c r="Z213" s="3">
        <f t="shared" si="35"/>
        <v>0.23419274432514348</v>
      </c>
      <c r="AA213" s="3">
        <f t="shared" si="38"/>
        <v>0.68880218919159841</v>
      </c>
      <c r="AC213" s="3">
        <f>$AD$2*($AD$3+$AD$4*$F213/($N213*'Sem TS MC2020'!P205))*($AD$5*$G213+$AD$6*$B213/$N213)*'Sem TS MC2020'!R205*($J213-$M213)/($J213-$M213-$H213)</f>
        <v>0.25272938748908347</v>
      </c>
      <c r="AD213" s="3">
        <f t="shared" si="39"/>
        <v>0.74332172790906892</v>
      </c>
      <c r="AE213" s="16">
        <f t="shared" si="40"/>
        <v>-8.7270612510916556E-2</v>
      </c>
      <c r="AF213" s="17">
        <f t="shared" si="41"/>
        <v>1.3453124837517607</v>
      </c>
      <c r="AG213" s="17">
        <f>AC213*(14.068*'Sem TS MC2020'!$P205^-0.457)/$R213</f>
        <v>0.81702656352581882</v>
      </c>
      <c r="AH213" s="17"/>
      <c r="AP213" s="3">
        <f>$AQ$2*($AQ$3+$AQ$4*$F213/($N213*'Sem TS MC2020'!P205))*($AQ$5*$G213+$AQ$6*$B213/$N213)*('Sem TS MC2020'!P205^$AQ$7/200000)*($J213-$M213)/($J213-$M213-$H213)+('Sem TS MC2020'!P205-$C213/$AQ$8)*($AQ$5*$G213+$AQ$6*$B213/$N213)/200000</f>
        <v>0.26468500796447453</v>
      </c>
      <c r="AQ213" s="3">
        <f t="shared" si="42"/>
        <v>0.77848531754257211</v>
      </c>
      <c r="AR213" s="16">
        <f t="shared" si="43"/>
        <v>-7.5314992035525496E-2</v>
      </c>
    </row>
    <row r="214" spans="1:44" x14ac:dyDescent="0.25">
      <c r="A214" s="1" t="s">
        <v>49</v>
      </c>
      <c r="B214" s="4">
        <v>16</v>
      </c>
      <c r="C214" s="5">
        <v>528</v>
      </c>
      <c r="D214" s="5">
        <v>2</v>
      </c>
      <c r="E214" s="4">
        <v>52</v>
      </c>
      <c r="F214" s="3">
        <v>3.42</v>
      </c>
      <c r="G214" s="4">
        <v>27</v>
      </c>
      <c r="H214" s="4">
        <v>35</v>
      </c>
      <c r="I214" s="1">
        <v>150</v>
      </c>
      <c r="J214" s="4">
        <v>235</v>
      </c>
      <c r="K214" s="5">
        <v>402</v>
      </c>
      <c r="L214" s="3">
        <v>17250</v>
      </c>
      <c r="M214" s="5">
        <v>69.840426640711158</v>
      </c>
      <c r="N214" s="8">
        <v>2.3304347826086955E-2</v>
      </c>
      <c r="O214" s="3">
        <v>16.674999999999997</v>
      </c>
      <c r="P214" s="5">
        <v>148.38140865244287</v>
      </c>
      <c r="Q214" s="3">
        <f t="shared" si="36"/>
        <v>-0.80743313915109471</v>
      </c>
      <c r="R214" s="3">
        <v>0.15</v>
      </c>
      <c r="S214" s="12">
        <f t="shared" si="33"/>
        <v>7.4190704326221432E-4</v>
      </c>
      <c r="W214" s="3">
        <f t="shared" si="34"/>
        <v>0.18625951722514394</v>
      </c>
      <c r="X214" s="3">
        <f t="shared" si="37"/>
        <v>1.241730114834293</v>
      </c>
      <c r="Z214" s="3">
        <f t="shared" si="35"/>
        <v>0.18275811270502046</v>
      </c>
      <c r="AA214" s="3">
        <f t="shared" si="38"/>
        <v>1.2183874180334697</v>
      </c>
      <c r="AC214" s="3">
        <f>$AD$2*($AD$3+$AD$4*$F214/($N214*'Sem TS MC2020'!P206))*($AD$5*$G214+$AD$6*$B214/$N214)*'Sem TS MC2020'!R206*($J214-$M214)/($J214-$M214-$H214)</f>
        <v>0.16256723272017329</v>
      </c>
      <c r="AD214" s="3">
        <f t="shared" si="39"/>
        <v>1.083781551467822</v>
      </c>
      <c r="AE214" s="16">
        <f t="shared" si="40"/>
        <v>1.2567232720173294E-2</v>
      </c>
      <c r="AF214" s="17">
        <f t="shared" si="41"/>
        <v>0.92269516734774437</v>
      </c>
      <c r="AG214" s="17">
        <f>AC214*(14.068*'Sem TS MC2020'!$P206^-0.457)/$R214</f>
        <v>1.2584348488213331</v>
      </c>
      <c r="AH214" s="17"/>
      <c r="AP214" s="3">
        <f>$AQ$2*($AQ$3+$AQ$4*$F214/($N214*'Sem TS MC2020'!P206))*($AQ$5*$G214+$AQ$6*$B214/$N214)*('Sem TS MC2020'!P206^$AQ$7/200000)*($J214-$M214)/($J214-$M214-$H214)+('Sem TS MC2020'!P206-$C214/$AQ$8)*($AQ$5*$G214+$AQ$6*$B214/$N214)/200000</f>
        <v>0.17342392582193125</v>
      </c>
      <c r="AQ214" s="3">
        <f t="shared" si="42"/>
        <v>1.1561595054795417</v>
      </c>
      <c r="AR214" s="16">
        <f t="shared" si="43"/>
        <v>2.3423925821931257E-2</v>
      </c>
    </row>
    <row r="215" spans="1:44" x14ac:dyDescent="0.25">
      <c r="B215" s="4">
        <v>16</v>
      </c>
      <c r="C215" s="5">
        <v>528</v>
      </c>
      <c r="D215" s="5">
        <v>2</v>
      </c>
      <c r="E215" s="4">
        <v>52</v>
      </c>
      <c r="F215" s="3">
        <v>3.42</v>
      </c>
      <c r="G215" s="4">
        <v>27</v>
      </c>
      <c r="H215" s="4">
        <v>35</v>
      </c>
      <c r="I215" s="1">
        <v>150</v>
      </c>
      <c r="J215" s="4">
        <v>235</v>
      </c>
      <c r="K215" s="5">
        <v>402</v>
      </c>
      <c r="L215" s="3">
        <v>17250</v>
      </c>
      <c r="M215" s="5">
        <v>69.840426640711158</v>
      </c>
      <c r="N215" s="8">
        <v>2.3304347826086955E-2</v>
      </c>
      <c r="O215" s="3">
        <v>22.424999999999997</v>
      </c>
      <c r="P215" s="5">
        <v>258.39734230896727</v>
      </c>
      <c r="Q215" s="3">
        <f t="shared" si="36"/>
        <v>0.1149110320653401</v>
      </c>
      <c r="R215" s="3">
        <v>0.19</v>
      </c>
      <c r="S215" s="12">
        <f t="shared" si="33"/>
        <v>1.2919867115448362E-3</v>
      </c>
      <c r="W215" s="3">
        <f t="shared" si="34"/>
        <v>0.26227630101819754</v>
      </c>
      <c r="X215" s="3">
        <f t="shared" si="37"/>
        <v>1.3804015843063029</v>
      </c>
      <c r="Z215" s="3">
        <f t="shared" si="35"/>
        <v>0.25892097617370696</v>
      </c>
      <c r="AA215" s="3">
        <f t="shared" si="38"/>
        <v>1.3627419798616156</v>
      </c>
      <c r="AC215" s="3">
        <f>$AD$2*($AD$3+$AD$4*$F215/($N215*'Sem TS MC2020'!P207))*($AD$5*$G215+$AD$6*$B215/$N215)*'Sem TS MC2020'!R207*($J215-$M215)/($J215-$M215-$H215)</f>
        <v>0.24752201891841677</v>
      </c>
      <c r="AD215" s="3">
        <f t="shared" si="39"/>
        <v>1.3027474679916673</v>
      </c>
      <c r="AE215" s="16">
        <f t="shared" si="40"/>
        <v>5.7522018918416767E-2</v>
      </c>
      <c r="AF215" s="17">
        <f t="shared" si="41"/>
        <v>0.76760847713763991</v>
      </c>
      <c r="AG215" s="17">
        <f>AC215*(14.068*'Sem TS MC2020'!$P207^-0.457)/$R215</f>
        <v>1.3211392025780562</v>
      </c>
      <c r="AH215" s="17"/>
      <c r="AP215" s="3">
        <f>$AQ$2*($AQ$3+$AQ$4*$F215/($N215*'Sem TS MC2020'!P207))*($AQ$5*$G215+$AQ$6*$B215/$N215)*('Sem TS MC2020'!P207^$AQ$7/200000)*($J215-$M215)/($J215-$M215-$H215)+('Sem TS MC2020'!P207-$C215/$AQ$8)*($AQ$5*$G215+$AQ$6*$B215/$N215)/200000</f>
        <v>0.25750230314273537</v>
      </c>
      <c r="AQ215" s="3">
        <f t="shared" si="42"/>
        <v>1.3552752796986072</v>
      </c>
      <c r="AR215" s="16">
        <f t="shared" si="43"/>
        <v>6.7502303142735365E-2</v>
      </c>
    </row>
    <row r="216" spans="1:44" x14ac:dyDescent="0.25">
      <c r="B216" s="4">
        <v>16</v>
      </c>
      <c r="C216" s="5">
        <v>528</v>
      </c>
      <c r="D216" s="5">
        <v>2</v>
      </c>
      <c r="E216" s="4">
        <v>52</v>
      </c>
      <c r="F216" s="3">
        <v>3.42</v>
      </c>
      <c r="G216" s="4">
        <v>27</v>
      </c>
      <c r="H216" s="4">
        <v>35</v>
      </c>
      <c r="I216" s="1">
        <v>150</v>
      </c>
      <c r="J216" s="4">
        <v>235</v>
      </c>
      <c r="K216" s="5">
        <v>402</v>
      </c>
      <c r="L216" s="3">
        <v>17250</v>
      </c>
      <c r="M216" s="5">
        <v>69.840426640711158</v>
      </c>
      <c r="N216" s="8">
        <v>2.3304347826086955E-2</v>
      </c>
      <c r="O216" s="3">
        <v>25.874999999999996</v>
      </c>
      <c r="P216" s="5">
        <v>324.40690250288185</v>
      </c>
      <c r="Q216" s="3">
        <f t="shared" si="36"/>
        <v>0.66831753479520051</v>
      </c>
      <c r="R216" s="3">
        <v>0.22</v>
      </c>
      <c r="S216" s="12">
        <f t="shared" si="33"/>
        <v>1.6220345125144092E-3</v>
      </c>
      <c r="W216" s="3">
        <f t="shared" si="34"/>
        <v>0.30180046946898154</v>
      </c>
      <c r="X216" s="3">
        <f t="shared" si="37"/>
        <v>1.3718203157680979</v>
      </c>
      <c r="Z216" s="3">
        <f t="shared" si="35"/>
        <v>0.29868603599567517</v>
      </c>
      <c r="AA216" s="3">
        <f t="shared" si="38"/>
        <v>1.3576637999803416</v>
      </c>
      <c r="AC216" s="3">
        <f>$AD$2*($AD$3+$AD$4*$F216/($N216*'Sem TS MC2020'!P208))*($AD$5*$G216+$AD$6*$B216/$N216)*'Sem TS MC2020'!R208*($J216-$M216)/($J216-$M216-$H216)</f>
        <v>0.29849489063736284</v>
      </c>
      <c r="AD216" s="3">
        <f t="shared" si="39"/>
        <v>1.3567949574425584</v>
      </c>
      <c r="AE216" s="16">
        <f t="shared" si="40"/>
        <v>7.8494890637362841E-2</v>
      </c>
      <c r="AF216" s="17">
        <f t="shared" si="41"/>
        <v>0.73703104106821993</v>
      </c>
      <c r="AG216" s="17">
        <f>AC216*(14.068*'Sem TS MC2020'!$P208^-0.457)/$R216</f>
        <v>1.2888458261025204</v>
      </c>
      <c r="AH216" s="17"/>
      <c r="AP216" s="3">
        <f>$AQ$2*($AQ$3+$AQ$4*$F216/($N216*'Sem TS MC2020'!P208))*($AQ$5*$G216+$AQ$6*$B216/$N216)*('Sem TS MC2020'!P208^$AQ$7/200000)*($J216-$M216)/($J216-$M216-$H216)+('Sem TS MC2020'!P208-$C216/$AQ$8)*($AQ$5*$G216+$AQ$6*$B216/$N216)/200000</f>
        <v>0.3056152174045762</v>
      </c>
      <c r="AQ216" s="3">
        <f t="shared" si="42"/>
        <v>1.38916007911171</v>
      </c>
      <c r="AR216" s="16">
        <f t="shared" si="43"/>
        <v>8.5615217404576199E-2</v>
      </c>
    </row>
    <row r="217" spans="1:44" x14ac:dyDescent="0.25">
      <c r="B217" s="4">
        <v>16</v>
      </c>
      <c r="C217" s="5">
        <v>528</v>
      </c>
      <c r="D217" s="5">
        <v>2</v>
      </c>
      <c r="E217" s="4">
        <v>52</v>
      </c>
      <c r="F217" s="3">
        <v>3.42</v>
      </c>
      <c r="G217" s="4">
        <v>27</v>
      </c>
      <c r="H217" s="4">
        <v>35</v>
      </c>
      <c r="I217" s="1">
        <v>150</v>
      </c>
      <c r="J217" s="4">
        <v>235</v>
      </c>
      <c r="K217" s="5">
        <v>402</v>
      </c>
      <c r="L217" s="3">
        <v>17250</v>
      </c>
      <c r="M217" s="5">
        <v>69.840426640711158</v>
      </c>
      <c r="N217" s="8">
        <v>2.3304347826086955E-2</v>
      </c>
      <c r="O217" s="3">
        <v>28.749999999999996</v>
      </c>
      <c r="P217" s="5">
        <v>379.41486933114396</v>
      </c>
      <c r="Q217" s="3">
        <f t="shared" si="36"/>
        <v>1.1294896204034173</v>
      </c>
      <c r="R217" s="3">
        <v>0.22</v>
      </c>
      <c r="S217" s="12">
        <f t="shared" si="33"/>
        <v>1.8970743466557199E-3</v>
      </c>
      <c r="W217" s="3">
        <f t="shared" si="34"/>
        <v>0.33242285865135529</v>
      </c>
      <c r="X217" s="3">
        <f t="shared" si="37"/>
        <v>1.5110129938697967</v>
      </c>
      <c r="Z217" s="3">
        <f t="shared" si="35"/>
        <v>0.32955974254221693</v>
      </c>
      <c r="AA217" s="3">
        <f t="shared" si="38"/>
        <v>1.4979988297373497</v>
      </c>
      <c r="AC217" s="3">
        <f>$AD$2*($AD$3+$AD$4*$F217/($N217*'Sem TS MC2020'!P209))*($AD$5*$G217+$AD$6*$B217/$N217)*'Sem TS MC2020'!R209*($J217-$M217)/($J217-$M217-$H217)</f>
        <v>0.34097228373648447</v>
      </c>
      <c r="AD217" s="3">
        <f t="shared" si="39"/>
        <v>1.5498740169840204</v>
      </c>
      <c r="AE217" s="16">
        <f t="shared" si="40"/>
        <v>0.12097228373648447</v>
      </c>
      <c r="AF217" s="17">
        <f t="shared" si="41"/>
        <v>0.64521373288517436</v>
      </c>
      <c r="AG217" s="17">
        <f>AC217*(14.068*'Sem TS MC2020'!$P209^-0.457)/$R217</f>
        <v>1.4030462034884272</v>
      </c>
      <c r="AH217" s="17"/>
      <c r="AP217" s="3">
        <f>$AQ$2*($AQ$3+$AQ$4*$F217/($N217*'Sem TS MC2020'!P209))*($AQ$5*$G217+$AQ$6*$B217/$N217)*('Sem TS MC2020'!P209^$AQ$7/200000)*($J217-$M217)/($J217-$M217-$H217)+('Sem TS MC2020'!P209-$C217/$AQ$8)*($AQ$5*$G217+$AQ$6*$B217/$N217)/200000</f>
        <v>0.34467421566798778</v>
      </c>
      <c r="AQ217" s="3">
        <f t="shared" si="42"/>
        <v>1.5667009803090353</v>
      </c>
      <c r="AR217" s="16">
        <f t="shared" si="43"/>
        <v>0.12467421566798778</v>
      </c>
    </row>
    <row r="218" spans="1:44" x14ac:dyDescent="0.25">
      <c r="B218" s="4">
        <v>16</v>
      </c>
      <c r="C218" s="5">
        <v>528</v>
      </c>
      <c r="D218" s="5">
        <v>2</v>
      </c>
      <c r="E218" s="4">
        <v>52</v>
      </c>
      <c r="F218" s="3">
        <v>3.42</v>
      </c>
      <c r="G218" s="4">
        <v>27</v>
      </c>
      <c r="H218" s="4">
        <v>35</v>
      </c>
      <c r="I218" s="1">
        <v>150</v>
      </c>
      <c r="J218" s="4">
        <v>235</v>
      </c>
      <c r="K218" s="5">
        <v>402</v>
      </c>
      <c r="L218" s="3">
        <v>17250</v>
      </c>
      <c r="M218" s="5">
        <v>69.840426640711158</v>
      </c>
      <c r="N218" s="8">
        <v>2.3304347826086955E-2</v>
      </c>
      <c r="O218" s="3">
        <v>33.349999999999994</v>
      </c>
      <c r="P218" s="5">
        <v>467.42761625636342</v>
      </c>
      <c r="Q218" s="3">
        <f t="shared" si="36"/>
        <v>1.8673649573765645</v>
      </c>
      <c r="R218" s="3">
        <v>0.25</v>
      </c>
      <c r="S218" s="12">
        <f t="shared" si="33"/>
        <v>2.3371380812818171E-3</v>
      </c>
      <c r="W218" s="3">
        <f t="shared" si="34"/>
        <v>0.37808643199384773</v>
      </c>
      <c r="X218" s="3">
        <f t="shared" si="37"/>
        <v>1.5123457279753909</v>
      </c>
      <c r="Z218" s="3">
        <f t="shared" si="35"/>
        <v>0.37569115270818138</v>
      </c>
      <c r="AA218" s="3">
        <f t="shared" si="38"/>
        <v>1.5027646108327255</v>
      </c>
      <c r="AC218" s="3">
        <f>$AD$2*($AD$3+$AD$4*$F218/($N218*'Sem TS MC2020'!P210))*($AD$5*$G218+$AD$6*$B218/$N218)*'Sem TS MC2020'!R210*($J218-$M218)/($J218-$M218-$H218)</f>
        <v>0.40893611269507929</v>
      </c>
      <c r="AD218" s="3">
        <f t="shared" si="39"/>
        <v>1.6357444507803172</v>
      </c>
      <c r="AE218" s="16">
        <f t="shared" si="40"/>
        <v>0.15893611269507929</v>
      </c>
      <c r="AF218" s="17">
        <f t="shared" si="41"/>
        <v>0.61134243770349272</v>
      </c>
      <c r="AG218" s="17">
        <f>AC218*(14.068*'Sem TS MC2020'!$P210^-0.457)/$R218</f>
        <v>1.3836738393322077</v>
      </c>
      <c r="AH218" s="17"/>
      <c r="AP218" s="3">
        <f>$AQ$2*($AQ$3+$AQ$4*$F218/($N218*'Sem TS MC2020'!P210))*($AQ$5*$G218+$AQ$6*$B218/$N218)*('Sem TS MC2020'!P210^$AQ$7/200000)*($J218-$M218)/($J218-$M218-$H218)+('Sem TS MC2020'!P210-$C218/$AQ$8)*($AQ$5*$G218+$AQ$6*$B218/$N218)/200000</f>
        <v>0.40554539938563194</v>
      </c>
      <c r="AQ218" s="3">
        <f t="shared" si="42"/>
        <v>1.6221815975425278</v>
      </c>
      <c r="AR218" s="16">
        <f t="shared" si="43"/>
        <v>0.15554539938563194</v>
      </c>
    </row>
    <row r="219" spans="1:44" x14ac:dyDescent="0.25">
      <c r="B219" s="4">
        <v>16</v>
      </c>
      <c r="C219" s="5">
        <v>528</v>
      </c>
      <c r="D219" s="5">
        <v>2</v>
      </c>
      <c r="E219" s="4">
        <v>52</v>
      </c>
      <c r="F219" s="3">
        <v>3.42</v>
      </c>
      <c r="G219" s="4">
        <v>27</v>
      </c>
      <c r="H219" s="4">
        <v>35</v>
      </c>
      <c r="I219" s="1">
        <v>150</v>
      </c>
      <c r="J219" s="4">
        <v>235</v>
      </c>
      <c r="K219" s="5">
        <v>402</v>
      </c>
      <c r="L219" s="3">
        <v>17250</v>
      </c>
      <c r="M219" s="5">
        <v>69.840426640711158</v>
      </c>
      <c r="N219" s="8">
        <v>2.3304347826086955E-2</v>
      </c>
      <c r="O219" s="3">
        <v>37.375</v>
      </c>
      <c r="P219" s="5">
        <v>526.10180870720353</v>
      </c>
      <c r="Q219" s="3">
        <f t="shared" si="36"/>
        <v>2.3592736983124221</v>
      </c>
      <c r="R219" s="3">
        <v>0.28999999999999998</v>
      </c>
      <c r="S219" s="12">
        <f t="shared" si="33"/>
        <v>2.6305090435360177E-3</v>
      </c>
      <c r="W219" s="3">
        <f t="shared" si="34"/>
        <v>0.40670301432119355</v>
      </c>
      <c r="X219" s="3">
        <f t="shared" si="37"/>
        <v>1.4024241873144605</v>
      </c>
      <c r="Z219" s="3">
        <f t="shared" si="35"/>
        <v>0.40465245185870541</v>
      </c>
      <c r="AA219" s="3">
        <f t="shared" si="38"/>
        <v>1.3953532822713981</v>
      </c>
      <c r="AC219" s="3">
        <f>$AD$2*($AD$3+$AD$4*$F219/($N219*'Sem TS MC2020'!P211))*($AD$5*$G219+$AD$6*$B219/$N219)*'Sem TS MC2020'!R211*($J219-$M219)/($J219-$M219-$H219)</f>
        <v>0.4684044630338498</v>
      </c>
      <c r="AD219" s="3">
        <f t="shared" si="39"/>
        <v>1.6151878035649994</v>
      </c>
      <c r="AE219" s="16">
        <f t="shared" si="40"/>
        <v>0.17840446303384982</v>
      </c>
      <c r="AF219" s="17">
        <f t="shared" si="41"/>
        <v>0.61912305045445903</v>
      </c>
      <c r="AG219" s="17">
        <f>AC219*(14.068*'Sem TS MC2020'!$P211^-0.457)/$R219</f>
        <v>1.296959724876233</v>
      </c>
      <c r="AH219" s="17"/>
      <c r="AP219" s="3">
        <f>$AQ$2*($AQ$3+$AQ$4*$F219/($N219*'Sem TS MC2020'!P211))*($AQ$5*$G219+$AQ$6*$B219/$N219)*('Sem TS MC2020'!P211^$AQ$7/200000)*($J219-$M219)/($J219-$M219-$H219)+('Sem TS MC2020'!P211-$C219/$AQ$8)*($AQ$5*$G219+$AQ$6*$B219/$N219)/200000</f>
        <v>0.45742612018575762</v>
      </c>
      <c r="AQ219" s="3">
        <f t="shared" si="42"/>
        <v>1.5773314489164056</v>
      </c>
      <c r="AR219" s="16">
        <f t="shared" si="43"/>
        <v>0.16742612018575764</v>
      </c>
    </row>
    <row r="220" spans="1:44" x14ac:dyDescent="0.25">
      <c r="A220" s="1" t="s">
        <v>50</v>
      </c>
      <c r="B220" s="4">
        <v>20</v>
      </c>
      <c r="C220" s="5">
        <v>528</v>
      </c>
      <c r="D220" s="5">
        <v>2</v>
      </c>
      <c r="E220" s="4">
        <v>44</v>
      </c>
      <c r="F220" s="3">
        <v>3.42</v>
      </c>
      <c r="G220" s="4">
        <v>25</v>
      </c>
      <c r="H220" s="4">
        <v>35</v>
      </c>
      <c r="I220" s="1">
        <v>150</v>
      </c>
      <c r="J220" s="4">
        <v>235</v>
      </c>
      <c r="K220" s="5">
        <v>628</v>
      </c>
      <c r="L220" s="3">
        <v>18375</v>
      </c>
      <c r="M220" s="5">
        <v>82.823824444556394</v>
      </c>
      <c r="N220" s="8">
        <v>3.4176870748299316E-2</v>
      </c>
      <c r="O220" s="3">
        <v>29.324999999999999</v>
      </c>
      <c r="P220" s="5">
        <v>217.58179225653259</v>
      </c>
      <c r="Q220" s="3">
        <f t="shared" si="36"/>
        <v>-0.22727562612717719</v>
      </c>
      <c r="R220" s="3">
        <v>0.17</v>
      </c>
      <c r="S220" s="12">
        <f t="shared" si="33"/>
        <v>1.0879089612826629E-3</v>
      </c>
      <c r="W220" s="3">
        <f t="shared" si="34"/>
        <v>0.23362030019985419</v>
      </c>
      <c r="X220" s="3">
        <f t="shared" si="37"/>
        <v>1.3742370599991423</v>
      </c>
      <c r="Z220" s="3">
        <f t="shared" si="35"/>
        <v>0.23242191950299912</v>
      </c>
      <c r="AA220" s="3">
        <f t="shared" si="38"/>
        <v>1.3671877617823476</v>
      </c>
      <c r="AC220" s="3">
        <f>$AD$2*($AD$3+$AD$4*$F220/($N220*'Sem TS MC2020'!P212))*($AD$5*$G220+$AD$6*$B220/$N220)*'Sem TS MC2020'!R212*($J220-$M220)/($J220-$M220-$H220)</f>
        <v>0.20190586756617948</v>
      </c>
      <c r="AD220" s="3">
        <f t="shared" si="39"/>
        <v>1.1876815739187028</v>
      </c>
      <c r="AE220" s="16">
        <f t="shared" si="40"/>
        <v>3.1905867566179469E-2</v>
      </c>
      <c r="AF220" s="17">
        <f t="shared" si="41"/>
        <v>0.84197652128301048</v>
      </c>
      <c r="AG220" s="17">
        <f>AC220*(14.068*'Sem TS MC2020'!$P212^-0.457)/$R220</f>
        <v>1.2916966875419336</v>
      </c>
      <c r="AH220" s="17"/>
      <c r="AP220" s="3">
        <f>$AQ$2*($AQ$3+$AQ$4*$F220/($N220*'Sem TS MC2020'!P212))*($AQ$5*$G220+$AQ$6*$B220/$N220)*('Sem TS MC2020'!P212^$AQ$7/200000)*($J220-$M220)/($J220-$M220-$H220)+('Sem TS MC2020'!P212-$C220/$AQ$8)*($AQ$5*$G220+$AQ$6*$B220/$N220)/200000</f>
        <v>0.2130909342494858</v>
      </c>
      <c r="AQ220" s="3">
        <f t="shared" si="42"/>
        <v>1.2534760838205046</v>
      </c>
      <c r="AR220" s="16">
        <f t="shared" si="43"/>
        <v>4.3090934249485791E-2</v>
      </c>
    </row>
    <row r="221" spans="1:44" x14ac:dyDescent="0.25">
      <c r="B221" s="4">
        <v>20</v>
      </c>
      <c r="C221" s="5">
        <v>528</v>
      </c>
      <c r="D221" s="5">
        <v>2</v>
      </c>
      <c r="E221" s="4">
        <v>44</v>
      </c>
      <c r="F221" s="3">
        <v>3.42</v>
      </c>
      <c r="G221" s="4">
        <v>25</v>
      </c>
      <c r="H221" s="4">
        <v>35</v>
      </c>
      <c r="I221" s="1">
        <v>150</v>
      </c>
      <c r="J221" s="4">
        <v>235</v>
      </c>
      <c r="K221" s="5">
        <v>628</v>
      </c>
      <c r="L221" s="3">
        <v>18375</v>
      </c>
      <c r="M221" s="5">
        <v>82.823824444556394</v>
      </c>
      <c r="N221" s="8">
        <v>3.4176870748299316E-2</v>
      </c>
      <c r="O221" s="3">
        <v>33.349999999999994</v>
      </c>
      <c r="P221" s="5">
        <v>264.4626500049194</v>
      </c>
      <c r="Q221" s="3">
        <f t="shared" si="36"/>
        <v>0.16576095001869162</v>
      </c>
      <c r="R221" s="3">
        <v>0.19</v>
      </c>
      <c r="S221" s="12">
        <f t="shared" si="33"/>
        <v>1.322313250024597E-3</v>
      </c>
      <c r="W221" s="3">
        <f t="shared" si="34"/>
        <v>0.26350949308895494</v>
      </c>
      <c r="X221" s="3">
        <f t="shared" si="37"/>
        <v>1.3868920688892366</v>
      </c>
      <c r="Z221" s="3">
        <f t="shared" si="35"/>
        <v>0.2627210863311753</v>
      </c>
      <c r="AA221" s="3">
        <f t="shared" si="38"/>
        <v>1.3827425596377647</v>
      </c>
      <c r="AC221" s="3">
        <f>$AD$2*($AD$3+$AD$4*$F221/($N221*'Sem TS MC2020'!P213))*($AD$5*$G221+$AD$6*$B221/$N221)*'Sem TS MC2020'!R213*($J221-$M221)/($J221-$M221-$H221)</f>
        <v>0.23658930483632243</v>
      </c>
      <c r="AD221" s="3">
        <f t="shared" si="39"/>
        <v>1.2452068675595918</v>
      </c>
      <c r="AE221" s="16">
        <f t="shared" si="40"/>
        <v>4.6589304836322426E-2</v>
      </c>
      <c r="AF221" s="17">
        <f t="shared" si="41"/>
        <v>0.80307941278852857</v>
      </c>
      <c r="AG221" s="17">
        <f>AC221*(14.068*'Sem TS MC2020'!$P213^-0.457)/$R221</f>
        <v>1.2769532911640942</v>
      </c>
      <c r="AH221" s="17"/>
      <c r="AP221" s="3">
        <f>$AQ$2*($AQ$3+$AQ$4*$F221/($N221*'Sem TS MC2020'!P213))*($AQ$5*$G221+$AQ$6*$B221/$N221)*('Sem TS MC2020'!P213^$AQ$7/200000)*($J221-$M221)/($J221-$M221-$H221)+('Sem TS MC2020'!P213-$C221/$AQ$8)*($AQ$5*$G221+$AQ$6*$B221/$N221)/200000</f>
        <v>0.24625439601729096</v>
      </c>
      <c r="AQ221" s="3">
        <f t="shared" si="42"/>
        <v>1.2960757685120576</v>
      </c>
      <c r="AR221" s="16">
        <f t="shared" si="43"/>
        <v>5.6254396017290959E-2</v>
      </c>
    </row>
    <row r="222" spans="1:44" x14ac:dyDescent="0.25">
      <c r="B222" s="4">
        <v>20</v>
      </c>
      <c r="C222" s="5">
        <v>528</v>
      </c>
      <c r="D222" s="5">
        <v>2</v>
      </c>
      <c r="E222" s="4">
        <v>44</v>
      </c>
      <c r="F222" s="3">
        <v>3.42</v>
      </c>
      <c r="G222" s="4">
        <v>25</v>
      </c>
      <c r="H222" s="4">
        <v>35</v>
      </c>
      <c r="I222" s="1">
        <v>150</v>
      </c>
      <c r="J222" s="4">
        <v>235</v>
      </c>
      <c r="K222" s="5">
        <v>628</v>
      </c>
      <c r="L222" s="3">
        <v>18375</v>
      </c>
      <c r="M222" s="5">
        <v>82.823824444556394</v>
      </c>
      <c r="N222" s="8">
        <v>3.4176870748299316E-2</v>
      </c>
      <c r="O222" s="3">
        <v>38.524999999999999</v>
      </c>
      <c r="P222" s="5">
        <v>324.73803853855986</v>
      </c>
      <c r="Q222" s="3">
        <f t="shared" si="36"/>
        <v>0.67109369077766823</v>
      </c>
      <c r="R222" s="3">
        <v>0.21</v>
      </c>
      <c r="S222" s="12">
        <f t="shared" si="33"/>
        <v>1.6236901926927993E-3</v>
      </c>
      <c r="W222" s="3">
        <f t="shared" si="34"/>
        <v>0.29909794290332026</v>
      </c>
      <c r="X222" s="3">
        <f t="shared" si="37"/>
        <v>1.4242759185872393</v>
      </c>
      <c r="Z222" s="3">
        <f t="shared" si="35"/>
        <v>0.29887731206612067</v>
      </c>
      <c r="AA222" s="3">
        <f t="shared" si="38"/>
        <v>1.4232252955529556</v>
      </c>
      <c r="AC222" s="3">
        <f>$AD$2*($AD$3+$AD$4*$F222/($N222*'Sem TS MC2020'!P214))*($AD$5*$G222+$AD$6*$B222/$N222)*'Sem TS MC2020'!R214*($J222-$M222)/($J222-$M222-$H222)</f>
        <v>0.28118229561222075</v>
      </c>
      <c r="AD222" s="3">
        <f t="shared" si="39"/>
        <v>1.3389633124391465</v>
      </c>
      <c r="AE222" s="16">
        <f t="shared" si="40"/>
        <v>7.1182295612220753E-2</v>
      </c>
      <c r="AF222" s="17">
        <f t="shared" si="41"/>
        <v>0.74684645255763737</v>
      </c>
      <c r="AG222" s="17">
        <f>AC222*(14.068*'Sem TS MC2020'!$P214^-0.457)/$R222</f>
        <v>1.2855015075372735</v>
      </c>
      <c r="AH222" s="17"/>
      <c r="AP222" s="3">
        <f>$AQ$2*($AQ$3+$AQ$4*$F222/($N222*'Sem TS MC2020'!P214))*($AQ$5*$G222+$AQ$6*$B222/$N222)*('Sem TS MC2020'!P214^$AQ$7/200000)*($J222-$M222)/($J222-$M222-$H222)+('Sem TS MC2020'!P214-$C222/$AQ$8)*($AQ$5*$G222+$AQ$6*$B222/$N222)/200000</f>
        <v>0.28772309279095948</v>
      </c>
      <c r="AQ222" s="3">
        <f t="shared" si="42"/>
        <v>1.3701099656712357</v>
      </c>
      <c r="AR222" s="16">
        <f t="shared" si="43"/>
        <v>7.7723092790959486E-2</v>
      </c>
    </row>
    <row r="223" spans="1:44" x14ac:dyDescent="0.25">
      <c r="B223" s="4">
        <v>20</v>
      </c>
      <c r="C223" s="5">
        <v>528</v>
      </c>
      <c r="D223" s="5">
        <v>2</v>
      </c>
      <c r="E223" s="4">
        <v>44</v>
      </c>
      <c r="F223" s="3">
        <v>3.42</v>
      </c>
      <c r="G223" s="4">
        <v>25</v>
      </c>
      <c r="H223" s="4">
        <v>35</v>
      </c>
      <c r="I223" s="1">
        <v>150</v>
      </c>
      <c r="J223" s="4">
        <v>235</v>
      </c>
      <c r="K223" s="5">
        <v>628</v>
      </c>
      <c r="L223" s="3">
        <v>18375</v>
      </c>
      <c r="M223" s="5">
        <v>82.823824444556394</v>
      </c>
      <c r="N223" s="8">
        <v>3.4176870748299316E-2</v>
      </c>
      <c r="O223" s="3">
        <v>40.824999999999996</v>
      </c>
      <c r="P223" s="5">
        <v>351.52710010906668</v>
      </c>
      <c r="Q223" s="3">
        <f t="shared" si="36"/>
        <v>0.89568602000387965</v>
      </c>
      <c r="R223" s="3">
        <v>0.23</v>
      </c>
      <c r="S223" s="12">
        <f t="shared" si="33"/>
        <v>1.7576355005453335E-3</v>
      </c>
      <c r="W223" s="3">
        <f t="shared" si="34"/>
        <v>0.31408995775659643</v>
      </c>
      <c r="X223" s="3">
        <f t="shared" si="37"/>
        <v>1.3656085119852017</v>
      </c>
      <c r="Z223" s="3">
        <f t="shared" si="35"/>
        <v>0.31413205538054811</v>
      </c>
      <c r="AA223" s="3">
        <f t="shared" si="38"/>
        <v>1.3657915451328178</v>
      </c>
      <c r="AC223" s="3">
        <f>$AD$2*($AD$3+$AD$4*$F223/($N223*'Sem TS MC2020'!P215))*($AD$5*$G223+$AD$6*$B223/$N223)*'Sem TS MC2020'!R215*($J223-$M223)/($J223-$M223-$H223)</f>
        <v>0.30100140262373098</v>
      </c>
      <c r="AD223" s="3">
        <f t="shared" si="39"/>
        <v>1.3087017505379608</v>
      </c>
      <c r="AE223" s="16">
        <f t="shared" si="40"/>
        <v>7.1001402623730975E-2</v>
      </c>
      <c r="AF223" s="17">
        <f t="shared" si="41"/>
        <v>0.76411604064022653</v>
      </c>
      <c r="AG223" s="17">
        <f>AC223*(14.068*'Sem TS MC2020'!$P215^-0.457)/$R223</f>
        <v>1.2235894269074838</v>
      </c>
      <c r="AH223" s="17"/>
      <c r="AP223" s="3">
        <f>$AQ$2*($AQ$3+$AQ$4*$F223/($N223*'Sem TS MC2020'!P215))*($AQ$5*$G223+$AQ$6*$B223/$N223)*('Sem TS MC2020'!P215^$AQ$7/200000)*($J223-$M223)/($J223-$M223-$H223)+('Sem TS MC2020'!P215-$C223/$AQ$8)*($AQ$5*$G223+$AQ$6*$B223/$N223)/200000</f>
        <v>0.30579011976453535</v>
      </c>
      <c r="AQ223" s="3">
        <f t="shared" si="42"/>
        <v>1.3295222598458059</v>
      </c>
      <c r="AR223" s="16">
        <f t="shared" si="43"/>
        <v>7.5790119764535341E-2</v>
      </c>
    </row>
    <row r="224" spans="1:44" x14ac:dyDescent="0.25">
      <c r="B224" s="4">
        <v>20</v>
      </c>
      <c r="C224" s="5">
        <v>528</v>
      </c>
      <c r="D224" s="5">
        <v>2</v>
      </c>
      <c r="E224" s="4">
        <v>44</v>
      </c>
      <c r="F224" s="3">
        <v>3.42</v>
      </c>
      <c r="G224" s="4">
        <v>25</v>
      </c>
      <c r="H224" s="4">
        <v>35</v>
      </c>
      <c r="I224" s="1">
        <v>150</v>
      </c>
      <c r="J224" s="4">
        <v>235</v>
      </c>
      <c r="K224" s="5">
        <v>628</v>
      </c>
      <c r="L224" s="3">
        <v>18375</v>
      </c>
      <c r="M224" s="5">
        <v>82.823824444556394</v>
      </c>
      <c r="N224" s="8">
        <v>3.4176870748299316E-2</v>
      </c>
      <c r="O224" s="3">
        <v>46</v>
      </c>
      <c r="P224" s="5">
        <v>411.80248864270709</v>
      </c>
      <c r="Q224" s="3">
        <f t="shared" si="36"/>
        <v>1.4010187607628557</v>
      </c>
      <c r="R224" s="3">
        <v>0.25</v>
      </c>
      <c r="S224" s="12">
        <f t="shared" si="33"/>
        <v>2.0590124432135356E-3</v>
      </c>
      <c r="W224" s="3">
        <f t="shared" si="34"/>
        <v>0.34630643132463557</v>
      </c>
      <c r="X224" s="3">
        <f t="shared" si="37"/>
        <v>1.3852257252985423</v>
      </c>
      <c r="Z224" s="3">
        <f t="shared" si="35"/>
        <v>0.34695631255614168</v>
      </c>
      <c r="AA224" s="3">
        <f t="shared" si="38"/>
        <v>1.3878252502245667</v>
      </c>
      <c r="AC224" s="3">
        <f>$AD$2*($AD$3+$AD$4*$F224/($N224*'Sem TS MC2020'!P216))*($AD$5*$G224+$AD$6*$B224/$N224)*'Sem TS MC2020'!R216*($J224-$M224)/($J224-$M224-$H224)</f>
        <v>0.34559439339962933</v>
      </c>
      <c r="AD224" s="3">
        <f t="shared" si="39"/>
        <v>1.3823775735985173</v>
      </c>
      <c r="AE224" s="16">
        <f t="shared" si="40"/>
        <v>9.5594393399629329E-2</v>
      </c>
      <c r="AF224" s="17">
        <f t="shared" si="41"/>
        <v>0.72339136506451251</v>
      </c>
      <c r="AG224" s="17">
        <f>AC224*(14.068*'Sem TS MC2020'!$P216^-0.457)/$R224</f>
        <v>1.2238682072623257</v>
      </c>
      <c r="AH224" s="17"/>
      <c r="AP224" s="3">
        <f>$AQ$2*($AQ$3+$AQ$4*$F224/($N224*'Sem TS MC2020'!P216))*($AQ$5*$G224+$AQ$6*$B224/$N224)*('Sem TS MC2020'!P216^$AQ$7/200000)*($J224-$M224)/($J224-$M224-$H224)+('Sem TS MC2020'!P216-$C224/$AQ$8)*($AQ$5*$G224+$AQ$6*$B224/$N224)/200000</f>
        <v>0.3457336427001082</v>
      </c>
      <c r="AQ224" s="3">
        <f t="shared" si="42"/>
        <v>1.3829345708004328</v>
      </c>
      <c r="AR224" s="16">
        <f t="shared" si="43"/>
        <v>9.5733642700108201E-2</v>
      </c>
    </row>
    <row r="225" spans="1:44" x14ac:dyDescent="0.25">
      <c r="B225" s="4">
        <v>20</v>
      </c>
      <c r="C225" s="5">
        <v>528</v>
      </c>
      <c r="D225" s="5">
        <v>2</v>
      </c>
      <c r="E225" s="4">
        <v>44</v>
      </c>
      <c r="F225" s="3">
        <v>3.42</v>
      </c>
      <c r="G225" s="4">
        <v>25</v>
      </c>
      <c r="H225" s="4">
        <v>35</v>
      </c>
      <c r="I225" s="1">
        <v>150</v>
      </c>
      <c r="J225" s="4">
        <v>235</v>
      </c>
      <c r="K225" s="5">
        <v>628</v>
      </c>
      <c r="L225" s="3">
        <v>18375</v>
      </c>
      <c r="M225" s="5">
        <v>82.823824444556394</v>
      </c>
      <c r="N225" s="8">
        <v>3.4176870748299316E-2</v>
      </c>
      <c r="O225" s="3">
        <v>56.924999999999997</v>
      </c>
      <c r="P225" s="5">
        <v>525.80672936787971</v>
      </c>
      <c r="Q225" s="3">
        <f t="shared" si="36"/>
        <v>2.3567998320311849</v>
      </c>
      <c r="R225" s="3">
        <v>0.25</v>
      </c>
      <c r="S225" s="12">
        <f t="shared" si="33"/>
        <v>2.6290336468393987E-3</v>
      </c>
      <c r="W225" s="3">
        <f t="shared" si="34"/>
        <v>0.40266806971119901</v>
      </c>
      <c r="X225" s="3">
        <f t="shared" si="37"/>
        <v>1.610672278844796</v>
      </c>
      <c r="Z225" s="3">
        <f t="shared" si="35"/>
        <v>0.40450969805738524</v>
      </c>
      <c r="AA225" s="3">
        <f t="shared" si="38"/>
        <v>1.6180387922295409</v>
      </c>
      <c r="AC225" s="3">
        <f>$AD$2*($AD$3+$AD$4*$F225/($N225*'Sem TS MC2020'!P217))*($AD$5*$G225+$AD$6*$B225/$N225)*'Sem TS MC2020'!R217*($J225-$M225)/($J225-$M225-$H225)</f>
        <v>0.43973515170430333</v>
      </c>
      <c r="AD225" s="3">
        <f t="shared" si="39"/>
        <v>1.7589406068172133</v>
      </c>
      <c r="AE225" s="16">
        <f t="shared" si="40"/>
        <v>0.18973515170430333</v>
      </c>
      <c r="AF225" s="17">
        <f t="shared" si="41"/>
        <v>0.56852402868195229</v>
      </c>
      <c r="AG225" s="17">
        <f>AC225*(14.068*'Sem TS MC2020'!$P217^-0.457)/$R225</f>
        <v>1.4127521886822008</v>
      </c>
      <c r="AH225" s="17"/>
      <c r="AP225" s="3">
        <f>$AQ$2*($AQ$3+$AQ$4*$F225/($N225*'Sem TS MC2020'!P217))*($AQ$5*$G225+$AQ$6*$B225/$N225)*('Sem TS MC2020'!P217^$AQ$7/200000)*($J225-$M225)/($J225-$M225-$H225)+('Sem TS MC2020'!P217-$C225/$AQ$8)*($AQ$5*$G225+$AQ$6*$B225/$N225)/200000</f>
        <v>0.42736796480148681</v>
      </c>
      <c r="AQ225" s="3">
        <f t="shared" si="42"/>
        <v>1.7094718592059472</v>
      </c>
      <c r="AR225" s="16">
        <f t="shared" si="43"/>
        <v>0.17736796480148681</v>
      </c>
    </row>
    <row r="226" spans="1:44" x14ac:dyDescent="0.25">
      <c r="A226" s="1" t="s">
        <v>51</v>
      </c>
      <c r="B226" s="4">
        <v>20</v>
      </c>
      <c r="C226" s="5">
        <v>528</v>
      </c>
      <c r="D226" s="5">
        <v>3</v>
      </c>
      <c r="E226" s="4">
        <v>12</v>
      </c>
      <c r="F226" s="3">
        <v>3.42</v>
      </c>
      <c r="G226" s="4">
        <v>25</v>
      </c>
      <c r="H226" s="4">
        <v>35</v>
      </c>
      <c r="I226" s="1">
        <v>150</v>
      </c>
      <c r="J226" s="4">
        <v>235</v>
      </c>
      <c r="K226" s="5">
        <v>942</v>
      </c>
      <c r="L226" s="3">
        <v>18375</v>
      </c>
      <c r="M226" s="5">
        <v>95.701732145716321</v>
      </c>
      <c r="N226" s="8">
        <v>5.1265306122448978E-2</v>
      </c>
      <c r="O226" s="3">
        <v>39.099999999999994</v>
      </c>
      <c r="P226" s="5">
        <v>203.40215798464635</v>
      </c>
      <c r="Q226" s="3">
        <f t="shared" si="36"/>
        <v>-0.34615388844767753</v>
      </c>
      <c r="R226" s="3">
        <v>0.18</v>
      </c>
      <c r="S226" s="12">
        <f t="shared" si="33"/>
        <v>1.0170107899232317E-3</v>
      </c>
      <c r="W226" s="3">
        <f t="shared" si="34"/>
        <v>0.18919609149957287</v>
      </c>
      <c r="X226" s="3">
        <f t="shared" si="37"/>
        <v>1.0510893972198494</v>
      </c>
      <c r="Z226" s="3">
        <f t="shared" si="35"/>
        <v>0.19163258688014842</v>
      </c>
      <c r="AA226" s="3">
        <f t="shared" si="38"/>
        <v>1.0646254826674912</v>
      </c>
      <c r="AC226" s="3">
        <f>$AD$2*($AD$3+$AD$4*$F226/($N226*'Sem TS MC2020'!P218))*($AD$5*$G226+$AD$6*$B226/$N226)*'Sem TS MC2020'!R218*($J226-$M226)/($J226-$M226-$H226)</f>
        <v>0.15039211560330235</v>
      </c>
      <c r="AD226" s="3">
        <f t="shared" si="39"/>
        <v>0.83551175335167971</v>
      </c>
      <c r="AE226" s="16">
        <f t="shared" si="40"/>
        <v>-2.9607884396697648E-2</v>
      </c>
      <c r="AF226" s="17">
        <f t="shared" si="41"/>
        <v>1.1968712540409765</v>
      </c>
      <c r="AG226" s="17">
        <f>AC226*(14.068*'Sem TS MC2020'!$P218^-0.457)/$R226</f>
        <v>0.94794943275483334</v>
      </c>
      <c r="AH226" s="17"/>
      <c r="AP226" s="3">
        <f>$AQ$2*($AQ$3+$AQ$4*$F226/($N226*'Sem TS MC2020'!P218))*($AQ$5*$G226+$AQ$6*$B226/$N226)*('Sem TS MC2020'!P218^$AQ$7/200000)*($J226-$M226)/($J226-$M226-$H226)+('Sem TS MC2020'!P218-$C226/$AQ$8)*($AQ$5*$G226+$AQ$6*$B226/$N226)/200000</f>
        <v>0.15779083010307984</v>
      </c>
      <c r="AQ226" s="3">
        <f t="shared" si="42"/>
        <v>0.87661572279488809</v>
      </c>
      <c r="AR226" s="16">
        <f t="shared" si="43"/>
        <v>-2.220916989692015E-2</v>
      </c>
    </row>
    <row r="227" spans="1:44" x14ac:dyDescent="0.25">
      <c r="B227" s="4">
        <v>20</v>
      </c>
      <c r="C227" s="5">
        <v>528</v>
      </c>
      <c r="D227" s="5">
        <v>3</v>
      </c>
      <c r="E227" s="4">
        <v>12</v>
      </c>
      <c r="F227" s="3">
        <v>3.42</v>
      </c>
      <c r="G227" s="4">
        <v>25</v>
      </c>
      <c r="H227" s="4">
        <v>35</v>
      </c>
      <c r="I227" s="1">
        <v>150</v>
      </c>
      <c r="J227" s="4">
        <v>235</v>
      </c>
      <c r="K227" s="5">
        <v>942</v>
      </c>
      <c r="L227" s="3">
        <v>18375</v>
      </c>
      <c r="M227" s="5">
        <v>95.701732145716321</v>
      </c>
      <c r="N227" s="8">
        <v>5.1265306122448978E-2</v>
      </c>
      <c r="O227" s="3">
        <v>44.849999999999994</v>
      </c>
      <c r="P227" s="5">
        <v>246.64112990116564</v>
      </c>
      <c r="Q227" s="3">
        <f t="shared" si="36"/>
        <v>1.6350090667783649E-2</v>
      </c>
      <c r="R227" s="3">
        <v>0.19</v>
      </c>
      <c r="S227" s="12">
        <f t="shared" si="33"/>
        <v>1.2332056495058283E-3</v>
      </c>
      <c r="W227" s="3">
        <f t="shared" si="34"/>
        <v>0.2130890810050326</v>
      </c>
      <c r="X227" s="3">
        <f t="shared" si="37"/>
        <v>1.1215214789738557</v>
      </c>
      <c r="Z227" s="3">
        <f t="shared" si="35"/>
        <v>0.21629137809883828</v>
      </c>
      <c r="AA227" s="3">
        <f t="shared" si="38"/>
        <v>1.138375674204412</v>
      </c>
      <c r="AC227" s="3">
        <f>$AD$2*($AD$3+$AD$4*$F227/($N227*'Sem TS MC2020'!P219))*($AD$5*$G227+$AD$6*$B227/$N227)*'Sem TS MC2020'!R219*($J227-$M227)/($J227-$M227-$H227)</f>
        <v>0.17631956610148206</v>
      </c>
      <c r="AD227" s="3">
        <f t="shared" si="39"/>
        <v>0.92799771632358974</v>
      </c>
      <c r="AE227" s="16">
        <f t="shared" si="40"/>
        <v>-1.3680433898517946E-2</v>
      </c>
      <c r="AF227" s="17">
        <f t="shared" si="41"/>
        <v>1.0775888586899316</v>
      </c>
      <c r="AG227" s="17">
        <f>AC227*(14.068*'Sem TS MC2020'!$P219^-0.457)/$R227</f>
        <v>0.98889197964870212</v>
      </c>
      <c r="AH227" s="17"/>
      <c r="AP227" s="3">
        <f>$AQ$2*($AQ$3+$AQ$4*$F227/($N227*'Sem TS MC2020'!P219))*($AQ$5*$G227+$AQ$6*$B227/$N227)*('Sem TS MC2020'!P219^$AQ$7/200000)*($J227-$M227)/($J227-$M227-$H227)+('Sem TS MC2020'!P219-$C227/$AQ$8)*($AQ$5*$G227+$AQ$6*$B227/$N227)/200000</f>
        <v>0.18221509618973664</v>
      </c>
      <c r="AQ227" s="3">
        <f t="shared" si="42"/>
        <v>0.95902682205124545</v>
      </c>
      <c r="AR227" s="16">
        <f t="shared" si="43"/>
        <v>-7.7849038102633661E-3</v>
      </c>
    </row>
    <row r="228" spans="1:44" x14ac:dyDescent="0.25">
      <c r="B228" s="4">
        <v>20</v>
      </c>
      <c r="C228" s="5">
        <v>528</v>
      </c>
      <c r="D228" s="5">
        <v>3</v>
      </c>
      <c r="E228" s="4">
        <v>12</v>
      </c>
      <c r="F228" s="3">
        <v>3.42</v>
      </c>
      <c r="G228" s="4">
        <v>25</v>
      </c>
      <c r="H228" s="4">
        <v>35</v>
      </c>
      <c r="I228" s="1">
        <v>150</v>
      </c>
      <c r="J228" s="4">
        <v>235</v>
      </c>
      <c r="K228" s="5">
        <v>942</v>
      </c>
      <c r="L228" s="3">
        <v>18375</v>
      </c>
      <c r="M228" s="5">
        <v>95.701732145716321</v>
      </c>
      <c r="N228" s="8">
        <v>5.1265306122448978E-2</v>
      </c>
      <c r="O228" s="3">
        <v>50.024999999999999</v>
      </c>
      <c r="P228" s="5">
        <v>285.55620462603298</v>
      </c>
      <c r="Q228" s="3">
        <f t="shared" si="36"/>
        <v>0.34260367187169855</v>
      </c>
      <c r="R228" s="3">
        <v>0.21</v>
      </c>
      <c r="S228" s="12">
        <f t="shared" si="33"/>
        <v>1.4277810231301648E-3</v>
      </c>
      <c r="W228" s="3">
        <f t="shared" si="34"/>
        <v>0.23324830688474291</v>
      </c>
      <c r="X228" s="3">
        <f t="shared" si="37"/>
        <v>1.1107062232606806</v>
      </c>
      <c r="Z228" s="3">
        <f t="shared" si="35"/>
        <v>0.23713540399265404</v>
      </c>
      <c r="AA228" s="3">
        <f t="shared" si="38"/>
        <v>1.1292162094888287</v>
      </c>
      <c r="AC228" s="3">
        <f>$AD$2*($AD$3+$AD$4*$F228/($N228*'Sem TS MC2020'!P220))*($AD$5*$G228+$AD$6*$B228/$N228)*'Sem TS MC2020'!R220*($J228-$M228)/($J228-$M228-$H228)</f>
        <v>0.1996542715498438</v>
      </c>
      <c r="AD228" s="3">
        <f t="shared" si="39"/>
        <v>0.95073462642782769</v>
      </c>
      <c r="AE228" s="16">
        <f t="shared" si="40"/>
        <v>-1.0345728450156189E-2</v>
      </c>
      <c r="AF228" s="17">
        <f t="shared" si="41"/>
        <v>1.0518182174107573</v>
      </c>
      <c r="AG228" s="17">
        <f>AC228*(14.068*'Sem TS MC2020'!$P220^-0.457)/$R228</f>
        <v>0.96380282205216872</v>
      </c>
      <c r="AH228" s="17"/>
      <c r="AP228" s="3">
        <f>$AQ$2*($AQ$3+$AQ$4*$F228/($N228*'Sem TS MC2020'!P220))*($AQ$5*$G228+$AQ$6*$B228/$N228)*('Sem TS MC2020'!P220^$AQ$7/200000)*($J228-$M228)/($J228-$M228-$H228)+('Sem TS MC2020'!P220-$C228/$AQ$8)*($AQ$5*$G228+$AQ$6*$B228/$N228)/200000</f>
        <v>0.20367774179366946</v>
      </c>
      <c r="AQ228" s="3">
        <f t="shared" si="42"/>
        <v>0.96989400854128316</v>
      </c>
      <c r="AR228" s="16">
        <f t="shared" si="43"/>
        <v>-6.3222582063305333E-3</v>
      </c>
    </row>
    <row r="229" spans="1:44" x14ac:dyDescent="0.25">
      <c r="B229" s="4">
        <v>20</v>
      </c>
      <c r="C229" s="5">
        <v>528</v>
      </c>
      <c r="D229" s="5">
        <v>3</v>
      </c>
      <c r="E229" s="4">
        <v>12</v>
      </c>
      <c r="F229" s="3">
        <v>3.42</v>
      </c>
      <c r="G229" s="4">
        <v>25</v>
      </c>
      <c r="H229" s="4">
        <v>35</v>
      </c>
      <c r="I229" s="1">
        <v>150</v>
      </c>
      <c r="J229" s="4">
        <v>235</v>
      </c>
      <c r="K229" s="5">
        <v>942</v>
      </c>
      <c r="L229" s="3">
        <v>18375</v>
      </c>
      <c r="M229" s="5">
        <v>95.701732145716321</v>
      </c>
      <c r="N229" s="8">
        <v>5.1265306122448978E-2</v>
      </c>
      <c r="O229" s="3">
        <v>56.349999999999994</v>
      </c>
      <c r="P229" s="5">
        <v>333.11907373420411</v>
      </c>
      <c r="Q229" s="3">
        <f t="shared" si="36"/>
        <v>0.74135804889870516</v>
      </c>
      <c r="R229" s="3">
        <v>0.23</v>
      </c>
      <c r="S229" s="12">
        <f t="shared" si="33"/>
        <v>1.6655953686710205E-3</v>
      </c>
      <c r="W229" s="3">
        <f t="shared" si="34"/>
        <v>0.25650785781651031</v>
      </c>
      <c r="X229" s="3">
        <f t="shared" si="37"/>
        <v>1.1152515557239577</v>
      </c>
      <c r="Z229" s="3">
        <f t="shared" si="35"/>
        <v>0.26122489247513225</v>
      </c>
      <c r="AA229" s="3">
        <f t="shared" si="38"/>
        <v>1.1357604020657923</v>
      </c>
      <c r="AC229" s="3">
        <f>$AD$2*($AD$3+$AD$4*$F229/($N229*'Sem TS MC2020'!P221))*($AD$5*$G229+$AD$6*$B229/$N229)*'Sem TS MC2020'!R221*($J229-$M229)/($J229-$M229-$H229)</f>
        <v>0.22817446709784139</v>
      </c>
      <c r="AD229" s="3">
        <f t="shared" si="39"/>
        <v>0.99206290042539735</v>
      </c>
      <c r="AE229" s="16">
        <f t="shared" si="40"/>
        <v>-1.8255329021586164E-3</v>
      </c>
      <c r="AF229" s="17">
        <f t="shared" si="41"/>
        <v>1.0080006011425275</v>
      </c>
      <c r="AG229" s="17">
        <f>AC229*(14.068*'Sem TS MC2020'!$P221^-0.457)/$R229</f>
        <v>0.95244097916320525</v>
      </c>
      <c r="AH229" s="17"/>
      <c r="AP229" s="3">
        <f>$AQ$2*($AQ$3+$AQ$4*$F229/($N229*'Sem TS MC2020'!P221))*($AQ$5*$G229+$AQ$6*$B229/$N229)*('Sem TS MC2020'!P221^$AQ$7/200000)*($J229-$M229)/($J229-$M229-$H229)+('Sem TS MC2020'!P221-$C229/$AQ$8)*($AQ$5*$G229+$AQ$6*$B229/$N229)/200000</f>
        <v>0.22934169693423956</v>
      </c>
      <c r="AQ229" s="3">
        <f t="shared" si="42"/>
        <v>0.9971378127575633</v>
      </c>
      <c r="AR229" s="16">
        <f t="shared" si="43"/>
        <v>-6.5830306576045161E-4</v>
      </c>
    </row>
    <row r="230" spans="1:44" x14ac:dyDescent="0.25">
      <c r="B230" s="4">
        <v>20</v>
      </c>
      <c r="C230" s="5">
        <v>528</v>
      </c>
      <c r="D230" s="5">
        <v>3</v>
      </c>
      <c r="E230" s="4">
        <v>12</v>
      </c>
      <c r="F230" s="3">
        <v>3.42</v>
      </c>
      <c r="G230" s="4">
        <v>25</v>
      </c>
      <c r="H230" s="4">
        <v>35</v>
      </c>
      <c r="I230" s="1">
        <v>150</v>
      </c>
      <c r="J230" s="4">
        <v>235</v>
      </c>
      <c r="K230" s="5">
        <v>942</v>
      </c>
      <c r="L230" s="3">
        <v>18375</v>
      </c>
      <c r="M230" s="5">
        <v>95.701732145716321</v>
      </c>
      <c r="N230" s="8">
        <v>5.1265306122448978E-2</v>
      </c>
      <c r="O230" s="3">
        <v>62.674999999999997</v>
      </c>
      <c r="P230" s="5">
        <v>380.68194284237535</v>
      </c>
      <c r="Q230" s="3">
        <f t="shared" si="36"/>
        <v>1.1401124259257127</v>
      </c>
      <c r="R230" s="3">
        <v>0.25</v>
      </c>
      <c r="S230" s="12">
        <f t="shared" si="33"/>
        <v>1.9034097142118767E-3</v>
      </c>
      <c r="W230" s="3">
        <f t="shared" si="34"/>
        <v>0.27852469484067688</v>
      </c>
      <c r="X230" s="3">
        <f t="shared" si="37"/>
        <v>1.1140987793627075</v>
      </c>
      <c r="Z230" s="3">
        <f t="shared" si="35"/>
        <v>0.28406333594905098</v>
      </c>
      <c r="AA230" s="3">
        <f t="shared" si="38"/>
        <v>1.1362533437962039</v>
      </c>
      <c r="AC230" s="3">
        <f>$AD$2*($AD$3+$AD$4*$F230/($N230*'Sem TS MC2020'!P222))*($AD$5*$G230+$AD$6*$B230/$N230)*'Sem TS MC2020'!R222*($J230-$M230)/($J230-$M230-$H230)</f>
        <v>0.25669466264583907</v>
      </c>
      <c r="AD230" s="3">
        <f t="shared" si="39"/>
        <v>1.0267786505833563</v>
      </c>
      <c r="AE230" s="16">
        <f t="shared" si="40"/>
        <v>6.6946626458390668E-3</v>
      </c>
      <c r="AF230" s="17">
        <f t="shared" si="41"/>
        <v>0.97391974349277499</v>
      </c>
      <c r="AG230" s="17">
        <f>AC230*(14.068*'Sem TS MC2020'!$P222^-0.457)/$R230</f>
        <v>0.93899245135913956</v>
      </c>
      <c r="AH230" s="17"/>
      <c r="AP230" s="3">
        <f>$AQ$2*($AQ$3+$AQ$4*$F230/($N230*'Sem TS MC2020'!P222))*($AQ$5*$G230+$AQ$6*$B230/$N230)*('Sem TS MC2020'!P222^$AQ$7/200000)*($J230-$M230)/($J230-$M230-$H230)+('Sem TS MC2020'!P222-$C230/$AQ$8)*($AQ$5*$G230+$AQ$6*$B230/$N230)/200000</f>
        <v>0.254466035040815</v>
      </c>
      <c r="AQ230" s="3">
        <f t="shared" si="42"/>
        <v>1.01786414016326</v>
      </c>
      <c r="AR230" s="16">
        <f t="shared" si="43"/>
        <v>4.4660350408149974E-3</v>
      </c>
    </row>
    <row r="231" spans="1:44" x14ac:dyDescent="0.25">
      <c r="B231" s="4">
        <v>20</v>
      </c>
      <c r="C231" s="5">
        <v>528</v>
      </c>
      <c r="D231" s="5">
        <v>3</v>
      </c>
      <c r="E231" s="4">
        <v>12</v>
      </c>
      <c r="F231" s="3">
        <v>3.42</v>
      </c>
      <c r="G231" s="4">
        <v>25</v>
      </c>
      <c r="H231" s="4">
        <v>35</v>
      </c>
      <c r="I231" s="1">
        <v>150</v>
      </c>
      <c r="J231" s="4">
        <v>235</v>
      </c>
      <c r="K231" s="5">
        <v>942</v>
      </c>
      <c r="L231" s="3">
        <v>18375</v>
      </c>
      <c r="M231" s="5">
        <v>95.701732145716321</v>
      </c>
      <c r="N231" s="8">
        <v>5.1265306122448978E-2</v>
      </c>
      <c r="O231" s="3">
        <v>68.424999999999997</v>
      </c>
      <c r="P231" s="5">
        <v>423.92091475889458</v>
      </c>
      <c r="Q231" s="3">
        <f t="shared" si="36"/>
        <v>1.5026164050411734</v>
      </c>
      <c r="R231" s="3">
        <v>0.28999999999999998</v>
      </c>
      <c r="S231" s="12">
        <f t="shared" si="33"/>
        <v>2.1196045737944731E-3</v>
      </c>
      <c r="W231" s="3">
        <f t="shared" si="34"/>
        <v>0.29764016089866291</v>
      </c>
      <c r="X231" s="3">
        <f t="shared" si="37"/>
        <v>1.0263453824091826</v>
      </c>
      <c r="Z231" s="3">
        <f t="shared" si="35"/>
        <v>0.30391837240716807</v>
      </c>
      <c r="AA231" s="3">
        <f t="shared" si="38"/>
        <v>1.0479943876109243</v>
      </c>
      <c r="AC231" s="3">
        <f>$AD$2*($AD$3+$AD$4*$F231/($N231*'Sem TS MC2020'!P223))*($AD$5*$G231+$AD$6*$B231/$N231)*'Sem TS MC2020'!R223*($J231-$M231)/($J231-$M231-$H231)</f>
        <v>0.28262211314401881</v>
      </c>
      <c r="AD231" s="3">
        <f t="shared" si="39"/>
        <v>0.97455901084144425</v>
      </c>
      <c r="AE231" s="16">
        <f t="shared" si="40"/>
        <v>-7.377886855981175E-3</v>
      </c>
      <c r="AF231" s="17">
        <f t="shared" si="41"/>
        <v>1.0261051294744992</v>
      </c>
      <c r="AG231" s="17">
        <f>AC231*(14.068*'Sem TS MC2020'!$P223^-0.457)/$R231</f>
        <v>0.85619435576322855</v>
      </c>
      <c r="AH231" s="17"/>
      <c r="AP231" s="3">
        <f>$AQ$2*($AQ$3+$AQ$4*$F231/($N231*'Sem TS MC2020'!P223))*($AQ$5*$G231+$AQ$6*$B231/$N231)*('Sem TS MC2020'!P223^$AQ$7/200000)*($J231-$M231)/($J231-$M231-$H231)+('Sem TS MC2020'!P223-$C231/$AQ$8)*($AQ$5*$G231+$AQ$6*$B231/$N231)/200000</f>
        <v>0.27689748398149833</v>
      </c>
      <c r="AQ231" s="3">
        <f t="shared" si="42"/>
        <v>0.95481891028102883</v>
      </c>
      <c r="AR231" s="16">
        <f t="shared" si="43"/>
        <v>-1.3102516018501653E-2</v>
      </c>
    </row>
    <row r="232" spans="1:44" x14ac:dyDescent="0.25">
      <c r="B232" s="4">
        <v>20</v>
      </c>
      <c r="C232" s="5">
        <v>528</v>
      </c>
      <c r="D232" s="5">
        <v>3</v>
      </c>
      <c r="E232" s="4">
        <v>12</v>
      </c>
      <c r="F232" s="3">
        <v>3.42</v>
      </c>
      <c r="G232" s="4">
        <v>25</v>
      </c>
      <c r="H232" s="4">
        <v>35</v>
      </c>
      <c r="I232" s="1">
        <v>150</v>
      </c>
      <c r="J232" s="4">
        <v>235</v>
      </c>
      <c r="K232" s="5">
        <v>942</v>
      </c>
      <c r="L232" s="3">
        <v>18375</v>
      </c>
      <c r="M232" s="5">
        <v>95.701732145716321</v>
      </c>
      <c r="N232" s="8">
        <v>5.1265306122448978E-2</v>
      </c>
      <c r="O232" s="3">
        <v>74.174999999999997</v>
      </c>
      <c r="P232" s="5">
        <v>467.15988667541376</v>
      </c>
      <c r="Q232" s="3">
        <f t="shared" si="36"/>
        <v>1.8651203841566335</v>
      </c>
      <c r="R232" s="3">
        <v>0.31</v>
      </c>
      <c r="S232" s="12">
        <f t="shared" si="33"/>
        <v>2.335799433377069E-3</v>
      </c>
      <c r="W232" s="3">
        <f t="shared" si="34"/>
        <v>0.31602178588390983</v>
      </c>
      <c r="X232" s="3">
        <f t="shared" si="37"/>
        <v>1.0194251157545478</v>
      </c>
      <c r="Z232" s="3">
        <f t="shared" si="35"/>
        <v>0.32303266091137955</v>
      </c>
      <c r="AA232" s="3">
        <f t="shared" si="38"/>
        <v>1.0420408416496114</v>
      </c>
      <c r="AC232" s="3">
        <f>$AD$2*($AD$3+$AD$4*$F232/($N232*'Sem TS MC2020'!P224))*($AD$5*$G232+$AD$6*$B232/$N232)*'Sem TS MC2020'!R224*($J232-$M232)/($J232-$M232-$H232)</f>
        <v>0.30854956364219849</v>
      </c>
      <c r="AD232" s="3">
        <f t="shared" si="39"/>
        <v>0.99532117303934997</v>
      </c>
      <c r="AE232" s="16">
        <f t="shared" si="40"/>
        <v>-1.45043635780151E-3</v>
      </c>
      <c r="AF232" s="17">
        <f t="shared" si="41"/>
        <v>1.004700821290039</v>
      </c>
      <c r="AG232" s="17">
        <f>AC232*(14.068*'Sem TS MC2020'!$P224^-0.457)/$R232</f>
        <v>0.84277748663801921</v>
      </c>
      <c r="AH232" s="17"/>
      <c r="AP232" s="3">
        <f>$AQ$2*($AQ$3+$AQ$4*$F232/($N232*'Sem TS MC2020'!P224))*($AQ$5*$G232+$AQ$6*$B232/$N232)*('Sem TS MC2020'!P224^$AQ$7/200000)*($J232-$M232)/($J232-$M232-$H232)+('Sem TS MC2020'!P224-$C232/$AQ$8)*($AQ$5*$G232+$AQ$6*$B232/$N232)/200000</f>
        <v>0.29898294804812542</v>
      </c>
      <c r="AQ232" s="3">
        <f t="shared" si="42"/>
        <v>0.96446112273588847</v>
      </c>
      <c r="AR232" s="16">
        <f t="shared" si="43"/>
        <v>-1.1017051951874579E-2</v>
      </c>
    </row>
    <row r="233" spans="1:44" x14ac:dyDescent="0.25">
      <c r="B233" s="4">
        <v>20</v>
      </c>
      <c r="C233" s="5">
        <v>528</v>
      </c>
      <c r="D233" s="5">
        <v>3</v>
      </c>
      <c r="E233" s="4">
        <v>12</v>
      </c>
      <c r="F233" s="3">
        <v>3.42</v>
      </c>
      <c r="G233" s="4">
        <v>25</v>
      </c>
      <c r="H233" s="4">
        <v>35</v>
      </c>
      <c r="I233" s="1">
        <v>150</v>
      </c>
      <c r="J233" s="4">
        <v>235</v>
      </c>
      <c r="K233" s="5">
        <v>942</v>
      </c>
      <c r="L233" s="3">
        <v>18375</v>
      </c>
      <c r="M233" s="5">
        <v>95.701732145716321</v>
      </c>
      <c r="N233" s="8">
        <v>5.1265306122448978E-2</v>
      </c>
      <c r="O233" s="3">
        <v>79.349999999999994</v>
      </c>
      <c r="P233" s="5">
        <v>501.10623509507292</v>
      </c>
      <c r="Q233" s="3">
        <f t="shared" si="36"/>
        <v>2.1497174925782829</v>
      </c>
      <c r="R233" s="3">
        <v>0.37</v>
      </c>
      <c r="S233" s="12">
        <f t="shared" si="33"/>
        <v>2.5055311754753648E-3</v>
      </c>
      <c r="W233" s="3">
        <f t="shared" si="34"/>
        <v>0.32999964505085183</v>
      </c>
      <c r="X233" s="3">
        <f t="shared" si="37"/>
        <v>0.89189093256986984</v>
      </c>
      <c r="Z233" s="3">
        <f t="shared" si="35"/>
        <v>0.3375809969807318</v>
      </c>
      <c r="AA233" s="3">
        <f t="shared" si="38"/>
        <v>0.91238107292089676</v>
      </c>
      <c r="AC233" s="3">
        <f>$AD$2*($AD$3+$AD$4*$F233/($N233*'Sem TS MC2020'!P225))*($AD$5*$G233+$AD$6*$B233/$N233)*'Sem TS MC2020'!R225*($J233-$M233)/($J233-$M233-$H233)</f>
        <v>0.33188426909056012</v>
      </c>
      <c r="AD233" s="3">
        <f t="shared" si="39"/>
        <v>0.89698451105556787</v>
      </c>
      <c r="AE233" s="16">
        <f t="shared" si="40"/>
        <v>-3.8115730909439871E-2</v>
      </c>
      <c r="AF233" s="17">
        <f t="shared" si="41"/>
        <v>1.1148464523910273</v>
      </c>
      <c r="AG233" s="17">
        <f>AC233*(14.068*'Sem TS MC2020'!$P225^-0.457)/$R233</f>
        <v>0.73646037009872856</v>
      </c>
      <c r="AH233" s="17"/>
      <c r="AP233" s="3">
        <f>$AQ$2*($AQ$3+$AQ$4*$F233/($N233*'Sem TS MC2020'!P225))*($AQ$5*$G233+$AQ$6*$B233/$N233)*('Sem TS MC2020'!P225^$AQ$7/200000)*($J233-$M233)/($J233-$M233-$H233)+('Sem TS MC2020'!P225-$C233/$AQ$8)*($AQ$5*$G233+$AQ$6*$B233/$N233)/200000</f>
        <v>0.31859242818433842</v>
      </c>
      <c r="AQ233" s="3">
        <f t="shared" si="42"/>
        <v>0.86106061671442813</v>
      </c>
      <c r="AR233" s="16">
        <f t="shared" si="43"/>
        <v>-5.1407571815661579E-2</v>
      </c>
    </row>
    <row r="234" spans="1:44" x14ac:dyDescent="0.25">
      <c r="A234" s="1" t="s">
        <v>52</v>
      </c>
      <c r="B234" s="4">
        <v>16</v>
      </c>
      <c r="C234" s="5">
        <v>528</v>
      </c>
      <c r="D234" s="5">
        <v>2</v>
      </c>
      <c r="E234" s="4">
        <v>52</v>
      </c>
      <c r="F234" s="3">
        <v>2.98</v>
      </c>
      <c r="G234" s="4">
        <v>27</v>
      </c>
      <c r="H234" s="4">
        <v>35</v>
      </c>
      <c r="I234" s="1">
        <v>150</v>
      </c>
      <c r="J234" s="4">
        <v>235</v>
      </c>
      <c r="K234" s="5">
        <v>402</v>
      </c>
      <c r="L234" s="3">
        <v>17250</v>
      </c>
      <c r="M234" s="5">
        <v>67.594050734713008</v>
      </c>
      <c r="N234" s="8">
        <v>2.3304347826086955E-2</v>
      </c>
      <c r="O234" s="3">
        <v>26.45</v>
      </c>
      <c r="P234" s="5">
        <v>338.45671348122494</v>
      </c>
      <c r="Q234" s="3">
        <f t="shared" si="36"/>
        <v>0.78610739333537671</v>
      </c>
      <c r="R234" s="3">
        <v>0.16</v>
      </c>
      <c r="S234" s="12">
        <f t="shared" si="33"/>
        <v>1.6922835674061246E-3</v>
      </c>
      <c r="W234" s="3">
        <f t="shared" si="34"/>
        <v>0.30979953449565484</v>
      </c>
      <c r="X234" s="3">
        <f t="shared" si="37"/>
        <v>1.9362470905978426</v>
      </c>
      <c r="Z234" s="3">
        <f t="shared" si="35"/>
        <v>0.30674557928676371</v>
      </c>
      <c r="AA234" s="3">
        <f t="shared" si="38"/>
        <v>1.9171598705422732</v>
      </c>
      <c r="AC234" s="3">
        <f>$AD$2*($AD$3+$AD$4*$F234/($N234*'Sem TS MC2020'!P226))*($AD$5*$G234+$AD$6*$B234/$N234)*'Sem TS MC2020'!R226*($J234-$M234)/($J234-$M234-$H234)</f>
        <v>0.31498643455900172</v>
      </c>
      <c r="AD234" s="3">
        <f t="shared" si="39"/>
        <v>1.9686652159937608</v>
      </c>
      <c r="AE234" s="16">
        <f t="shared" si="40"/>
        <v>0.15498643455900171</v>
      </c>
      <c r="AF234" s="17">
        <f t="shared" si="41"/>
        <v>0.50795838310944652</v>
      </c>
      <c r="AG234" s="17">
        <f>AC234*(14.068*'Sem TS MC2020'!$P226^-0.457)/$R234</f>
        <v>1.8549644525908326</v>
      </c>
      <c r="AH234" s="17"/>
      <c r="AP234" s="3">
        <f>$AQ$2*($AQ$3+$AQ$4*$F234/($N234*'Sem TS MC2020'!P226))*($AQ$5*$G234+$AQ$6*$B234/$N234)*('Sem TS MC2020'!P226^$AQ$7/200000)*($J234-$M234)/($J234-$M234-$H234)+('Sem TS MC2020'!P226-$C234/$AQ$8)*($AQ$5*$G234+$AQ$6*$B234/$N234)/200000</f>
        <v>0.32186001999814456</v>
      </c>
      <c r="AQ234" s="3">
        <f t="shared" si="42"/>
        <v>2.0116251249884036</v>
      </c>
      <c r="AR234" s="16">
        <f t="shared" si="43"/>
        <v>0.16186001999814456</v>
      </c>
    </row>
    <row r="235" spans="1:44" x14ac:dyDescent="0.25">
      <c r="B235" s="4">
        <v>16</v>
      </c>
      <c r="C235" s="5">
        <v>528</v>
      </c>
      <c r="D235" s="5">
        <v>2</v>
      </c>
      <c r="E235" s="4">
        <v>52</v>
      </c>
      <c r="F235" s="3">
        <v>2.98</v>
      </c>
      <c r="G235" s="4">
        <v>27</v>
      </c>
      <c r="H235" s="4">
        <v>35</v>
      </c>
      <c r="I235" s="1">
        <v>150</v>
      </c>
      <c r="J235" s="4">
        <v>235</v>
      </c>
      <c r="K235" s="5">
        <v>402</v>
      </c>
      <c r="L235" s="3">
        <v>17250</v>
      </c>
      <c r="M235" s="5">
        <v>67.594050734713008</v>
      </c>
      <c r="N235" s="8">
        <v>2.3304347826086955E-2</v>
      </c>
      <c r="O235" s="3">
        <v>31.624999999999996</v>
      </c>
      <c r="P235" s="5">
        <v>433.44874130170848</v>
      </c>
      <c r="Q235" s="3">
        <f t="shared" si="36"/>
        <v>1.5824951551826032</v>
      </c>
      <c r="R235" s="3">
        <v>0.2</v>
      </c>
      <c r="S235" s="12">
        <f t="shared" si="33"/>
        <v>2.1672437065085423E-3</v>
      </c>
      <c r="W235" s="3">
        <f t="shared" si="34"/>
        <v>0.36088424045635997</v>
      </c>
      <c r="X235" s="3">
        <f t="shared" si="37"/>
        <v>1.8044212022817998</v>
      </c>
      <c r="Z235" s="3">
        <f t="shared" si="35"/>
        <v>0.35830036418237415</v>
      </c>
      <c r="AA235" s="3">
        <f t="shared" si="38"/>
        <v>1.7915018209118707</v>
      </c>
      <c r="AC235" s="3">
        <f>$AD$2*($AD$3+$AD$4*$F235/($N235*'Sem TS MC2020'!P227))*($AD$5*$G235+$AD$6*$B235/$N235)*'Sem TS MC2020'!R227*($J235-$M235)/($J235-$M235-$H235)</f>
        <v>0.39084940116132816</v>
      </c>
      <c r="AD235" s="3">
        <f t="shared" si="39"/>
        <v>1.9542470058066408</v>
      </c>
      <c r="AE235" s="16">
        <f t="shared" si="40"/>
        <v>0.19084940116132815</v>
      </c>
      <c r="AF235" s="17">
        <f t="shared" si="41"/>
        <v>0.51170604177911327</v>
      </c>
      <c r="AG235" s="17">
        <f>AC235*(14.068*'Sem TS MC2020'!$P227^-0.457)/$R235</f>
        <v>1.6969840437684269</v>
      </c>
      <c r="AH235" s="17"/>
      <c r="AP235" s="3">
        <f>$AQ$2*($AQ$3+$AQ$4*$F235/($N235*'Sem TS MC2020'!P227))*($AQ$5*$G235+$AQ$6*$B235/$N235)*('Sem TS MC2020'!P227^$AQ$7/200000)*($J235-$M235)/($J235-$M235-$H235)+('Sem TS MC2020'!P227-$C235/$AQ$8)*($AQ$5*$G235+$AQ$6*$B235/$N235)/200000</f>
        <v>0.39048393551449778</v>
      </c>
      <c r="AQ235" s="3">
        <f t="shared" si="42"/>
        <v>1.9524196775724889</v>
      </c>
      <c r="AR235" s="16">
        <f t="shared" si="43"/>
        <v>0.19048393551449777</v>
      </c>
    </row>
    <row r="236" spans="1:44" x14ac:dyDescent="0.25">
      <c r="B236" s="4">
        <v>16</v>
      </c>
      <c r="C236" s="5">
        <v>528</v>
      </c>
      <c r="D236" s="5">
        <v>2</v>
      </c>
      <c r="E236" s="4">
        <v>52</v>
      </c>
      <c r="F236" s="3">
        <v>2.98</v>
      </c>
      <c r="G236" s="4">
        <v>27</v>
      </c>
      <c r="H236" s="4">
        <v>35</v>
      </c>
      <c r="I236" s="1">
        <v>150</v>
      </c>
      <c r="J236" s="4">
        <v>235</v>
      </c>
      <c r="K236" s="5">
        <v>402</v>
      </c>
      <c r="L236" s="3">
        <v>17250</v>
      </c>
      <c r="M236" s="5">
        <v>67.594050734713008</v>
      </c>
      <c r="N236" s="8">
        <v>2.3304347826086955E-2</v>
      </c>
      <c r="O236" s="3">
        <v>37.375</v>
      </c>
      <c r="P236" s="5">
        <v>523.88203180799201</v>
      </c>
      <c r="Q236" s="3">
        <f t="shared" si="36"/>
        <v>2.3406636823234588</v>
      </c>
      <c r="R236" s="3">
        <v>0.26</v>
      </c>
      <c r="S236" s="12">
        <f t="shared" si="33"/>
        <v>2.61941015903996E-3</v>
      </c>
      <c r="W236" s="3">
        <f t="shared" si="34"/>
        <v>0.40564338604884759</v>
      </c>
      <c r="X236" s="3">
        <f t="shared" si="37"/>
        <v>1.5601668694186446</v>
      </c>
      <c r="Z236" s="3">
        <f t="shared" si="35"/>
        <v>0.40357939506904322</v>
      </c>
      <c r="AA236" s="3">
        <f t="shared" si="38"/>
        <v>1.5522284425732431</v>
      </c>
      <c r="AC236" s="3">
        <f>$AD$2*($AD$3+$AD$4*$F236/($N236*'Sem TS MC2020'!P228))*($AD$5*$G236+$AD$6*$B236/$N236)*'Sem TS MC2020'!R228*($J236-$M236)/($J236-$M236-$H236)</f>
        <v>0.47514158627502434</v>
      </c>
      <c r="AD236" s="3">
        <f t="shared" si="39"/>
        <v>1.8274676395193243</v>
      </c>
      <c r="AE236" s="16">
        <f t="shared" si="40"/>
        <v>0.21514158627502433</v>
      </c>
      <c r="AF236" s="17">
        <f t="shared" si="41"/>
        <v>0.54720531208039791</v>
      </c>
      <c r="AG236" s="17">
        <f>AC236*(14.068*'Sem TS MC2020'!$P228^-0.457)/$R236</f>
        <v>1.4702539131439187</v>
      </c>
      <c r="AH236" s="17"/>
      <c r="AP236" s="3">
        <f>$AQ$2*($AQ$3+$AQ$4*$F236/($N236*'Sem TS MC2020'!P228))*($AQ$5*$G236+$AQ$6*$B236/$N236)*('Sem TS MC2020'!P228^$AQ$7/200000)*($J236-$M236)/($J236-$M236-$H236)+('Sem TS MC2020'!P228-$C236/$AQ$8)*($AQ$5*$G236+$AQ$6*$B236/$N236)/200000</f>
        <v>0.46416352440107245</v>
      </c>
      <c r="AQ236" s="3">
        <f t="shared" si="42"/>
        <v>1.7852443246195093</v>
      </c>
      <c r="AR236" s="16">
        <f t="shared" si="43"/>
        <v>0.20416352440107244</v>
      </c>
    </row>
    <row r="237" spans="1:44" x14ac:dyDescent="0.25">
      <c r="A237" s="1" t="s">
        <v>53</v>
      </c>
      <c r="B237" s="4">
        <v>20</v>
      </c>
      <c r="C237" s="5">
        <v>528</v>
      </c>
      <c r="D237" s="5">
        <v>2</v>
      </c>
      <c r="E237" s="4">
        <v>44</v>
      </c>
      <c r="F237" s="3">
        <v>2.98</v>
      </c>
      <c r="G237" s="4">
        <v>25</v>
      </c>
      <c r="H237" s="4">
        <v>35</v>
      </c>
      <c r="I237" s="1">
        <v>150</v>
      </c>
      <c r="J237" s="4">
        <v>235</v>
      </c>
      <c r="K237" s="5">
        <v>628</v>
      </c>
      <c r="L237" s="3">
        <v>18375</v>
      </c>
      <c r="M237" s="5">
        <v>80.321192218194966</v>
      </c>
      <c r="N237" s="8">
        <v>3.4176870748299316E-2</v>
      </c>
      <c r="O237" s="3">
        <v>28.749999999999996</v>
      </c>
      <c r="P237" s="5">
        <v>217.08100493447304</v>
      </c>
      <c r="Q237" s="3">
        <f t="shared" si="36"/>
        <v>-0.23147409313253647</v>
      </c>
      <c r="R237" s="3">
        <v>0.17</v>
      </c>
      <c r="S237" s="12">
        <f t="shared" si="33"/>
        <v>1.0854050246723653E-3</v>
      </c>
      <c r="W237" s="3">
        <f t="shared" si="34"/>
        <v>0.23328839191182635</v>
      </c>
      <c r="X237" s="3">
        <f t="shared" si="37"/>
        <v>1.3722846583048607</v>
      </c>
      <c r="Z237" s="3">
        <f t="shared" si="35"/>
        <v>0.23208583105888297</v>
      </c>
      <c r="AA237" s="3">
        <f t="shared" si="38"/>
        <v>1.3652107709346055</v>
      </c>
      <c r="AC237" s="3">
        <f>$AD$2*($AD$3+$AD$4*$F237/($N237*'Sem TS MC2020'!P229))*($AD$5*$G237+$AD$6*$B237/$N237)*'Sem TS MC2020'!R229*($J237-$M237)/($J237-$M237-$H237)</f>
        <v>0.20131921701182906</v>
      </c>
      <c r="AD237" s="3">
        <f t="shared" si="39"/>
        <v>1.1842306883048768</v>
      </c>
      <c r="AE237" s="16">
        <f t="shared" si="40"/>
        <v>3.1319217011829048E-2</v>
      </c>
      <c r="AF237" s="17">
        <f t="shared" si="41"/>
        <v>0.84443006744860927</v>
      </c>
      <c r="AG237" s="17">
        <f>AC237*(14.068*'Sem TS MC2020'!$P229^-0.457)/$R237</f>
        <v>1.3025224451465423</v>
      </c>
      <c r="AH237" s="17"/>
      <c r="AP237" s="3">
        <f>$AQ$2*($AQ$3+$AQ$4*$F237/($N237*'Sem TS MC2020'!P229))*($AQ$5*$G237+$AQ$6*$B237/$N237)*('Sem TS MC2020'!P229^$AQ$7/200000)*($J237-$M237)/($J237-$M237-$H237)+('Sem TS MC2020'!P229-$C237/$AQ$8)*($AQ$5*$G237+$AQ$6*$B237/$N237)/200000</f>
        <v>0.21316637119175114</v>
      </c>
      <c r="AQ237" s="3">
        <f t="shared" si="42"/>
        <v>1.2539198305397126</v>
      </c>
      <c r="AR237" s="16">
        <f t="shared" si="43"/>
        <v>4.3166371191751124E-2</v>
      </c>
    </row>
    <row r="238" spans="1:44" x14ac:dyDescent="0.25">
      <c r="B238" s="4">
        <v>20</v>
      </c>
      <c r="C238" s="5">
        <v>528</v>
      </c>
      <c r="D238" s="5">
        <v>2</v>
      </c>
      <c r="E238" s="4">
        <v>44</v>
      </c>
      <c r="F238" s="3">
        <v>2.98</v>
      </c>
      <c r="G238" s="4">
        <v>25</v>
      </c>
      <c r="H238" s="4">
        <v>35</v>
      </c>
      <c r="I238" s="1">
        <v>150</v>
      </c>
      <c r="J238" s="4">
        <v>235</v>
      </c>
      <c r="K238" s="5">
        <v>628</v>
      </c>
      <c r="L238" s="3">
        <v>18375</v>
      </c>
      <c r="M238" s="5">
        <v>80.321192218194966</v>
      </c>
      <c r="N238" s="8">
        <v>3.4176870748299316E-2</v>
      </c>
      <c r="O238" s="3">
        <v>32.774999999999999</v>
      </c>
      <c r="P238" s="5">
        <v>262.36532615965365</v>
      </c>
      <c r="Q238" s="3">
        <f t="shared" si="36"/>
        <v>0.14817754769195618</v>
      </c>
      <c r="R238" s="3">
        <v>0.19</v>
      </c>
      <c r="S238" s="12">
        <f t="shared" si="33"/>
        <v>1.3118266307982683E-3</v>
      </c>
      <c r="W238" s="3">
        <f t="shared" si="34"/>
        <v>0.26221814281981792</v>
      </c>
      <c r="X238" s="3">
        <f t="shared" si="37"/>
        <v>1.3800954885253576</v>
      </c>
      <c r="Z238" s="3">
        <f t="shared" si="35"/>
        <v>0.26141070348275586</v>
      </c>
      <c r="AA238" s="3">
        <f t="shared" si="38"/>
        <v>1.3758458078039781</v>
      </c>
      <c r="AC238" s="3">
        <f>$AD$2*($AD$3+$AD$4*$F238/($N238*'Sem TS MC2020'!P230))*($AD$5*$G238+$AD$6*$B238/$N238)*'Sem TS MC2020'!R230*($J238-$M238)/($J238-$M238-$H238)</f>
        <v>0.23566962110313988</v>
      </c>
      <c r="AD238" s="3">
        <f t="shared" si="39"/>
        <v>1.240366426858631</v>
      </c>
      <c r="AE238" s="16">
        <f t="shared" si="40"/>
        <v>4.5669621103139879E-2</v>
      </c>
      <c r="AF238" s="17">
        <f t="shared" si="41"/>
        <v>0.80621337239239355</v>
      </c>
      <c r="AG238" s="17">
        <f>AC238*(14.068*'Sem TS MC2020'!$P230^-0.457)/$R238</f>
        <v>1.2849711887012241</v>
      </c>
      <c r="AH238" s="17"/>
      <c r="AP238" s="3">
        <f>$AQ$2*($AQ$3+$AQ$4*$F238/($N238*'Sem TS MC2020'!P230))*($AQ$5*$G238+$AQ$6*$B238/$N238)*('Sem TS MC2020'!P230^$AQ$7/200000)*($J238-$M238)/($J238-$M238-$H238)+('Sem TS MC2020'!P230-$C238/$AQ$8)*($AQ$5*$G238+$AQ$6*$B238/$N238)/200000</f>
        <v>0.24601651930774085</v>
      </c>
      <c r="AQ238" s="3">
        <f t="shared" si="42"/>
        <v>1.294823785830215</v>
      </c>
      <c r="AR238" s="16">
        <f t="shared" si="43"/>
        <v>5.6016519307740847E-2</v>
      </c>
    </row>
    <row r="239" spans="1:44" x14ac:dyDescent="0.25">
      <c r="B239" s="4">
        <v>20</v>
      </c>
      <c r="C239" s="5">
        <v>528</v>
      </c>
      <c r="D239" s="5">
        <v>2</v>
      </c>
      <c r="E239" s="4">
        <v>44</v>
      </c>
      <c r="F239" s="3">
        <v>2.98</v>
      </c>
      <c r="G239" s="4">
        <v>25</v>
      </c>
      <c r="H239" s="4">
        <v>35</v>
      </c>
      <c r="I239" s="1">
        <v>150</v>
      </c>
      <c r="J239" s="4">
        <v>235</v>
      </c>
      <c r="K239" s="5">
        <v>628</v>
      </c>
      <c r="L239" s="3">
        <v>18375</v>
      </c>
      <c r="M239" s="5">
        <v>80.321192218194966</v>
      </c>
      <c r="N239" s="8">
        <v>3.4176870748299316E-2</v>
      </c>
      <c r="O239" s="3">
        <v>37.949999999999996</v>
      </c>
      <c r="P239" s="5">
        <v>320.58802487774301</v>
      </c>
      <c r="Q239" s="3">
        <f t="shared" si="36"/>
        <v>0.63630108589487544</v>
      </c>
      <c r="R239" s="3">
        <v>0.23</v>
      </c>
      <c r="S239" s="12">
        <f t="shared" si="33"/>
        <v>1.602940124388715E-3</v>
      </c>
      <c r="W239" s="3">
        <f t="shared" si="34"/>
        <v>0.29673375063373536</v>
      </c>
      <c r="X239" s="3">
        <f t="shared" si="37"/>
        <v>1.2901467418858059</v>
      </c>
      <c r="Z239" s="3">
        <f t="shared" si="35"/>
        <v>0.29647291541703491</v>
      </c>
      <c r="AA239" s="3">
        <f t="shared" si="38"/>
        <v>1.2890126757262388</v>
      </c>
      <c r="AC239" s="3">
        <f>$AD$2*($AD$3+$AD$4*$F239/($N239*'Sem TS MC2020'!P231))*($AD$5*$G239+$AD$6*$B239/$N239)*'Sem TS MC2020'!R231*($J239-$M239)/($J239-$M239-$H239)</f>
        <v>0.27983442636339673</v>
      </c>
      <c r="AD239" s="3">
        <f t="shared" si="39"/>
        <v>1.2166714189712902</v>
      </c>
      <c r="AE239" s="16">
        <f t="shared" si="40"/>
        <v>4.9834426363396717E-2</v>
      </c>
      <c r="AF239" s="17">
        <f t="shared" si="41"/>
        <v>0.82191459781763565</v>
      </c>
      <c r="AG239" s="17">
        <f>AC239*(14.068*'Sem TS MC2020'!$P231^-0.457)/$R239</f>
        <v>1.1787451643152846</v>
      </c>
      <c r="AH239" s="17"/>
      <c r="AP239" s="3">
        <f>$AQ$2*($AQ$3+$AQ$4*$F239/($N239*'Sem TS MC2020'!P231))*($AQ$5*$G239+$AQ$6*$B239/$N239)*('Sem TS MC2020'!P231^$AQ$7/200000)*($J239-$M239)/($J239-$M239-$H239)+('Sem TS MC2020'!P231-$C239/$AQ$8)*($AQ$5*$G239+$AQ$6*$B239/$N239)/200000</f>
        <v>0.28709514572870071</v>
      </c>
      <c r="AQ239" s="3">
        <f t="shared" si="42"/>
        <v>1.2482397640378291</v>
      </c>
      <c r="AR239" s="16">
        <f t="shared" si="43"/>
        <v>5.7095145728700697E-2</v>
      </c>
    </row>
    <row r="240" spans="1:44" x14ac:dyDescent="0.25">
      <c r="B240" s="4">
        <v>20</v>
      </c>
      <c r="C240" s="5">
        <v>528</v>
      </c>
      <c r="D240" s="5">
        <v>2</v>
      </c>
      <c r="E240" s="4">
        <v>44</v>
      </c>
      <c r="F240" s="3">
        <v>2.98</v>
      </c>
      <c r="G240" s="4">
        <v>25</v>
      </c>
      <c r="H240" s="4">
        <v>35</v>
      </c>
      <c r="I240" s="1">
        <v>150</v>
      </c>
      <c r="J240" s="4">
        <v>235</v>
      </c>
      <c r="K240" s="5">
        <v>628</v>
      </c>
      <c r="L240" s="3">
        <v>18375</v>
      </c>
      <c r="M240" s="5">
        <v>80.321192218194966</v>
      </c>
      <c r="N240" s="8">
        <v>3.4176870748299316E-2</v>
      </c>
      <c r="O240" s="3">
        <v>40.25</v>
      </c>
      <c r="P240" s="5">
        <v>346.46477986356052</v>
      </c>
      <c r="Q240" s="3">
        <f t="shared" si="36"/>
        <v>0.85324488065172854</v>
      </c>
      <c r="R240" s="3">
        <v>0.25</v>
      </c>
      <c r="S240" s="12">
        <f t="shared" si="33"/>
        <v>1.7323238993178025E-3</v>
      </c>
      <c r="W240" s="3">
        <f t="shared" si="34"/>
        <v>0.31129140139898437</v>
      </c>
      <c r="X240" s="3">
        <f t="shared" si="37"/>
        <v>1.2451656055959375</v>
      </c>
      <c r="Z240" s="3">
        <f t="shared" si="35"/>
        <v>0.31128345095029153</v>
      </c>
      <c r="AA240" s="3">
        <f t="shared" si="38"/>
        <v>1.2451338038011661</v>
      </c>
      <c r="AC240" s="3">
        <f>$AD$2*($AD$3+$AD$4*$F240/($N240*'Sem TS MC2020'!P232))*($AD$5*$G240+$AD$6*$B240/$N240)*'Sem TS MC2020'!R232*($J240-$M240)/($J240-$M240-$H240)</f>
        <v>0.29946322870128872</v>
      </c>
      <c r="AD240" s="3">
        <f t="shared" si="39"/>
        <v>1.1978529148051549</v>
      </c>
      <c r="AE240" s="16">
        <f t="shared" si="40"/>
        <v>4.946322870128872E-2</v>
      </c>
      <c r="AF240" s="17">
        <f t="shared" si="41"/>
        <v>0.83482703731005403</v>
      </c>
      <c r="AG240" s="17">
        <f>AC240*(14.068*'Sem TS MC2020'!$P232^-0.457)/$R240</f>
        <v>1.1297227805440548</v>
      </c>
      <c r="AH240" s="17"/>
      <c r="AP240" s="3">
        <f>$AQ$2*($AQ$3+$AQ$4*$F240/($N240*'Sem TS MC2020'!P232))*($AQ$5*$G240+$AQ$6*$B240/$N240)*('Sem TS MC2020'!P232^$AQ$7/200000)*($J240-$M240)/($J240-$M240-$H240)+('Sem TS MC2020'!P232-$C240/$AQ$8)*($AQ$5*$G240+$AQ$6*$B240/$N240)/200000</f>
        <v>0.30499296449638119</v>
      </c>
      <c r="AQ240" s="3">
        <f t="shared" si="42"/>
        <v>1.2199718579855248</v>
      </c>
      <c r="AR240" s="16">
        <f t="shared" si="43"/>
        <v>5.4992964496381191E-2</v>
      </c>
    </row>
    <row r="241" spans="1:44" x14ac:dyDescent="0.25">
      <c r="B241" s="4">
        <v>20</v>
      </c>
      <c r="C241" s="5">
        <v>528</v>
      </c>
      <c r="D241" s="5">
        <v>2</v>
      </c>
      <c r="E241" s="4">
        <v>44</v>
      </c>
      <c r="F241" s="3">
        <v>2.98</v>
      </c>
      <c r="G241" s="4">
        <v>25</v>
      </c>
      <c r="H241" s="4">
        <v>35</v>
      </c>
      <c r="I241" s="1">
        <v>150</v>
      </c>
      <c r="J241" s="4">
        <v>235</v>
      </c>
      <c r="K241" s="5">
        <v>628</v>
      </c>
      <c r="L241" s="3">
        <v>18375</v>
      </c>
      <c r="M241" s="5">
        <v>80.321192218194966</v>
      </c>
      <c r="N241" s="8">
        <v>3.4176870748299316E-2</v>
      </c>
      <c r="O241" s="3">
        <v>43.699999999999996</v>
      </c>
      <c r="P241" s="5">
        <v>385.27991234228682</v>
      </c>
      <c r="Q241" s="3">
        <f t="shared" si="36"/>
        <v>1.1786605727870085</v>
      </c>
      <c r="R241" s="3">
        <v>0.3</v>
      </c>
      <c r="S241" s="12">
        <f t="shared" si="33"/>
        <v>1.9263995617114342E-3</v>
      </c>
      <c r="W241" s="3">
        <f t="shared" si="34"/>
        <v>0.33236974395730384</v>
      </c>
      <c r="X241" s="3">
        <f t="shared" si="37"/>
        <v>1.1078991465243462</v>
      </c>
      <c r="Z241" s="3">
        <f t="shared" si="35"/>
        <v>0.33274970599882869</v>
      </c>
      <c r="AA241" s="3">
        <f t="shared" si="38"/>
        <v>1.1091656866627624</v>
      </c>
      <c r="AC241" s="3">
        <f>$AD$2*($AD$3+$AD$4*$F241/($N241*'Sem TS MC2020'!P233))*($AD$5*$G241+$AD$6*$B241/$N241)*'Sem TS MC2020'!R233*($J241-$M241)/($J241-$M241-$H241)</f>
        <v>0.3289064322081266</v>
      </c>
      <c r="AD241" s="3">
        <f t="shared" si="39"/>
        <v>1.0963547740270887</v>
      </c>
      <c r="AE241" s="16">
        <f t="shared" si="40"/>
        <v>2.8906432208126609E-2</v>
      </c>
      <c r="AF241" s="17">
        <f t="shared" si="41"/>
        <v>0.91211350895735877</v>
      </c>
      <c r="AG241" s="17">
        <f>AC241*(14.068*'Sem TS MC2020'!$P233^-0.457)/$R241</f>
        <v>0.99585818439852369</v>
      </c>
      <c r="AH241" s="17"/>
      <c r="AP241" s="3">
        <f>$AQ$2*($AQ$3+$AQ$4*$F241/($N241*'Sem TS MC2020'!P233))*($AQ$5*$G241+$AQ$6*$B241/$N241)*('Sem TS MC2020'!P233^$AQ$7/200000)*($J241-$M241)/($J241-$M241-$H241)+('Sem TS MC2020'!P233-$C241/$AQ$8)*($AQ$5*$G241+$AQ$6*$B241/$N241)/200000</f>
        <v>0.33147479840423483</v>
      </c>
      <c r="AQ241" s="3">
        <f t="shared" si="42"/>
        <v>1.1049159946807827</v>
      </c>
      <c r="AR241" s="16">
        <f t="shared" si="43"/>
        <v>3.1474798404234838E-2</v>
      </c>
    </row>
    <row r="242" spans="1:44" x14ac:dyDescent="0.25">
      <c r="B242" s="4">
        <v>20</v>
      </c>
      <c r="C242" s="5">
        <v>528</v>
      </c>
      <c r="D242" s="5">
        <v>2</v>
      </c>
      <c r="E242" s="4">
        <v>44</v>
      </c>
      <c r="F242" s="3">
        <v>2.98</v>
      </c>
      <c r="G242" s="4">
        <v>25</v>
      </c>
      <c r="H242" s="4">
        <v>35</v>
      </c>
      <c r="I242" s="1">
        <v>150</v>
      </c>
      <c r="J242" s="4">
        <v>235</v>
      </c>
      <c r="K242" s="5">
        <v>628</v>
      </c>
      <c r="L242" s="3">
        <v>18375</v>
      </c>
      <c r="M242" s="5">
        <v>80.321192218194966</v>
      </c>
      <c r="N242" s="8">
        <v>3.4176870748299316E-2</v>
      </c>
      <c r="O242" s="3">
        <v>46</v>
      </c>
      <c r="P242" s="5">
        <v>411.15666732810439</v>
      </c>
      <c r="Q242" s="3">
        <f t="shared" si="36"/>
        <v>1.3956043675438621</v>
      </c>
      <c r="R242" s="3">
        <v>0.32</v>
      </c>
      <c r="S242" s="12">
        <f t="shared" si="33"/>
        <v>2.0557833366405221E-3</v>
      </c>
      <c r="W242" s="3">
        <f t="shared" si="34"/>
        <v>0.34597123470290214</v>
      </c>
      <c r="X242" s="3">
        <f t="shared" si="37"/>
        <v>1.0811601084465692</v>
      </c>
      <c r="Z242" s="3">
        <f t="shared" si="35"/>
        <v>0.34661450268481309</v>
      </c>
      <c r="AA242" s="3">
        <f t="shared" si="38"/>
        <v>1.0831703208900409</v>
      </c>
      <c r="AC242" s="3">
        <f>$AD$2*($AD$3+$AD$4*$F242/($N242*'Sem TS MC2020'!P234))*($AD$5*$G242+$AD$6*$B242/$N242)*'Sem TS MC2020'!R234*($J242-$M242)/($J242-$M242-$H242)</f>
        <v>0.34853523454601859</v>
      </c>
      <c r="AD242" s="3">
        <f t="shared" si="39"/>
        <v>1.089172607956308</v>
      </c>
      <c r="AE242" s="16">
        <f t="shared" si="40"/>
        <v>2.8535234546018584E-2</v>
      </c>
      <c r="AF242" s="17">
        <f t="shared" si="41"/>
        <v>0.91812812101138963</v>
      </c>
      <c r="AG242" s="17">
        <f>AC242*(14.068*'Sem TS MC2020'!$P234^-0.457)/$R242</f>
        <v>0.96641304382155124</v>
      </c>
      <c r="AH242" s="17"/>
      <c r="AP242" s="3">
        <f>$AQ$2*($AQ$3+$AQ$4*$F242/($N242*'Sem TS MC2020'!P234))*($AQ$5*$G242+$AQ$6*$B242/$N242)*('Sem TS MC2020'!P234^$AQ$7/200000)*($J242-$M242)/($J242-$M242-$H242)+('Sem TS MC2020'!P234-$C242/$AQ$8)*($AQ$5*$G242+$AQ$6*$B242/$N242)/200000</f>
        <v>0.34890600289646828</v>
      </c>
      <c r="AQ242" s="3">
        <f t="shared" si="42"/>
        <v>1.0903312590514633</v>
      </c>
      <c r="AR242" s="16">
        <f t="shared" si="43"/>
        <v>2.8906002896468275E-2</v>
      </c>
    </row>
    <row r="243" spans="1:44" x14ac:dyDescent="0.25">
      <c r="B243" s="4">
        <v>20</v>
      </c>
      <c r="C243" s="5">
        <v>528</v>
      </c>
      <c r="D243" s="5">
        <v>2</v>
      </c>
      <c r="E243" s="4">
        <v>44</v>
      </c>
      <c r="F243" s="3">
        <v>2.98</v>
      </c>
      <c r="G243" s="4">
        <v>25</v>
      </c>
      <c r="H243" s="4">
        <v>35</v>
      </c>
      <c r="I243" s="1">
        <v>150</v>
      </c>
      <c r="J243" s="4">
        <v>235</v>
      </c>
      <c r="K243" s="5">
        <v>628</v>
      </c>
      <c r="L243" s="3">
        <v>18375</v>
      </c>
      <c r="M243" s="5">
        <v>80.321192218194966</v>
      </c>
      <c r="N243" s="8">
        <v>3.4176870748299316E-2</v>
      </c>
      <c r="O243" s="3">
        <v>51.634999999999991</v>
      </c>
      <c r="P243" s="5">
        <v>474.55471704335713</v>
      </c>
      <c r="Q243" s="3">
        <f t="shared" si="36"/>
        <v>1.927116664698151</v>
      </c>
      <c r="R243" s="3">
        <v>0.36</v>
      </c>
      <c r="S243" s="12">
        <f t="shared" si="33"/>
        <v>2.3727735852167855E-3</v>
      </c>
      <c r="W243" s="3">
        <f t="shared" si="34"/>
        <v>0.37797763926211486</v>
      </c>
      <c r="X243" s="3">
        <f t="shared" si="37"/>
        <v>1.049937886839208</v>
      </c>
      <c r="Z243" s="3">
        <f t="shared" si="35"/>
        <v>0.37927822978650871</v>
      </c>
      <c r="AA243" s="3">
        <f t="shared" si="38"/>
        <v>1.0535506382958575</v>
      </c>
      <c r="AC243" s="3">
        <f>$AD$2*($AD$3+$AD$4*$F243/($N243*'Sem TS MC2020'!P235))*($AD$5*$G243+$AD$6*$B243/$N243)*'Sem TS MC2020'!R235*($J243-$M243)/($J243-$M243-$H243)</f>
        <v>0.3966258002738538</v>
      </c>
      <c r="AD243" s="3">
        <f t="shared" si="39"/>
        <v>1.1017383340940383</v>
      </c>
      <c r="AE243" s="16">
        <f t="shared" si="40"/>
        <v>3.6625800273853815E-2</v>
      </c>
      <c r="AF243" s="17">
        <f t="shared" si="41"/>
        <v>0.90765653608876384</v>
      </c>
      <c r="AG243" s="17">
        <f>AC243*(14.068*'Sem TS MC2020'!$P235^-0.457)/$R243</f>
        <v>0.92727675137584431</v>
      </c>
      <c r="AH243" s="17"/>
      <c r="AP243" s="3">
        <f>$AQ$2*($AQ$3+$AQ$4*$F243/($N243*'Sem TS MC2020'!P235))*($AQ$5*$G243+$AQ$6*$B243/$N243)*('Sem TS MC2020'!P235^$AQ$7/200000)*($J243-$M243)/($J243-$M243-$H243)+('Sem TS MC2020'!P235-$C243/$AQ$8)*($AQ$5*$G243+$AQ$6*$B243/$N243)/200000</f>
        <v>0.39093623232737562</v>
      </c>
      <c r="AQ243" s="3">
        <f t="shared" si="42"/>
        <v>1.0859339786871545</v>
      </c>
      <c r="AR243" s="16">
        <f t="shared" si="43"/>
        <v>3.0936232327375635E-2</v>
      </c>
    </row>
    <row r="244" spans="1:44" x14ac:dyDescent="0.25">
      <c r="B244" s="4">
        <v>20</v>
      </c>
      <c r="C244" s="5">
        <v>528</v>
      </c>
      <c r="D244" s="5">
        <v>2</v>
      </c>
      <c r="E244" s="4">
        <v>44</v>
      </c>
      <c r="F244" s="3">
        <v>2.98</v>
      </c>
      <c r="G244" s="4">
        <v>25</v>
      </c>
      <c r="H244" s="4">
        <v>35</v>
      </c>
      <c r="I244" s="1">
        <v>150</v>
      </c>
      <c r="J244" s="4">
        <v>235</v>
      </c>
      <c r="K244" s="5">
        <v>628</v>
      </c>
      <c r="L244" s="3">
        <v>18375</v>
      </c>
      <c r="M244" s="5">
        <v>80.321192218194966</v>
      </c>
      <c r="N244" s="8">
        <v>3.4176870748299316E-2</v>
      </c>
      <c r="O244" s="3">
        <v>57.269999999999989</v>
      </c>
      <c r="P244" s="5">
        <v>526.44594786447112</v>
      </c>
      <c r="Q244" s="3">
        <f t="shared" si="36"/>
        <v>2.362158868989463</v>
      </c>
      <c r="R244" s="3">
        <v>0.47</v>
      </c>
      <c r="S244" s="12">
        <f t="shared" si="33"/>
        <v>2.6322297393223558E-3</v>
      </c>
      <c r="W244" s="3">
        <f t="shared" si="34"/>
        <v>0.40297003323808545</v>
      </c>
      <c r="X244" s="3">
        <f t="shared" si="37"/>
        <v>0.85738304944273502</v>
      </c>
      <c r="Z244" s="3">
        <f t="shared" si="35"/>
        <v>0.40481845278540696</v>
      </c>
      <c r="AA244" s="3">
        <f t="shared" si="38"/>
        <v>0.86131585699022761</v>
      </c>
      <c r="AC244" s="3">
        <f>$AD$2*($AD$3+$AD$4*$F244/($N244*'Sem TS MC2020'!P236))*($AD$5*$G244+$AD$6*$B244/$N244)*'Sem TS MC2020'!R236*($J244-$M244)/($J244-$M244-$H244)</f>
        <v>0.44471636600168912</v>
      </c>
      <c r="AD244" s="3">
        <f t="shared" si="39"/>
        <v>0.94620503404614709</v>
      </c>
      <c r="AE244" s="16">
        <f t="shared" si="40"/>
        <v>-2.528363399831085E-2</v>
      </c>
      <c r="AF244" s="17">
        <f t="shared" si="41"/>
        <v>1.0568533922545473</v>
      </c>
      <c r="AG244" s="17">
        <f>AC244*(14.068*'Sem TS MC2020'!$P236^-0.457)/$R244</f>
        <v>0.75955448617796029</v>
      </c>
      <c r="AH244" s="17"/>
      <c r="AP244" s="3">
        <f>$AQ$2*($AQ$3+$AQ$4*$F244/($N244*'Sem TS MC2020'!P236))*($AQ$5*$G244+$AQ$6*$B244/$N244)*('Sem TS MC2020'!P236^$AQ$7/200000)*($J244-$M244)/($J244-$M244-$H244)+('Sem TS MC2020'!P236-$C244/$AQ$8)*($AQ$5*$G244+$AQ$6*$B244/$N244)/200000</f>
        <v>0.43211397299646959</v>
      </c>
      <c r="AQ244" s="3">
        <f t="shared" si="42"/>
        <v>0.91939143190738215</v>
      </c>
      <c r="AR244" s="16">
        <f t="shared" si="43"/>
        <v>-3.7886027003530387E-2</v>
      </c>
    </row>
    <row r="245" spans="1:44" x14ac:dyDescent="0.25">
      <c r="A245" s="1" t="s">
        <v>54</v>
      </c>
      <c r="B245" s="4">
        <v>20</v>
      </c>
      <c r="C245" s="5">
        <v>528</v>
      </c>
      <c r="D245" s="5">
        <v>3</v>
      </c>
      <c r="E245" s="4">
        <v>12</v>
      </c>
      <c r="F245" s="3">
        <v>2.98</v>
      </c>
      <c r="G245" s="4">
        <v>25</v>
      </c>
      <c r="H245" s="4">
        <v>35</v>
      </c>
      <c r="I245" s="1">
        <v>150</v>
      </c>
      <c r="J245" s="4">
        <v>235</v>
      </c>
      <c r="K245" s="5">
        <v>942</v>
      </c>
      <c r="L245" s="3">
        <v>18375</v>
      </c>
      <c r="M245" s="5">
        <v>93.01135812514184</v>
      </c>
      <c r="N245" s="8">
        <v>5.1265306122448978E-2</v>
      </c>
      <c r="O245" s="3">
        <v>48.3</v>
      </c>
      <c r="P245" s="5">
        <v>275.46613457337332</v>
      </c>
      <c r="Q245" s="3">
        <f t="shared" si="36"/>
        <v>0.25801122247894437</v>
      </c>
      <c r="R245" s="3">
        <v>0.16</v>
      </c>
      <c r="S245" s="12">
        <f t="shared" si="33"/>
        <v>1.3773306728668666E-3</v>
      </c>
      <c r="W245" s="3">
        <f t="shared" si="34"/>
        <v>0.22812814585457575</v>
      </c>
      <c r="X245" s="3">
        <f t="shared" si="37"/>
        <v>1.4258009115910983</v>
      </c>
      <c r="Z245" s="3">
        <f t="shared" si="35"/>
        <v>0.23183815496311816</v>
      </c>
      <c r="AA245" s="3">
        <f t="shared" si="38"/>
        <v>1.4489884685194885</v>
      </c>
      <c r="AC245" s="3">
        <f>$AD$2*($AD$3+$AD$4*$F245/($N245*'Sem TS MC2020'!P237))*($AD$5*$G245+$AD$6*$B245/$N245)*'Sem TS MC2020'!R237*($J245-$M245)/($J245-$M245-$H245)</f>
        <v>0.1928282640606708</v>
      </c>
      <c r="AD245" s="3">
        <f t="shared" si="39"/>
        <v>1.2051766503791925</v>
      </c>
      <c r="AE245" s="16">
        <f t="shared" si="40"/>
        <v>3.2828264060670798E-2</v>
      </c>
      <c r="AF245" s="17">
        <f t="shared" si="41"/>
        <v>0.82975387855827076</v>
      </c>
      <c r="AG245" s="17">
        <f>AC245*(14.068*'Sem TS MC2020'!$P237^-0.457)/$R245</f>
        <v>1.2445153854640201</v>
      </c>
      <c r="AH245" s="17"/>
      <c r="AP245" s="3">
        <f>$AQ$2*($AQ$3+$AQ$4*$F245/($N245*'Sem TS MC2020'!P237))*($AQ$5*$G245+$AQ$6*$B245/$N245)*('Sem TS MC2020'!P237^$AQ$7/200000)*($J245-$M245)/($J245-$M245-$H245)+('Sem TS MC2020'!P237-$C245/$AQ$8)*($AQ$5*$G245+$AQ$6*$B245/$N245)/200000</f>
        <v>0.19772920876645461</v>
      </c>
      <c r="AQ245" s="3">
        <f t="shared" si="42"/>
        <v>1.2358075547903413</v>
      </c>
      <c r="AR245" s="16">
        <f t="shared" si="43"/>
        <v>3.7729208766454608E-2</v>
      </c>
    </row>
    <row r="246" spans="1:44" x14ac:dyDescent="0.25">
      <c r="B246" s="4">
        <v>20</v>
      </c>
      <c r="C246" s="5">
        <v>528</v>
      </c>
      <c r="D246" s="5">
        <v>3</v>
      </c>
      <c r="E246" s="4">
        <v>12</v>
      </c>
      <c r="F246" s="3">
        <v>2.98</v>
      </c>
      <c r="G246" s="4">
        <v>25</v>
      </c>
      <c r="H246" s="4">
        <v>35</v>
      </c>
      <c r="I246" s="1">
        <v>150</v>
      </c>
      <c r="J246" s="4">
        <v>235</v>
      </c>
      <c r="K246" s="5">
        <v>942</v>
      </c>
      <c r="L246" s="3">
        <v>18375</v>
      </c>
      <c r="M246" s="5">
        <v>93.01135812514184</v>
      </c>
      <c r="N246" s="8">
        <v>5.1265306122448978E-2</v>
      </c>
      <c r="O246" s="3">
        <v>50.599999999999994</v>
      </c>
      <c r="P246" s="5">
        <v>292.26518583602842</v>
      </c>
      <c r="Q246" s="3">
        <f t="shared" si="36"/>
        <v>0.39884997645844245</v>
      </c>
      <c r="R246" s="3">
        <v>0.18</v>
      </c>
      <c r="S246" s="12">
        <f t="shared" si="33"/>
        <v>1.4613259291801422E-3</v>
      </c>
      <c r="W246" s="3">
        <f t="shared" si="34"/>
        <v>0.2366144395197943</v>
      </c>
      <c r="X246" s="3">
        <f t="shared" si="37"/>
        <v>1.3145246639988573</v>
      </c>
      <c r="Z246" s="3">
        <f t="shared" si="35"/>
        <v>0.24061909162210721</v>
      </c>
      <c r="AA246" s="3">
        <f t="shared" si="38"/>
        <v>1.336772731233929</v>
      </c>
      <c r="AC246" s="3">
        <f>$AD$2*($AD$3+$AD$4*$F246/($N246*'Sem TS MC2020'!P238))*($AD$5*$G246+$AD$6*$B246/$N246)*'Sem TS MC2020'!R238*($J246-$M246)/($J246-$M246-$H246)</f>
        <v>0.20307903105915276</v>
      </c>
      <c r="AD246" s="3">
        <f t="shared" si="39"/>
        <v>1.1282168392175154</v>
      </c>
      <c r="AE246" s="16">
        <f t="shared" si="40"/>
        <v>2.3079031059152766E-2</v>
      </c>
      <c r="AF246" s="17">
        <f t="shared" si="41"/>
        <v>0.8863544358135611</v>
      </c>
      <c r="AG246" s="17">
        <f>AC246*(14.068*'Sem TS MC2020'!$P238^-0.457)/$R246</f>
        <v>1.1405365074829483</v>
      </c>
      <c r="AH246" s="17"/>
      <c r="AP246" s="3">
        <f>$AQ$2*($AQ$3+$AQ$4*$F246/($N246*'Sem TS MC2020'!P238))*($AQ$5*$G246+$AQ$6*$B246/$N246)*('Sem TS MC2020'!P238^$AQ$7/200000)*($J246-$M246)/($J246-$M246-$H246)+('Sem TS MC2020'!P238-$C246/$AQ$8)*($AQ$5*$G246+$AQ$6*$B246/$N246)/200000</f>
        <v>0.20706625693029573</v>
      </c>
      <c r="AQ246" s="3">
        <f t="shared" si="42"/>
        <v>1.1503680940571985</v>
      </c>
      <c r="AR246" s="16">
        <f t="shared" si="43"/>
        <v>2.706625693029574E-2</v>
      </c>
    </row>
    <row r="247" spans="1:44" x14ac:dyDescent="0.25">
      <c r="B247" s="4">
        <v>20</v>
      </c>
      <c r="C247" s="5">
        <v>528</v>
      </c>
      <c r="D247" s="5">
        <v>3</v>
      </c>
      <c r="E247" s="4">
        <v>12</v>
      </c>
      <c r="F247" s="3">
        <v>2.98</v>
      </c>
      <c r="G247" s="4">
        <v>25</v>
      </c>
      <c r="H247" s="4">
        <v>35</v>
      </c>
      <c r="I247" s="1">
        <v>150</v>
      </c>
      <c r="J247" s="4">
        <v>235</v>
      </c>
      <c r="K247" s="5">
        <v>942</v>
      </c>
      <c r="L247" s="3">
        <v>18375</v>
      </c>
      <c r="M247" s="5">
        <v>93.01135812514184</v>
      </c>
      <c r="N247" s="8">
        <v>5.1265306122448978E-2</v>
      </c>
      <c r="O247" s="3">
        <v>56.349999999999994</v>
      </c>
      <c r="P247" s="5">
        <v>334.26281399266657</v>
      </c>
      <c r="Q247" s="3">
        <f t="shared" si="36"/>
        <v>0.75094686140719091</v>
      </c>
      <c r="R247" s="3">
        <v>0.18</v>
      </c>
      <c r="S247" s="12">
        <f t="shared" si="33"/>
        <v>1.6713140699633328E-3</v>
      </c>
      <c r="W247" s="3">
        <f t="shared" si="34"/>
        <v>0.25705089373172507</v>
      </c>
      <c r="X247" s="3">
        <f t="shared" si="37"/>
        <v>1.428060520731806</v>
      </c>
      <c r="Z247" s="3">
        <f t="shared" si="35"/>
        <v>0.26178778451727441</v>
      </c>
      <c r="AA247" s="3">
        <f t="shared" si="38"/>
        <v>1.4543765806515245</v>
      </c>
      <c r="AC247" s="3">
        <f>$AD$2*($AD$3+$AD$4*$F247/($N247*'Sem TS MC2020'!P239))*($AD$5*$G247+$AD$6*$B247/$N247)*'Sem TS MC2020'!R239*($J247-$M247)/($J247-$M247-$H247)</f>
        <v>0.22870594855535797</v>
      </c>
      <c r="AD247" s="3">
        <f t="shared" si="39"/>
        <v>1.2705886030853222</v>
      </c>
      <c r="AE247" s="16">
        <f t="shared" si="40"/>
        <v>4.8705948555357981E-2</v>
      </c>
      <c r="AF247" s="17">
        <f t="shared" si="41"/>
        <v>0.7870368092171911</v>
      </c>
      <c r="AG247" s="17">
        <f>AC247*(14.068*'Sem TS MC2020'!$P239^-0.457)/$R247</f>
        <v>1.2228123991041919</v>
      </c>
      <c r="AH247" s="17"/>
      <c r="AP247" s="3">
        <f>$AQ$2*($AQ$3+$AQ$4*$F247/($N247*'Sem TS MC2020'!P239))*($AQ$5*$G247+$AQ$6*$B247/$N247)*('Sem TS MC2020'!P239^$AQ$7/200000)*($J247-$M247)/($J247-$M247-$H247)+('Sem TS MC2020'!P239-$C247/$AQ$8)*($AQ$5*$G247+$AQ$6*$B247/$N247)/200000</f>
        <v>0.23006999154991969</v>
      </c>
      <c r="AQ247" s="3">
        <f t="shared" si="42"/>
        <v>1.278166619721776</v>
      </c>
      <c r="AR247" s="16">
        <f t="shared" si="43"/>
        <v>5.0069991549919701E-2</v>
      </c>
    </row>
    <row r="248" spans="1:44" x14ac:dyDescent="0.25">
      <c r="B248" s="4">
        <v>20</v>
      </c>
      <c r="C248" s="5">
        <v>528</v>
      </c>
      <c r="D248" s="5">
        <v>3</v>
      </c>
      <c r="E248" s="4">
        <v>12</v>
      </c>
      <c r="F248" s="3">
        <v>2.98</v>
      </c>
      <c r="G248" s="4">
        <v>25</v>
      </c>
      <c r="H248" s="4">
        <v>35</v>
      </c>
      <c r="I248" s="1">
        <v>150</v>
      </c>
      <c r="J248" s="4">
        <v>235</v>
      </c>
      <c r="K248" s="5">
        <v>942</v>
      </c>
      <c r="L248" s="3">
        <v>18375</v>
      </c>
      <c r="M248" s="5">
        <v>93.01135812514184</v>
      </c>
      <c r="N248" s="8">
        <v>5.1265306122448978E-2</v>
      </c>
      <c r="O248" s="3">
        <v>62.674999999999997</v>
      </c>
      <c r="P248" s="5">
        <v>380.46020496496845</v>
      </c>
      <c r="Q248" s="3">
        <f t="shared" si="36"/>
        <v>1.1382534348508138</v>
      </c>
      <c r="R248" s="3">
        <v>0.2</v>
      </c>
      <c r="S248" s="12">
        <f t="shared" si="33"/>
        <v>1.9023010248248422E-3</v>
      </c>
      <c r="W248" s="3">
        <f t="shared" si="34"/>
        <v>0.27842458542345061</v>
      </c>
      <c r="X248" s="3">
        <f t="shared" si="37"/>
        <v>1.3921229271172531</v>
      </c>
      <c r="Z248" s="3">
        <f t="shared" si="35"/>
        <v>0.28395941586312884</v>
      </c>
      <c r="AA248" s="3">
        <f t="shared" si="38"/>
        <v>1.419797079315644</v>
      </c>
      <c r="AC248" s="3">
        <f>$AD$2*($AD$3+$AD$4*$F248/($N248*'Sem TS MC2020'!P240))*($AD$5*$G248+$AD$6*$B248/$N248)*'Sem TS MC2020'!R240*($J248-$M248)/($J248-$M248-$H248)</f>
        <v>0.25689555780118367</v>
      </c>
      <c r="AD248" s="3">
        <f t="shared" si="39"/>
        <v>1.2844777890059182</v>
      </c>
      <c r="AE248" s="16">
        <f t="shared" si="40"/>
        <v>5.689555780118366E-2</v>
      </c>
      <c r="AF248" s="17">
        <f t="shared" si="41"/>
        <v>0.77852650202221008</v>
      </c>
      <c r="AG248" s="17">
        <f>AC248*(14.068*'Sem TS MC2020'!$P240^-0.457)/$R248</f>
        <v>1.1775188935479453</v>
      </c>
      <c r="AH248" s="17"/>
      <c r="AP248" s="3">
        <f>$AQ$2*($AQ$3+$AQ$4*$F248/($N248*'Sem TS MC2020'!P240))*($AQ$5*$G248+$AQ$6*$B248/$N248)*('Sem TS MC2020'!P240^$AQ$7/200000)*($J248-$M248)/($J248-$M248-$H248)+('Sem TS MC2020'!P240-$C248/$AQ$8)*($AQ$5*$G248+$AQ$6*$B248/$N248)/200000</f>
        <v>0.25487510688049081</v>
      </c>
      <c r="AQ248" s="3">
        <f t="shared" si="42"/>
        <v>1.2743755344024539</v>
      </c>
      <c r="AR248" s="16">
        <f t="shared" si="43"/>
        <v>5.4875106880490798E-2</v>
      </c>
    </row>
    <row r="249" spans="1:44" x14ac:dyDescent="0.25">
      <c r="B249" s="4">
        <v>20</v>
      </c>
      <c r="C249" s="5">
        <v>528</v>
      </c>
      <c r="D249" s="5">
        <v>3</v>
      </c>
      <c r="E249" s="4">
        <v>12</v>
      </c>
      <c r="F249" s="3">
        <v>2.98</v>
      </c>
      <c r="G249" s="4">
        <v>25</v>
      </c>
      <c r="H249" s="4">
        <v>35</v>
      </c>
      <c r="I249" s="1">
        <v>150</v>
      </c>
      <c r="J249" s="4">
        <v>235</v>
      </c>
      <c r="K249" s="5">
        <v>942</v>
      </c>
      <c r="L249" s="3">
        <v>18375</v>
      </c>
      <c r="M249" s="5">
        <v>93.01135812514184</v>
      </c>
      <c r="N249" s="8">
        <v>5.1265306122448978E-2</v>
      </c>
      <c r="O249" s="3">
        <v>68.424999999999997</v>
      </c>
      <c r="P249" s="5">
        <v>422.45783312160643</v>
      </c>
      <c r="Q249" s="3">
        <f t="shared" si="36"/>
        <v>1.4903503197995607</v>
      </c>
      <c r="R249" s="3">
        <v>0.2</v>
      </c>
      <c r="S249" s="12">
        <f t="shared" si="33"/>
        <v>2.1122891656080323E-3</v>
      </c>
      <c r="W249" s="3">
        <f t="shared" si="34"/>
        <v>0.29700592939663029</v>
      </c>
      <c r="X249" s="3">
        <f t="shared" si="37"/>
        <v>1.4850296469831514</v>
      </c>
      <c r="Z249" s="3">
        <f t="shared" si="35"/>
        <v>0.30325922968973046</v>
      </c>
      <c r="AA249" s="3">
        <f t="shared" si="38"/>
        <v>1.5162961484486521</v>
      </c>
      <c r="AC249" s="3">
        <f>$AD$2*($AD$3+$AD$4*$F249/($N249*'Sem TS MC2020'!P241))*($AD$5*$G249+$AD$6*$B249/$N249)*'Sem TS MC2020'!R241*($J249-$M249)/($J249-$M249-$H249)</f>
        <v>0.28252247529738883</v>
      </c>
      <c r="AD249" s="3">
        <f t="shared" si="39"/>
        <v>1.412612376486944</v>
      </c>
      <c r="AE249" s="16">
        <f t="shared" si="40"/>
        <v>8.252247529738882E-2</v>
      </c>
      <c r="AF249" s="17">
        <f t="shared" si="41"/>
        <v>0.70790828159591901</v>
      </c>
      <c r="AG249" s="17">
        <f>AC249*(14.068*'Sem TS MC2020'!$P241^-0.457)/$R249</f>
        <v>1.2440654825797453</v>
      </c>
      <c r="AH249" s="17"/>
      <c r="AP249" s="3">
        <f>$AQ$2*($AQ$3+$AQ$4*$F249/($N249*'Sem TS MC2020'!P241))*($AQ$5*$G249+$AQ$6*$B249/$N249)*('Sem TS MC2020'!P241^$AQ$7/200000)*($J249-$M249)/($J249-$M249-$H249)+('Sem TS MC2020'!P241-$C249/$AQ$8)*($AQ$5*$G249+$AQ$6*$B249/$N249)/200000</f>
        <v>0.27702668506447958</v>
      </c>
      <c r="AQ249" s="3">
        <f t="shared" si="42"/>
        <v>1.3851334253223979</v>
      </c>
      <c r="AR249" s="16">
        <f t="shared" si="43"/>
        <v>7.7026685064479572E-2</v>
      </c>
    </row>
    <row r="250" spans="1:44" x14ac:dyDescent="0.25">
      <c r="B250" s="4">
        <v>20</v>
      </c>
      <c r="C250" s="5">
        <v>528</v>
      </c>
      <c r="D250" s="5">
        <v>3</v>
      </c>
      <c r="E250" s="4">
        <v>12</v>
      </c>
      <c r="F250" s="3">
        <v>2.98</v>
      </c>
      <c r="G250" s="4">
        <v>25</v>
      </c>
      <c r="H250" s="4">
        <v>35</v>
      </c>
      <c r="I250" s="1">
        <v>150</v>
      </c>
      <c r="J250" s="4">
        <v>235</v>
      </c>
      <c r="K250" s="5">
        <v>942</v>
      </c>
      <c r="L250" s="3">
        <v>18375</v>
      </c>
      <c r="M250" s="5">
        <v>93.01135812514184</v>
      </c>
      <c r="N250" s="8">
        <v>5.1265306122448978E-2</v>
      </c>
      <c r="O250" s="3">
        <v>73.599999999999994</v>
      </c>
      <c r="P250" s="5">
        <v>460.25569846258065</v>
      </c>
      <c r="Q250" s="3">
        <f t="shared" si="36"/>
        <v>1.8072375162534335</v>
      </c>
      <c r="R250" s="3">
        <v>0.2</v>
      </c>
      <c r="S250" s="12">
        <f t="shared" si="33"/>
        <v>2.3012784923129035E-3</v>
      </c>
      <c r="W250" s="3">
        <f t="shared" si="34"/>
        <v>0.31313187074499932</v>
      </c>
      <c r="X250" s="3">
        <f t="shared" si="37"/>
        <v>1.5656593537249965</v>
      </c>
      <c r="Z250" s="3">
        <f t="shared" si="35"/>
        <v>0.32002621446976387</v>
      </c>
      <c r="AA250" s="3">
        <f t="shared" si="38"/>
        <v>1.6001310723488193</v>
      </c>
      <c r="AC250" s="3">
        <f>$AD$2*($AD$3+$AD$4*$F250/($N250*'Sem TS MC2020'!P242))*($AD$5*$G250+$AD$6*$B250/$N250)*'Sem TS MC2020'!R242*($J250-$M250)/($J250-$M250-$H250)</f>
        <v>0.3055867010439734</v>
      </c>
      <c r="AD250" s="3">
        <f t="shared" si="39"/>
        <v>1.5279335052198668</v>
      </c>
      <c r="AE250" s="16">
        <f t="shared" si="40"/>
        <v>0.10558670104397339</v>
      </c>
      <c r="AF250" s="17">
        <f t="shared" si="41"/>
        <v>0.65447874307599652</v>
      </c>
      <c r="AG250" s="17">
        <f>AC250*(14.068*'Sem TS MC2020'!$P242^-0.457)/$R250</f>
        <v>1.3015315289226672</v>
      </c>
      <c r="AH250" s="17"/>
      <c r="AP250" s="3">
        <f>$AQ$2*($AQ$3+$AQ$4*$F250/($N250*'Sem TS MC2020'!P242))*($AQ$5*$G250+$AQ$6*$B250/$N250)*('Sem TS MC2020'!P242^$AQ$7/200000)*($J250-$M250)/($J250-$M250-$H250)+('Sem TS MC2020'!P242-$C250/$AQ$8)*($AQ$5*$G250+$AQ$6*$B250/$N250)/200000</f>
        <v>0.29667343586928435</v>
      </c>
      <c r="AQ250" s="3">
        <f t="shared" si="42"/>
        <v>1.4833671793464216</v>
      </c>
      <c r="AR250" s="16">
        <f t="shared" si="43"/>
        <v>9.6673435869284341E-2</v>
      </c>
    </row>
    <row r="251" spans="1:44" x14ac:dyDescent="0.25">
      <c r="B251" s="4">
        <v>20</v>
      </c>
      <c r="C251" s="5">
        <v>528</v>
      </c>
      <c r="D251" s="5">
        <v>3</v>
      </c>
      <c r="E251" s="4">
        <v>12</v>
      </c>
      <c r="F251" s="3">
        <v>2.98</v>
      </c>
      <c r="G251" s="4">
        <v>25</v>
      </c>
      <c r="H251" s="4">
        <v>35</v>
      </c>
      <c r="I251" s="1">
        <v>150</v>
      </c>
      <c r="J251" s="4">
        <v>235</v>
      </c>
      <c r="K251" s="5">
        <v>942</v>
      </c>
      <c r="L251" s="3">
        <v>18375</v>
      </c>
      <c r="M251" s="5">
        <v>93.01135812514184</v>
      </c>
      <c r="N251" s="8">
        <v>5.1265306122448978E-2</v>
      </c>
      <c r="O251" s="3">
        <v>79.924999999999997</v>
      </c>
      <c r="P251" s="5">
        <v>502.05901185324399</v>
      </c>
      <c r="Q251" s="3">
        <f t="shared" si="36"/>
        <v>2.157705318161014</v>
      </c>
      <c r="R251" s="3">
        <v>0.22</v>
      </c>
      <c r="S251" s="12">
        <f t="shared" si="33"/>
        <v>2.51029505926622E-3</v>
      </c>
      <c r="W251" s="3">
        <f t="shared" si="34"/>
        <v>0.33038663703046894</v>
      </c>
      <c r="X251" s="3">
        <f t="shared" si="37"/>
        <v>1.501757441047586</v>
      </c>
      <c r="Z251" s="3">
        <f t="shared" si="35"/>
        <v>0.33798394173006885</v>
      </c>
      <c r="AA251" s="3">
        <f t="shared" si="38"/>
        <v>1.5362906442275857</v>
      </c>
      <c r="AC251" s="3">
        <f>$AD$2*($AD$3+$AD$4*$F251/($N251*'Sem TS MC2020'!P243))*($AD$5*$G251+$AD$6*$B251/$N251)*'Sem TS MC2020'!R243*($J251-$M251)/($J251-$M251-$H251)</f>
        <v>0.33377631028979904</v>
      </c>
      <c r="AD251" s="3">
        <f t="shared" si="39"/>
        <v>1.5171650467718139</v>
      </c>
      <c r="AE251" s="16">
        <f t="shared" si="40"/>
        <v>0.11377631028979904</v>
      </c>
      <c r="AF251" s="17">
        <f t="shared" si="41"/>
        <v>0.65912406967704351</v>
      </c>
      <c r="AG251" s="17">
        <f>AC251*(14.068*'Sem TS MC2020'!$P243^-0.457)/$R251</f>
        <v>1.2445726695746939</v>
      </c>
      <c r="AH251" s="17"/>
      <c r="AP251" s="3">
        <f>$AQ$2*($AQ$3+$AQ$4*$F251/($N251*'Sem TS MC2020'!P243))*($AQ$5*$G251+$AQ$6*$B251/$N251)*('Sem TS MC2020'!P243^$AQ$7/200000)*($J251-$M251)/($J251-$M251-$H251)+('Sem TS MC2020'!P243-$C251/$AQ$8)*($AQ$5*$G251+$AQ$6*$B251/$N251)/200000</f>
        <v>0.32034999886857679</v>
      </c>
      <c r="AQ251" s="3">
        <f t="shared" si="42"/>
        <v>1.456136358493531</v>
      </c>
      <c r="AR251" s="16">
        <f t="shared" si="43"/>
        <v>0.10034999886857679</v>
      </c>
    </row>
    <row r="252" spans="1:44" x14ac:dyDescent="0.25">
      <c r="A252" s="1" t="s">
        <v>55</v>
      </c>
      <c r="B252" s="4">
        <v>28</v>
      </c>
      <c r="C252" s="5">
        <v>400</v>
      </c>
      <c r="D252" s="5">
        <v>4</v>
      </c>
      <c r="E252" s="4">
        <v>16</v>
      </c>
      <c r="F252" s="3">
        <v>5.3084743571011064</v>
      </c>
      <c r="G252" s="4">
        <v>30</v>
      </c>
      <c r="H252" s="4">
        <v>44</v>
      </c>
      <c r="I252" s="1">
        <v>200</v>
      </c>
      <c r="J252" s="4">
        <v>300</v>
      </c>
      <c r="K252" s="5">
        <v>2463</v>
      </c>
      <c r="L252" s="3">
        <v>30800</v>
      </c>
      <c r="M252" s="5">
        <v>133.49341623498307</v>
      </c>
      <c r="N252" s="8">
        <v>7.9967532467532465E-2</v>
      </c>
      <c r="O252" s="3">
        <v>78.75</v>
      </c>
      <c r="P252" s="5">
        <v>92.531033485649147</v>
      </c>
      <c r="Q252" s="3">
        <f t="shared" si="36"/>
        <v>-1.275667751022594</v>
      </c>
      <c r="R252" s="3">
        <v>0.22</v>
      </c>
      <c r="S252" s="12">
        <f t="shared" si="33"/>
        <v>4.6265516742824571E-4</v>
      </c>
      <c r="W252" s="3">
        <f t="shared" si="34"/>
        <v>0.1211789959811085</v>
      </c>
      <c r="X252" s="3">
        <f t="shared" si="37"/>
        <v>0.55081361809594775</v>
      </c>
      <c r="Z252" s="3">
        <f t="shared" si="35"/>
        <v>0.12775770887383031</v>
      </c>
      <c r="AA252" s="3">
        <f t="shared" si="38"/>
        <v>0.58071685851741051</v>
      </c>
      <c r="AC252" s="3">
        <f>$AD$2*($AD$3+$AD$4*$F252/($N252*'Sem TS MC2020'!P244))*($AD$5*$G252+$AD$6*$B252/$N252)*'Sem TS MC2020'!R244*($J252-$M252)/($J252-$M252-$H252)</f>
        <v>8.2943034091186099E-2</v>
      </c>
      <c r="AD252" s="3">
        <f t="shared" si="39"/>
        <v>0.37701379132357316</v>
      </c>
      <c r="AE252" s="16">
        <f t="shared" si="40"/>
        <v>-0.13705696590881389</v>
      </c>
      <c r="AF252" s="17">
        <f t="shared" si="41"/>
        <v>2.6524228636022156</v>
      </c>
      <c r="AG252" s="17">
        <f>AC252*(14.068*'Sem TS MC2020'!$P244^-0.457)/$R252</f>
        <v>0.53526793169753184</v>
      </c>
      <c r="AH252" s="17"/>
      <c r="AP252" s="3">
        <f>$AQ$2*($AQ$3+$AQ$4*$F252/($N252*'Sem TS MC2020'!P244))*($AQ$5*$G252+$AQ$6*$B252/$N252)*('Sem TS MC2020'!P244^$AQ$7/200000)*($J252-$M252)/($J252-$M252-$H252)+('Sem TS MC2020'!P244-$C252/$AQ$8)*($AQ$5*$G252+$AQ$6*$B252/$N252)/200000</f>
        <v>9.182354273338271E-2</v>
      </c>
      <c r="AQ252" s="3">
        <f t="shared" si="42"/>
        <v>0.41737973969719411</v>
      </c>
      <c r="AR252" s="16">
        <f t="shared" si="43"/>
        <v>-0.12817645726661731</v>
      </c>
    </row>
    <row r="253" spans="1:44" x14ac:dyDescent="0.25">
      <c r="B253" s="4">
        <v>28</v>
      </c>
      <c r="C253" s="5">
        <v>400</v>
      </c>
      <c r="D253" s="5">
        <v>4</v>
      </c>
      <c r="E253" s="4">
        <v>16</v>
      </c>
      <c r="F253" s="3">
        <v>5.3084743571011064</v>
      </c>
      <c r="G253" s="4">
        <v>30</v>
      </c>
      <c r="H253" s="4">
        <v>44</v>
      </c>
      <c r="I253" s="1">
        <v>200</v>
      </c>
      <c r="J253" s="4">
        <v>300</v>
      </c>
      <c r="K253" s="5">
        <v>2463</v>
      </c>
      <c r="L253" s="3">
        <v>30800</v>
      </c>
      <c r="M253" s="5">
        <v>133.49341623498307</v>
      </c>
      <c r="N253" s="8">
        <v>7.9967532467532465E-2</v>
      </c>
      <c r="O253" s="3">
        <v>105.075</v>
      </c>
      <c r="P253" s="5">
        <v>145.46919836430115</v>
      </c>
      <c r="Q253" s="3">
        <f t="shared" si="36"/>
        <v>-0.83184833152686521</v>
      </c>
      <c r="R253" s="3">
        <v>0.25</v>
      </c>
      <c r="S253" s="12">
        <f t="shared" si="33"/>
        <v>7.2734599182150579E-4</v>
      </c>
      <c r="W253" s="3">
        <f t="shared" si="34"/>
        <v>0.16019824398529464</v>
      </c>
      <c r="X253" s="3">
        <f t="shared" si="37"/>
        <v>0.64079297594117857</v>
      </c>
      <c r="Z253" s="3">
        <f t="shared" si="35"/>
        <v>0.16973790445901266</v>
      </c>
      <c r="AA253" s="3">
        <f t="shared" si="38"/>
        <v>0.67895161783605062</v>
      </c>
      <c r="AC253" s="3">
        <f>$AD$2*($AD$3+$AD$4*$F253/($N253*'Sem TS MC2020'!P245))*($AD$5*$G253+$AD$6*$B253/$N253)*'Sem TS MC2020'!R245*($J253-$M253)/($J253-$M253-$H253)</f>
        <v>0.11937278490482217</v>
      </c>
      <c r="AD253" s="3">
        <f t="shared" si="39"/>
        <v>0.47749113961928868</v>
      </c>
      <c r="AE253" s="16">
        <f t="shared" si="40"/>
        <v>-0.13062721509517783</v>
      </c>
      <c r="AF253" s="17">
        <f t="shared" si="41"/>
        <v>2.0942796986710914</v>
      </c>
      <c r="AG253" s="17">
        <f>AC253*(14.068*'Sem TS MC2020'!$P245^-0.457)/$R253</f>
        <v>0.59421086308516757</v>
      </c>
      <c r="AH253" s="17"/>
      <c r="AP253" s="3">
        <f>$AQ$2*($AQ$3+$AQ$4*$F253/($N253*'Sem TS MC2020'!P245))*($AQ$5*$G253+$AQ$6*$B253/$N253)*('Sem TS MC2020'!P245^$AQ$7/200000)*($J253-$M253)/($J253-$M253-$H253)+('Sem TS MC2020'!P245-$C253/$AQ$8)*($AQ$5*$G253+$AQ$6*$B253/$N253)/200000</f>
        <v>0.12854456266734943</v>
      </c>
      <c r="AQ253" s="3">
        <f t="shared" si="42"/>
        <v>0.51417825066939771</v>
      </c>
      <c r="AR253" s="16">
        <f t="shared" si="43"/>
        <v>-0.12145543733265057</v>
      </c>
    </row>
    <row r="254" spans="1:44" x14ac:dyDescent="0.25">
      <c r="B254" s="4">
        <v>28</v>
      </c>
      <c r="C254" s="5">
        <v>400</v>
      </c>
      <c r="D254" s="5">
        <v>4</v>
      </c>
      <c r="E254" s="4">
        <v>16</v>
      </c>
      <c r="F254" s="3">
        <v>5.3084743571011064</v>
      </c>
      <c r="G254" s="4">
        <v>30</v>
      </c>
      <c r="H254" s="4">
        <v>44</v>
      </c>
      <c r="I254" s="1">
        <v>200</v>
      </c>
      <c r="J254" s="4">
        <v>300</v>
      </c>
      <c r="K254" s="5">
        <v>2463</v>
      </c>
      <c r="L254" s="3">
        <v>30800</v>
      </c>
      <c r="M254" s="5">
        <v>133.49341623498307</v>
      </c>
      <c r="N254" s="8">
        <v>7.9967532467532465E-2</v>
      </c>
      <c r="O254" s="3">
        <v>120.15</v>
      </c>
      <c r="P254" s="5">
        <v>180.36143433573642</v>
      </c>
      <c r="Q254" s="3">
        <f t="shared" si="36"/>
        <v>-0.53932115478683329</v>
      </c>
      <c r="R254" s="3">
        <v>0.28999999999999998</v>
      </c>
      <c r="S254" s="12">
        <f t="shared" si="33"/>
        <v>9.0180717167868214E-4</v>
      </c>
      <c r="W254" s="3">
        <f t="shared" si="34"/>
        <v>0.18292314808877025</v>
      </c>
      <c r="X254" s="3">
        <f t="shared" si="37"/>
        <v>0.63076947616817336</v>
      </c>
      <c r="Z254" s="3">
        <f t="shared" si="35"/>
        <v>0.19427497012758921</v>
      </c>
      <c r="AA254" s="3">
        <f t="shared" si="38"/>
        <v>0.66991369009513524</v>
      </c>
      <c r="AC254" s="3">
        <f>$AD$2*($AD$3+$AD$4*$F254/($N254*'Sem TS MC2020'!P246))*($AD$5*$G254+$AD$6*$B254/$N254)*'Sem TS MC2020'!R246*($J254-$M254)/($J254-$M254-$H254)</f>
        <v>0.14023426613998127</v>
      </c>
      <c r="AD254" s="3">
        <f t="shared" si="39"/>
        <v>0.48356643496545271</v>
      </c>
      <c r="AE254" s="16">
        <f t="shared" si="40"/>
        <v>-0.14976573386001871</v>
      </c>
      <c r="AF254" s="17">
        <f t="shared" si="41"/>
        <v>2.0679681791219497</v>
      </c>
      <c r="AG254" s="17">
        <f>AC254*(14.068*'Sem TS MC2020'!$P246^-0.457)/$R254</f>
        <v>0.56600840211919046</v>
      </c>
      <c r="AH254" s="17"/>
      <c r="AP254" s="3">
        <f>$AQ$2*($AQ$3+$AQ$4*$F254/($N254*'Sem TS MC2020'!P246))*($AQ$5*$G254+$AQ$6*$B254/$N254)*('Sem TS MC2020'!P246^$AQ$7/200000)*($J254-$M254)/($J254-$M254-$H254)+('Sem TS MC2020'!P246-$C254/$AQ$8)*($AQ$5*$G254+$AQ$6*$B254/$N254)/200000</f>
        <v>0.1486907767643022</v>
      </c>
      <c r="AQ254" s="3">
        <f t="shared" si="42"/>
        <v>0.51272681642862827</v>
      </c>
      <c r="AR254" s="16">
        <f t="shared" si="43"/>
        <v>-0.14130922323569778</v>
      </c>
    </row>
    <row r="255" spans="1:44" x14ac:dyDescent="0.25">
      <c r="B255" s="4">
        <v>28</v>
      </c>
      <c r="C255" s="5">
        <v>400</v>
      </c>
      <c r="D255" s="5">
        <v>4</v>
      </c>
      <c r="E255" s="4">
        <v>16</v>
      </c>
      <c r="F255" s="3">
        <v>5.3084743571011064</v>
      </c>
      <c r="G255" s="4">
        <v>30</v>
      </c>
      <c r="H255" s="4">
        <v>44</v>
      </c>
      <c r="I255" s="1">
        <v>200</v>
      </c>
      <c r="J255" s="4">
        <v>300</v>
      </c>
      <c r="K255" s="5">
        <v>2463</v>
      </c>
      <c r="L255" s="3">
        <v>30800</v>
      </c>
      <c r="M255" s="5">
        <v>133.49341623498307</v>
      </c>
      <c r="N255" s="8">
        <v>7.9967532467532465E-2</v>
      </c>
      <c r="O255" s="3">
        <v>137.47499999999999</v>
      </c>
      <c r="P255" s="5">
        <v>220.46146672081863</v>
      </c>
      <c r="Q255" s="3">
        <f t="shared" si="36"/>
        <v>-0.20313320539903637</v>
      </c>
      <c r="R255" s="3">
        <v>0.31</v>
      </c>
      <c r="S255" s="12">
        <f t="shared" si="33"/>
        <v>1.1023073336040932E-3</v>
      </c>
      <c r="W255" s="3">
        <f t="shared" si="34"/>
        <v>0.2070447808517</v>
      </c>
      <c r="X255" s="3">
        <f t="shared" si="37"/>
        <v>0.66788638984419357</v>
      </c>
      <c r="Z255" s="3">
        <f t="shared" si="35"/>
        <v>0.22037968116209336</v>
      </c>
      <c r="AA255" s="3">
        <f t="shared" si="38"/>
        <v>0.71090219729707538</v>
      </c>
      <c r="AC255" s="3">
        <f>$AD$2*($AD$3+$AD$4*$F255/($N255*'Sem TS MC2020'!P247))*($AD$5*$G255+$AD$6*$B255/$N255)*'Sem TS MC2020'!R247*($J255-$M255)/($J255-$M255-$H255)</f>
        <v>0.16420940129083575</v>
      </c>
      <c r="AD255" s="3">
        <f t="shared" si="39"/>
        <v>0.52970774609947013</v>
      </c>
      <c r="AE255" s="16">
        <f t="shared" si="40"/>
        <v>-0.14579059870916425</v>
      </c>
      <c r="AF255" s="17">
        <f t="shared" si="41"/>
        <v>1.887833446581725</v>
      </c>
      <c r="AG255" s="17">
        <f>AC255*(14.068*'Sem TS MC2020'!$P247^-0.457)/$R255</f>
        <v>0.58300002729395617</v>
      </c>
      <c r="AH255" s="17"/>
      <c r="AP255" s="3">
        <f>$AQ$2*($AQ$3+$AQ$4*$F255/($N255*'Sem TS MC2020'!P247))*($AQ$5*$G255+$AQ$6*$B255/$N255)*('Sem TS MC2020'!P247^$AQ$7/200000)*($J255-$M255)/($J255-$M255-$H255)+('Sem TS MC2020'!P247-$C255/$AQ$8)*($AQ$5*$G255+$AQ$6*$B255/$N255)/200000</f>
        <v>0.17122706004326607</v>
      </c>
      <c r="AQ255" s="3">
        <f t="shared" si="42"/>
        <v>0.55234535497827764</v>
      </c>
      <c r="AR255" s="16">
        <f t="shared" si="43"/>
        <v>-0.13877293995673393</v>
      </c>
    </row>
    <row r="256" spans="1:44" x14ac:dyDescent="0.25">
      <c r="B256" s="4">
        <v>28</v>
      </c>
      <c r="C256" s="5">
        <v>400</v>
      </c>
      <c r="D256" s="5">
        <v>4</v>
      </c>
      <c r="E256" s="4">
        <v>16</v>
      </c>
      <c r="F256" s="3">
        <v>5.3084743571011064</v>
      </c>
      <c r="G256" s="4">
        <v>30</v>
      </c>
      <c r="H256" s="4">
        <v>44</v>
      </c>
      <c r="I256" s="1">
        <v>200</v>
      </c>
      <c r="J256" s="4">
        <v>300</v>
      </c>
      <c r="K256" s="5">
        <v>2463</v>
      </c>
      <c r="L256" s="3">
        <v>30800</v>
      </c>
      <c r="M256" s="5">
        <v>133.49341623498307</v>
      </c>
      <c r="N256" s="8">
        <v>7.9967532467532465E-2</v>
      </c>
      <c r="O256" s="3">
        <v>164.47499999999999</v>
      </c>
      <c r="P256" s="5">
        <v>282.95502368458324</v>
      </c>
      <c r="Q256" s="3">
        <f t="shared" si="36"/>
        <v>0.32079606637415464</v>
      </c>
      <c r="R256" s="3">
        <v>0.33</v>
      </c>
      <c r="S256" s="12">
        <f t="shared" si="33"/>
        <v>1.4147751184229163E-3</v>
      </c>
      <c r="W256" s="3">
        <f t="shared" si="34"/>
        <v>0.24151141223142614</v>
      </c>
      <c r="X256" s="3">
        <f t="shared" si="37"/>
        <v>0.73185276433765489</v>
      </c>
      <c r="Z256" s="3">
        <f t="shared" si="35"/>
        <v>0.25777283762631908</v>
      </c>
      <c r="AA256" s="3">
        <f t="shared" si="38"/>
        <v>0.78112981098884571</v>
      </c>
      <c r="AC256" s="3">
        <f>$AD$2*($AD$3+$AD$4*$F256/($N256*'Sem TS MC2020'!P248))*($AD$5*$G256+$AD$6*$B256/$N256)*'Sem TS MC2020'!R248*($J256-$M256)/($J256-$M256-$H256)</f>
        <v>0.20157324827918044</v>
      </c>
      <c r="AD256" s="3">
        <f t="shared" si="39"/>
        <v>0.6108280250884256</v>
      </c>
      <c r="AE256" s="16">
        <f t="shared" si="40"/>
        <v>-0.12842675172081958</v>
      </c>
      <c r="AF256" s="17">
        <f t="shared" si="41"/>
        <v>1.6371220031288456</v>
      </c>
      <c r="AG256" s="17">
        <f>AC256*(14.068*'Sem TS MC2020'!$P248^-0.457)/$R256</f>
        <v>0.61938658873931729</v>
      </c>
      <c r="AH256" s="17"/>
      <c r="AP256" s="3">
        <f>$AQ$2*($AQ$3+$AQ$4*$F256/($N256*'Sem TS MC2020'!P248))*($AQ$5*$G256+$AQ$6*$B256/$N256)*('Sem TS MC2020'!P248^$AQ$7/200000)*($J256-$M256)/($J256-$M256-$H256)+('Sem TS MC2020'!P248-$C256/$AQ$8)*($AQ$5*$G256+$AQ$6*$B256/$N256)/200000</f>
        <v>0.20527578394027329</v>
      </c>
      <c r="AQ256" s="3">
        <f t="shared" si="42"/>
        <v>0.62204783012204024</v>
      </c>
      <c r="AR256" s="16">
        <f t="shared" si="43"/>
        <v>-0.12472421605972672</v>
      </c>
    </row>
    <row r="257" spans="1:44" x14ac:dyDescent="0.25">
      <c r="B257" s="4">
        <v>28</v>
      </c>
      <c r="C257" s="5">
        <v>400</v>
      </c>
      <c r="D257" s="5">
        <v>4</v>
      </c>
      <c r="E257" s="4">
        <v>16</v>
      </c>
      <c r="F257" s="3">
        <v>5.3084743571011064</v>
      </c>
      <c r="G257" s="4">
        <v>30</v>
      </c>
      <c r="H257" s="4">
        <v>44</v>
      </c>
      <c r="I257" s="1">
        <v>200</v>
      </c>
      <c r="J257" s="4">
        <v>300</v>
      </c>
      <c r="K257" s="5">
        <v>2463</v>
      </c>
      <c r="L257" s="3">
        <v>30800</v>
      </c>
      <c r="M257" s="5">
        <v>133.49341623498307</v>
      </c>
      <c r="N257" s="8">
        <v>7.9967532467532465E-2</v>
      </c>
      <c r="O257" s="3">
        <v>178.20000000000002</v>
      </c>
      <c r="P257" s="5">
        <v>314.72258180783035</v>
      </c>
      <c r="Q257" s="3">
        <f t="shared" si="36"/>
        <v>0.58712677952552761</v>
      </c>
      <c r="R257" s="3">
        <v>0.34</v>
      </c>
      <c r="S257" s="12">
        <f t="shared" si="33"/>
        <v>1.5736129090391517E-3</v>
      </c>
      <c r="W257" s="3">
        <f t="shared" si="34"/>
        <v>0.25789892608401549</v>
      </c>
      <c r="X257" s="3">
        <f t="shared" si="37"/>
        <v>0.75852625318828082</v>
      </c>
      <c r="Z257" s="3">
        <f t="shared" si="35"/>
        <v>0.27558612235356345</v>
      </c>
      <c r="AA257" s="3">
        <f t="shared" si="38"/>
        <v>0.81054741868695124</v>
      </c>
      <c r="AC257" s="3">
        <f>$AD$2*($AD$3+$AD$4*$F257/($N257*'Sem TS MC2020'!P249))*($AD$5*$G257+$AD$6*$B257/$N257)*'Sem TS MC2020'!R249*($J257-$M257)/($J257-$M257-$H257)</f>
        <v>0.22056653716492239</v>
      </c>
      <c r="AD257" s="3">
        <f t="shared" si="39"/>
        <v>0.64872510930859517</v>
      </c>
      <c r="AE257" s="16">
        <f t="shared" si="40"/>
        <v>-0.11943346283507764</v>
      </c>
      <c r="AF257" s="17">
        <f t="shared" si="41"/>
        <v>1.5414849612739518</v>
      </c>
      <c r="AG257" s="17">
        <f>AC257*(14.068*'Sem TS MC2020'!$P249^-0.457)/$R257</f>
        <v>0.63415640654686867</v>
      </c>
      <c r="AH257" s="17"/>
      <c r="AP257" s="3">
        <f>$AQ$2*($AQ$3+$AQ$4*$F257/($N257*'Sem TS MC2020'!P249))*($AQ$5*$G257+$AQ$6*$B257/$N257)*('Sem TS MC2020'!P249^$AQ$7/200000)*($J257-$M257)/($J257-$M257-$H257)+('Sem TS MC2020'!P249-$C257/$AQ$8)*($AQ$5*$G257+$AQ$6*$B257/$N257)/200000</f>
        <v>0.22216301216234635</v>
      </c>
      <c r="AQ257" s="3">
        <f t="shared" si="42"/>
        <v>0.65342062400690104</v>
      </c>
      <c r="AR257" s="16">
        <f t="shared" si="43"/>
        <v>-0.11783698783765367</v>
      </c>
    </row>
    <row r="258" spans="1:44" x14ac:dyDescent="0.25">
      <c r="B258" s="4">
        <v>28</v>
      </c>
      <c r="C258" s="5">
        <v>400</v>
      </c>
      <c r="D258" s="5">
        <v>4</v>
      </c>
      <c r="E258" s="4">
        <v>16</v>
      </c>
      <c r="F258" s="3">
        <v>5.3084743571011064</v>
      </c>
      <c r="G258" s="4">
        <v>30</v>
      </c>
      <c r="H258" s="4">
        <v>44</v>
      </c>
      <c r="I258" s="1">
        <v>200</v>
      </c>
      <c r="J258" s="4">
        <v>300</v>
      </c>
      <c r="K258" s="5">
        <v>2463</v>
      </c>
      <c r="L258" s="3">
        <v>30800</v>
      </c>
      <c r="M258" s="5">
        <v>133.49341623498307</v>
      </c>
      <c r="N258" s="8">
        <v>7.9967532467532465E-2</v>
      </c>
      <c r="O258" s="3">
        <v>198.22499999999999</v>
      </c>
      <c r="P258" s="5">
        <v>361.07196988928899</v>
      </c>
      <c r="Q258" s="3">
        <f t="shared" si="36"/>
        <v>0.97570765609064336</v>
      </c>
      <c r="R258" s="3">
        <v>0.37</v>
      </c>
      <c r="S258" s="12">
        <f t="shared" si="33"/>
        <v>1.8053598494464449E-3</v>
      </c>
      <c r="W258" s="3">
        <f t="shared" si="34"/>
        <v>0.2807135493833679</v>
      </c>
      <c r="X258" s="3">
        <f t="shared" si="37"/>
        <v>0.75868526860369701</v>
      </c>
      <c r="Z258" s="3">
        <f t="shared" si="35"/>
        <v>0.30041907907959137</v>
      </c>
      <c r="AA258" s="3">
        <f t="shared" si="38"/>
        <v>0.81194345697186854</v>
      </c>
      <c r="AC258" s="3">
        <f>$AD$2*($AD$3+$AD$4*$F258/($N258*'Sem TS MC2020'!P250))*($AD$5*$G258+$AD$6*$B258/$N258)*'Sem TS MC2020'!R250*($J258-$M258)/($J258-$M258-$H258)</f>
        <v>0.24827805701461136</v>
      </c>
      <c r="AD258" s="3">
        <f t="shared" si="39"/>
        <v>0.67102177571516586</v>
      </c>
      <c r="AE258" s="16">
        <f t="shared" si="40"/>
        <v>-0.12172194298538863</v>
      </c>
      <c r="AF258" s="17">
        <f t="shared" si="41"/>
        <v>1.4902646027160797</v>
      </c>
      <c r="AG258" s="17">
        <f>AC258*(14.068*'Sem TS MC2020'!$P250^-0.457)/$R258</f>
        <v>0.62479235687002643</v>
      </c>
      <c r="AH258" s="17"/>
      <c r="AP258" s="3">
        <f>$AQ$2*($AQ$3+$AQ$4*$F258/($N258*'Sem TS MC2020'!P250))*($AQ$5*$G258+$AQ$6*$B258/$N258)*('Sem TS MC2020'!P250^$AQ$7/200000)*($J258-$M258)/($J258-$M258-$H258)+('Sem TS MC2020'!P250-$C258/$AQ$8)*($AQ$5*$G258+$AQ$6*$B258/$N258)/200000</f>
        <v>0.24636789833721642</v>
      </c>
      <c r="AQ258" s="3">
        <f t="shared" si="42"/>
        <v>0.66585918469517957</v>
      </c>
      <c r="AR258" s="16">
        <f t="shared" si="43"/>
        <v>-0.12363210166278357</v>
      </c>
    </row>
    <row r="259" spans="1:44" x14ac:dyDescent="0.25">
      <c r="A259" s="1" t="s">
        <v>56</v>
      </c>
      <c r="B259" s="4">
        <v>15.9</v>
      </c>
      <c r="C259" s="5">
        <v>392</v>
      </c>
      <c r="D259" s="5">
        <v>2</v>
      </c>
      <c r="E259" s="4">
        <v>46</v>
      </c>
      <c r="F259" s="3">
        <v>2.8258773978663156</v>
      </c>
      <c r="G259" s="4">
        <v>30</v>
      </c>
      <c r="H259" s="4">
        <v>38</v>
      </c>
      <c r="I259" s="1">
        <v>150</v>
      </c>
      <c r="J259" s="4">
        <v>250</v>
      </c>
      <c r="K259" s="5">
        <v>397.2</v>
      </c>
      <c r="L259" s="3">
        <v>17625</v>
      </c>
      <c r="M259" s="5">
        <v>70.061381209483116</v>
      </c>
      <c r="N259" s="8">
        <v>2.2536170212765955E-2</v>
      </c>
      <c r="O259" s="3">
        <v>27.1</v>
      </c>
      <c r="P259" s="5">
        <v>327.33566875282662</v>
      </c>
      <c r="Q259" s="3">
        <f t="shared" si="36"/>
        <v>0.69287152792791962</v>
      </c>
      <c r="R259" s="3">
        <v>0.2</v>
      </c>
      <c r="S259" s="12">
        <f t="shared" si="33"/>
        <v>1.6366783437641332E-3</v>
      </c>
      <c r="W259" s="3">
        <f t="shared" si="34"/>
        <v>0.30641090591594822</v>
      </c>
      <c r="X259" s="3">
        <f t="shared" si="37"/>
        <v>1.532054529579741</v>
      </c>
      <c r="Z259" s="3">
        <f t="shared" si="35"/>
        <v>0.30337194112556326</v>
      </c>
      <c r="AA259" s="3">
        <f t="shared" si="38"/>
        <v>1.5168597056278161</v>
      </c>
      <c r="AC259" s="3">
        <f>$AD$2*($AD$3+$AD$4*$F259/($N259*'Sem TS MC2020'!P251))*($AD$5*$G259+$AD$6*$B259/$N259)*'Sem TS MC2020'!R251*($J259-$M259)/($J259-$M259-$H259)</f>
        <v>0.32183291288201699</v>
      </c>
      <c r="AD259" s="3">
        <f t="shared" si="39"/>
        <v>1.6091645644100849</v>
      </c>
      <c r="AE259" s="16">
        <f t="shared" si="40"/>
        <v>0.12183291288201697</v>
      </c>
      <c r="AF259" s="17">
        <f t="shared" si="41"/>
        <v>0.62144048043128342</v>
      </c>
      <c r="AG259" s="17">
        <f>AC259*(14.068*'Sem TS MC2020'!$P251^-0.457)/$R259</f>
        <v>1.5335016490005766</v>
      </c>
      <c r="AH259" s="17"/>
      <c r="AP259" s="3">
        <f>$AQ$2*($AQ$3+$AQ$4*$F259/($N259*'Sem TS MC2020'!P251))*($AQ$5*$G259+$AQ$6*$B259/$N259)*('Sem TS MC2020'!P251^$AQ$7/200000)*($J259-$M259)/($J259-$M259-$H259)+('Sem TS MC2020'!P251-$C259/$AQ$8)*($AQ$5*$G259+$AQ$6*$B259/$N259)/200000</f>
        <v>0.33359897702706121</v>
      </c>
      <c r="AQ259" s="3">
        <f t="shared" si="42"/>
        <v>1.6679948851353059</v>
      </c>
      <c r="AR259" s="16">
        <f t="shared" si="43"/>
        <v>0.13359897702706119</v>
      </c>
    </row>
    <row r="260" spans="1:44" x14ac:dyDescent="0.25">
      <c r="B260" s="4">
        <v>15.9</v>
      </c>
      <c r="C260" s="5">
        <v>392</v>
      </c>
      <c r="D260" s="5">
        <v>2</v>
      </c>
      <c r="E260" s="4">
        <v>46</v>
      </c>
      <c r="F260" s="3">
        <v>2.8258773978663156</v>
      </c>
      <c r="G260" s="4">
        <v>30</v>
      </c>
      <c r="H260" s="4">
        <v>38</v>
      </c>
      <c r="I260" s="1">
        <v>150</v>
      </c>
      <c r="J260" s="4">
        <v>250</v>
      </c>
      <c r="K260" s="5">
        <v>397.2</v>
      </c>
      <c r="L260" s="3">
        <v>17625</v>
      </c>
      <c r="M260" s="5">
        <v>70.061381209483116</v>
      </c>
      <c r="N260" s="8">
        <v>2.2536170212765955E-2</v>
      </c>
      <c r="O260" s="3">
        <v>35.6</v>
      </c>
      <c r="P260" s="5">
        <v>367.24084443015647</v>
      </c>
      <c r="Q260" s="3">
        <f t="shared" si="36"/>
        <v>1.0274258507795919</v>
      </c>
      <c r="R260" s="3">
        <v>0.35</v>
      </c>
      <c r="S260" s="12">
        <f t="shared" si="33"/>
        <v>1.8362042221507823E-3</v>
      </c>
      <c r="W260" s="3">
        <f t="shared" si="34"/>
        <v>0.328948633226126</v>
      </c>
      <c r="X260" s="3">
        <f t="shared" si="37"/>
        <v>0.93985323778893148</v>
      </c>
      <c r="Z260" s="3">
        <f t="shared" si="35"/>
        <v>0.32609850810516861</v>
      </c>
      <c r="AA260" s="3">
        <f t="shared" si="38"/>
        <v>0.93171002315762463</v>
      </c>
      <c r="AC260" s="3">
        <f>$AD$2*($AD$3+$AD$4*$F260/($N260*'Sem TS MC2020'!P252))*($AD$5*$G260+$AD$6*$B260/$N260)*'Sem TS MC2020'!R252*($J260-$M260)/($J260-$M260-$H260)</f>
        <v>0.35542588929908131</v>
      </c>
      <c r="AD260" s="3">
        <f t="shared" si="39"/>
        <v>1.0155025408545182</v>
      </c>
      <c r="AE260" s="16">
        <f t="shared" si="40"/>
        <v>5.4258892990813323E-3</v>
      </c>
      <c r="AF260" s="17">
        <f t="shared" si="41"/>
        <v>0.98473411908800035</v>
      </c>
      <c r="AG260" s="17">
        <f>AC260*(14.068*'Sem TS MC2020'!$P252^-0.457)/$R260</f>
        <v>0.93245913339667608</v>
      </c>
      <c r="AH260" s="17"/>
      <c r="AP260" s="3">
        <f>$AQ$2*($AQ$3+$AQ$4*$F260/($N260*'Sem TS MC2020'!P252))*($AQ$5*$G260+$AQ$6*$B260/$N260)*('Sem TS MC2020'!P252^$AQ$7/200000)*($J260-$M260)/($J260-$M260-$H260)+('Sem TS MC2020'!P252-$C260/$AQ$8)*($AQ$5*$G260+$AQ$6*$B260/$N260)/200000</f>
        <v>0.36433441984259018</v>
      </c>
      <c r="AQ260" s="3">
        <f t="shared" si="42"/>
        <v>1.0409554852645435</v>
      </c>
      <c r="AR260" s="16">
        <f t="shared" si="43"/>
        <v>1.4334419842590207E-2</v>
      </c>
    </row>
    <row r="261" spans="1:44" x14ac:dyDescent="0.25">
      <c r="A261" s="1" t="s">
        <v>57</v>
      </c>
      <c r="B261" s="4">
        <v>15.9</v>
      </c>
      <c r="C261" s="5">
        <v>392</v>
      </c>
      <c r="D261" s="5">
        <v>2</v>
      </c>
      <c r="E261" s="4">
        <v>46</v>
      </c>
      <c r="F261" s="3">
        <v>2.8258773978663156</v>
      </c>
      <c r="G261" s="4">
        <v>30</v>
      </c>
      <c r="H261" s="4">
        <v>38</v>
      </c>
      <c r="I261" s="1">
        <v>150</v>
      </c>
      <c r="J261" s="4">
        <v>250</v>
      </c>
      <c r="K261" s="5">
        <v>397.2</v>
      </c>
      <c r="L261" s="3">
        <v>17625</v>
      </c>
      <c r="M261" s="5">
        <v>70.061381209483116</v>
      </c>
      <c r="N261" s="8">
        <v>2.2536170212765955E-2</v>
      </c>
      <c r="O261" s="3">
        <v>27.2</v>
      </c>
      <c r="P261" s="5">
        <v>329.07434564323017</v>
      </c>
      <c r="Q261" s="3">
        <f t="shared" si="36"/>
        <v>0.70744813008174157</v>
      </c>
      <c r="R261" s="3">
        <v>0.2</v>
      </c>
      <c r="S261" s="12">
        <f t="shared" si="33"/>
        <v>1.6453717282161509E-3</v>
      </c>
      <c r="W261" s="3">
        <f t="shared" si="34"/>
        <v>0.30741407475969845</v>
      </c>
      <c r="X261" s="3">
        <f t="shared" si="37"/>
        <v>1.5370703737984921</v>
      </c>
      <c r="Z261" s="3">
        <f t="shared" si="35"/>
        <v>0.30438289738944729</v>
      </c>
      <c r="AA261" s="3">
        <f t="shared" si="38"/>
        <v>1.5219144869472363</v>
      </c>
      <c r="AC261" s="3">
        <f>$AD$2*($AD$3+$AD$4*$F261/($N261*'Sem TS MC2020'!P253))*($AD$5*$G261+$AD$6*$B261/$N261)*'Sem TS MC2020'!R253*($J261-$M261)/($J261-$M261-$H261)</f>
        <v>0.32329656592413114</v>
      </c>
      <c r="AD261" s="3">
        <f t="shared" si="39"/>
        <v>1.6164828296206557</v>
      </c>
      <c r="AE261" s="16">
        <f t="shared" si="40"/>
        <v>0.12329656592413113</v>
      </c>
      <c r="AF261" s="17">
        <f t="shared" si="41"/>
        <v>0.61862704736224916</v>
      </c>
      <c r="AG261" s="17">
        <f>AC261*(14.068*'Sem TS MC2020'!$P253^-0.457)/$R261</f>
        <v>1.537884995126823</v>
      </c>
      <c r="AH261" s="17"/>
      <c r="AP261" s="3">
        <f>$AQ$2*($AQ$3+$AQ$4*$F261/($N261*'Sem TS MC2020'!P253))*($AQ$5*$G261+$AQ$6*$B261/$N261)*('Sem TS MC2020'!P253^$AQ$7/200000)*($J261-$M261)/($J261-$M261-$H261)+('Sem TS MC2020'!P253-$C261/$AQ$8)*($AQ$5*$G261+$AQ$6*$B261/$N261)/200000</f>
        <v>0.33494891386154363</v>
      </c>
      <c r="AQ261" s="3">
        <f t="shared" si="42"/>
        <v>1.6747445693077181</v>
      </c>
      <c r="AR261" s="16">
        <f t="shared" si="43"/>
        <v>0.13494891386154362</v>
      </c>
    </row>
    <row r="262" spans="1:44" x14ac:dyDescent="0.25">
      <c r="B262" s="4">
        <v>15.9</v>
      </c>
      <c r="C262" s="5">
        <v>392</v>
      </c>
      <c r="D262" s="5">
        <v>2</v>
      </c>
      <c r="E262" s="4">
        <v>46</v>
      </c>
      <c r="F262" s="3">
        <v>2.8258773978663156</v>
      </c>
      <c r="G262" s="4">
        <v>30</v>
      </c>
      <c r="H262" s="4">
        <v>38</v>
      </c>
      <c r="I262" s="1">
        <v>150</v>
      </c>
      <c r="J262" s="4">
        <v>250</v>
      </c>
      <c r="K262" s="5">
        <v>397.2</v>
      </c>
      <c r="L262" s="3">
        <v>17625</v>
      </c>
      <c r="M262" s="5">
        <v>70.061381209483116</v>
      </c>
      <c r="N262" s="8">
        <v>2.2536170212765955E-2</v>
      </c>
      <c r="O262" s="3">
        <v>35.6</v>
      </c>
      <c r="P262" s="5">
        <v>367.24084443015647</v>
      </c>
      <c r="Q262" s="3">
        <f t="shared" si="36"/>
        <v>1.0274258507795919</v>
      </c>
      <c r="R262" s="3">
        <v>0.25</v>
      </c>
      <c r="S262" s="12">
        <f t="shared" si="33"/>
        <v>1.8362042221507823E-3</v>
      </c>
      <c r="W262" s="3">
        <f t="shared" si="34"/>
        <v>0.328948633226126</v>
      </c>
      <c r="X262" s="3">
        <f t="shared" si="37"/>
        <v>1.315794532904504</v>
      </c>
      <c r="Z262" s="3">
        <f t="shared" si="35"/>
        <v>0.32609850810516861</v>
      </c>
      <c r="AA262" s="3">
        <f t="shared" si="38"/>
        <v>1.3043940324206744</v>
      </c>
      <c r="AC262" s="3">
        <f>$AD$2*($AD$3+$AD$4*$F262/($N262*'Sem TS MC2020'!P254))*($AD$5*$G262+$AD$6*$B262/$N262)*'Sem TS MC2020'!R254*($J262-$M262)/($J262-$M262-$H262)</f>
        <v>0.35542588929908131</v>
      </c>
      <c r="AD262" s="3">
        <f t="shared" si="39"/>
        <v>1.4217035571963252</v>
      </c>
      <c r="AE262" s="16">
        <f t="shared" si="40"/>
        <v>0.10542588929908131</v>
      </c>
      <c r="AF262" s="17">
        <f t="shared" si="41"/>
        <v>0.70338151363428603</v>
      </c>
      <c r="AG262" s="17">
        <f>AC262*(14.068*'Sem TS MC2020'!$P254^-0.457)/$R262</f>
        <v>1.3054427867553464</v>
      </c>
      <c r="AH262" s="17"/>
      <c r="AP262" s="3">
        <f>$AQ$2*($AQ$3+$AQ$4*$F262/($N262*'Sem TS MC2020'!P254))*($AQ$5*$G262+$AQ$6*$B262/$N262)*('Sem TS MC2020'!P254^$AQ$7/200000)*($J262-$M262)/($J262-$M262-$H262)+('Sem TS MC2020'!P254-$C262/$AQ$8)*($AQ$5*$G262+$AQ$6*$B262/$N262)/200000</f>
        <v>0.36433441984259018</v>
      </c>
      <c r="AQ262" s="3">
        <f t="shared" si="42"/>
        <v>1.4573376793703607</v>
      </c>
      <c r="AR262" s="16">
        <f t="shared" si="43"/>
        <v>0.11433441984259018</v>
      </c>
    </row>
    <row r="263" spans="1:44" x14ac:dyDescent="0.25">
      <c r="A263" s="1" t="s">
        <v>58</v>
      </c>
      <c r="B263" s="4">
        <v>15.9</v>
      </c>
      <c r="C263" s="5">
        <v>392</v>
      </c>
      <c r="D263" s="5">
        <v>2</v>
      </c>
      <c r="E263" s="4">
        <v>46</v>
      </c>
      <c r="F263" s="3">
        <v>2.8258773978663156</v>
      </c>
      <c r="G263" s="4">
        <v>30</v>
      </c>
      <c r="H263" s="4">
        <v>38</v>
      </c>
      <c r="I263" s="1">
        <v>150</v>
      </c>
      <c r="J263" s="4">
        <v>250</v>
      </c>
      <c r="K263" s="5">
        <v>397.2</v>
      </c>
      <c r="L263" s="3">
        <v>17625</v>
      </c>
      <c r="M263" s="5">
        <v>70.061381209483116</v>
      </c>
      <c r="N263" s="8">
        <v>2.2536170212765955E-2</v>
      </c>
      <c r="O263" s="3">
        <v>27.2</v>
      </c>
      <c r="P263" s="5">
        <v>329.07434564323017</v>
      </c>
      <c r="Q263" s="3">
        <f t="shared" si="36"/>
        <v>0.70744813008174157</v>
      </c>
      <c r="R263" s="3">
        <v>0.2</v>
      </c>
      <c r="S263" s="12">
        <f t="shared" si="33"/>
        <v>1.6453717282161509E-3</v>
      </c>
      <c r="W263" s="3">
        <f t="shared" si="34"/>
        <v>0.30741407475969845</v>
      </c>
      <c r="X263" s="3">
        <f t="shared" si="37"/>
        <v>1.5370703737984921</v>
      </c>
      <c r="Z263" s="3">
        <f t="shared" si="35"/>
        <v>0.30438289738944729</v>
      </c>
      <c r="AA263" s="3">
        <f t="shared" si="38"/>
        <v>1.5219144869472363</v>
      </c>
      <c r="AC263" s="3">
        <f>$AD$2*($AD$3+$AD$4*$F263/($N263*'Sem TS MC2020'!P255))*($AD$5*$G263+$AD$6*$B263/$N263)*'Sem TS MC2020'!R255*($J263-$M263)/($J263-$M263-$H263)</f>
        <v>0.32329656592413114</v>
      </c>
      <c r="AD263" s="3">
        <f t="shared" si="39"/>
        <v>1.6164828296206557</v>
      </c>
      <c r="AE263" s="16">
        <f t="shared" si="40"/>
        <v>0.12329656592413113</v>
      </c>
      <c r="AF263" s="17">
        <f t="shared" si="41"/>
        <v>0.61862704736224916</v>
      </c>
      <c r="AG263" s="17">
        <f>AC263*(14.068*'Sem TS MC2020'!$P255^-0.457)/$R263</f>
        <v>1.537884995126823</v>
      </c>
      <c r="AH263" s="17"/>
      <c r="AP263" s="3">
        <f>$AQ$2*($AQ$3+$AQ$4*$F263/($N263*'Sem TS MC2020'!P255))*($AQ$5*$G263+$AQ$6*$B263/$N263)*('Sem TS MC2020'!P255^$AQ$7/200000)*($J263-$M263)/($J263-$M263-$H263)+('Sem TS MC2020'!P255-$C263/$AQ$8)*($AQ$5*$G263+$AQ$6*$B263/$N263)/200000</f>
        <v>0.33494891386154363</v>
      </c>
      <c r="AQ263" s="3">
        <f t="shared" si="42"/>
        <v>1.6747445693077181</v>
      </c>
      <c r="AR263" s="16">
        <f t="shared" si="43"/>
        <v>0.13494891386154362</v>
      </c>
    </row>
    <row r="264" spans="1:44" x14ac:dyDescent="0.25">
      <c r="B264" s="4">
        <v>15.9</v>
      </c>
      <c r="C264" s="5">
        <v>392</v>
      </c>
      <c r="D264" s="5">
        <v>2</v>
      </c>
      <c r="E264" s="4">
        <v>46</v>
      </c>
      <c r="F264" s="3">
        <v>2.8258773978663156</v>
      </c>
      <c r="G264" s="4">
        <v>30</v>
      </c>
      <c r="H264" s="4">
        <v>38</v>
      </c>
      <c r="I264" s="1">
        <v>150</v>
      </c>
      <c r="J264" s="4">
        <v>250</v>
      </c>
      <c r="K264" s="5">
        <v>397.2</v>
      </c>
      <c r="L264" s="3">
        <v>17625</v>
      </c>
      <c r="M264" s="5">
        <v>70.061381209483116</v>
      </c>
      <c r="N264" s="8">
        <v>2.2536170212765955E-2</v>
      </c>
      <c r="O264" s="3">
        <v>35.6</v>
      </c>
      <c r="P264" s="5">
        <v>367.24084443015647</v>
      </c>
      <c r="Q264" s="3">
        <f t="shared" si="36"/>
        <v>1.0274258507795919</v>
      </c>
      <c r="R264" s="3">
        <v>0.25</v>
      </c>
      <c r="S264" s="12">
        <f t="shared" si="33"/>
        <v>1.8362042221507823E-3</v>
      </c>
      <c r="W264" s="3">
        <f t="shared" si="34"/>
        <v>0.328948633226126</v>
      </c>
      <c r="X264" s="3">
        <f t="shared" si="37"/>
        <v>1.315794532904504</v>
      </c>
      <c r="Z264" s="3">
        <f t="shared" si="35"/>
        <v>0.32609850810516861</v>
      </c>
      <c r="AA264" s="3">
        <f t="shared" si="38"/>
        <v>1.3043940324206744</v>
      </c>
      <c r="AC264" s="3">
        <f>$AD$2*($AD$3+$AD$4*$F264/($N264*'Sem TS MC2020'!P256))*($AD$5*$G264+$AD$6*$B264/$N264)*'Sem TS MC2020'!R256*($J264-$M264)/($J264-$M264-$H264)</f>
        <v>0.35542588929908131</v>
      </c>
      <c r="AD264" s="3">
        <f t="shared" si="39"/>
        <v>1.4217035571963252</v>
      </c>
      <c r="AE264" s="16">
        <f t="shared" si="40"/>
        <v>0.10542588929908131</v>
      </c>
      <c r="AF264" s="17">
        <f t="shared" si="41"/>
        <v>0.70338151363428603</v>
      </c>
      <c r="AG264" s="17">
        <f>AC264*(14.068*'Sem TS MC2020'!$P256^-0.457)/$R264</f>
        <v>1.3054427867553464</v>
      </c>
      <c r="AH264" s="17"/>
      <c r="AP264" s="3">
        <f>$AQ$2*($AQ$3+$AQ$4*$F264/($N264*'Sem TS MC2020'!P256))*($AQ$5*$G264+$AQ$6*$B264/$N264)*('Sem TS MC2020'!P256^$AQ$7/200000)*($J264-$M264)/($J264-$M264-$H264)+('Sem TS MC2020'!P256-$C264/$AQ$8)*($AQ$5*$G264+$AQ$6*$B264/$N264)/200000</f>
        <v>0.36433441984259018</v>
      </c>
      <c r="AQ264" s="3">
        <f t="shared" si="42"/>
        <v>1.4573376793703607</v>
      </c>
      <c r="AR264" s="16">
        <f t="shared" si="43"/>
        <v>0.11433441984259018</v>
      </c>
    </row>
    <row r="265" spans="1:44" x14ac:dyDescent="0.25">
      <c r="A265" s="1" t="s">
        <v>59</v>
      </c>
      <c r="B265" s="4">
        <v>15.9</v>
      </c>
      <c r="C265" s="5">
        <v>392</v>
      </c>
      <c r="D265" s="5">
        <v>2</v>
      </c>
      <c r="E265" s="4">
        <v>46</v>
      </c>
      <c r="F265" s="3">
        <v>2.8258773978663156</v>
      </c>
      <c r="G265" s="4">
        <v>30</v>
      </c>
      <c r="H265" s="4">
        <v>38</v>
      </c>
      <c r="I265" s="1">
        <v>150</v>
      </c>
      <c r="J265" s="4">
        <v>250</v>
      </c>
      <c r="K265" s="5">
        <v>397.2</v>
      </c>
      <c r="L265" s="3">
        <v>17625</v>
      </c>
      <c r="M265" s="5">
        <v>70.061381209483116</v>
      </c>
      <c r="N265" s="8">
        <v>2.2536170212765955E-2</v>
      </c>
      <c r="O265" s="3">
        <v>27.3</v>
      </c>
      <c r="P265" s="5">
        <v>330.81302253363384</v>
      </c>
      <c r="Q265" s="3">
        <f t="shared" si="36"/>
        <v>0.72202473223556463</v>
      </c>
      <c r="R265" s="3">
        <v>0.2</v>
      </c>
      <c r="S265" s="12">
        <f t="shared" si="33"/>
        <v>1.6540651126681692E-3</v>
      </c>
      <c r="W265" s="3">
        <f t="shared" si="34"/>
        <v>0.30841521563718532</v>
      </c>
      <c r="X265" s="3">
        <f t="shared" si="37"/>
        <v>1.5420760781859266</v>
      </c>
      <c r="Z265" s="3">
        <f t="shared" si="35"/>
        <v>0.30539186858331779</v>
      </c>
      <c r="AA265" s="3">
        <f t="shared" si="38"/>
        <v>1.5269593429165889</v>
      </c>
      <c r="AC265" s="3">
        <f>$AD$2*($AD$3+$AD$4*$F265/($N265*'Sem TS MC2020'!P257))*($AD$5*$G265+$AD$6*$B265/$N265)*'Sem TS MC2020'!R257*($J265-$M265)/($J265-$M265-$H265)</f>
        <v>0.3247602189662453</v>
      </c>
      <c r="AD265" s="3">
        <f t="shared" si="39"/>
        <v>1.6238010948312265</v>
      </c>
      <c r="AE265" s="16">
        <f t="shared" si="40"/>
        <v>0.12476021896624528</v>
      </c>
      <c r="AF265" s="17">
        <f t="shared" si="41"/>
        <v>0.61583897386393704</v>
      </c>
      <c r="AG265" s="17">
        <f>AC265*(14.068*'Sem TS MC2020'!$P257^-0.457)/$R265</f>
        <v>1.5422587862001325</v>
      </c>
      <c r="AH265" s="17"/>
      <c r="AP265" s="3">
        <f>$AQ$2*($AQ$3+$AQ$4*$F265/($N265*'Sem TS MC2020'!P257))*($AQ$5*$G265+$AQ$6*$B265/$N265)*('Sem TS MC2020'!P257^$AQ$7/200000)*($J265-$M265)/($J265-$M265-$H265)+('Sem TS MC2020'!P257-$C265/$AQ$8)*($AQ$5*$G265+$AQ$6*$B265/$N265)/200000</f>
        <v>0.33629783315685607</v>
      </c>
      <c r="AQ265" s="3">
        <f t="shared" si="42"/>
        <v>1.6814891657842803</v>
      </c>
      <c r="AR265" s="16">
        <f t="shared" si="43"/>
        <v>0.13629783315685606</v>
      </c>
    </row>
    <row r="266" spans="1:44" x14ac:dyDescent="0.25">
      <c r="B266" s="4">
        <v>15.9</v>
      </c>
      <c r="C266" s="5">
        <v>392</v>
      </c>
      <c r="D266" s="5">
        <v>2</v>
      </c>
      <c r="E266" s="4">
        <v>46</v>
      </c>
      <c r="F266" s="3">
        <v>2.8258773978663156</v>
      </c>
      <c r="G266" s="4">
        <v>30</v>
      </c>
      <c r="H266" s="4">
        <v>38</v>
      </c>
      <c r="I266" s="1">
        <v>150</v>
      </c>
      <c r="J266" s="4">
        <v>250</v>
      </c>
      <c r="K266" s="5">
        <v>397.2</v>
      </c>
      <c r="L266" s="3">
        <v>17625</v>
      </c>
      <c r="M266" s="5">
        <v>70.061381209483116</v>
      </c>
      <c r="N266" s="8">
        <v>2.2536170212765955E-2</v>
      </c>
      <c r="O266" s="3">
        <v>35.700000000000003</v>
      </c>
      <c r="P266" s="5">
        <v>367.24084443015647</v>
      </c>
      <c r="Q266" s="3">
        <f t="shared" si="36"/>
        <v>1.0274258507795919</v>
      </c>
      <c r="R266" s="3">
        <v>0.3</v>
      </c>
      <c r="S266" s="12">
        <f t="shared" si="33"/>
        <v>1.8362042221507823E-3</v>
      </c>
      <c r="W266" s="3">
        <f t="shared" si="34"/>
        <v>0.328948633226126</v>
      </c>
      <c r="X266" s="3">
        <f t="shared" si="37"/>
        <v>1.0964954440870867</v>
      </c>
      <c r="Z266" s="3">
        <f t="shared" si="35"/>
        <v>0.32609850810516861</v>
      </c>
      <c r="AA266" s="3">
        <f t="shared" si="38"/>
        <v>1.0869950270172288</v>
      </c>
      <c r="AC266" s="3">
        <f>$AD$2*($AD$3+$AD$4*$F266/($N266*'Sem TS MC2020'!P258))*($AD$5*$G266+$AD$6*$B266/$N266)*'Sem TS MC2020'!R258*($J266-$M266)/($J266-$M266-$H266)</f>
        <v>0.35542588929908131</v>
      </c>
      <c r="AD266" s="3">
        <f t="shared" si="39"/>
        <v>1.184752964330271</v>
      </c>
      <c r="AE266" s="16">
        <f t="shared" si="40"/>
        <v>5.5425889299081321E-2</v>
      </c>
      <c r="AF266" s="17">
        <f t="shared" si="41"/>
        <v>0.8440578163611433</v>
      </c>
      <c r="AG266" s="17">
        <f>AC266*(14.068*'Sem TS MC2020'!$P258^-0.457)/$R266</f>
        <v>1.0878689889627888</v>
      </c>
      <c r="AH266" s="17"/>
      <c r="AP266" s="3">
        <f>$AQ$2*($AQ$3+$AQ$4*$F266/($N266*'Sem TS MC2020'!P258))*($AQ$5*$G266+$AQ$6*$B266/$N266)*('Sem TS MC2020'!P258^$AQ$7/200000)*($J266-$M266)/($J266-$M266-$H266)+('Sem TS MC2020'!P258-$C266/$AQ$8)*($AQ$5*$G266+$AQ$6*$B266/$N266)/200000</f>
        <v>0.36433441984259018</v>
      </c>
      <c r="AQ266" s="3">
        <f t="shared" si="42"/>
        <v>1.2144480661419674</v>
      </c>
      <c r="AR266" s="16">
        <f t="shared" si="43"/>
        <v>6.4334419842590196E-2</v>
      </c>
    </row>
    <row r="267" spans="1:44" x14ac:dyDescent="0.25">
      <c r="A267" s="1" t="s">
        <v>60</v>
      </c>
      <c r="B267" s="4">
        <v>12.7</v>
      </c>
      <c r="C267" s="5">
        <v>392</v>
      </c>
      <c r="D267" s="5">
        <v>2</v>
      </c>
      <c r="E267" s="4">
        <v>52</v>
      </c>
      <c r="F267" s="3">
        <v>2.9208758709847928</v>
      </c>
      <c r="G267" s="4">
        <v>30</v>
      </c>
      <c r="H267" s="4">
        <v>36.5</v>
      </c>
      <c r="I267" s="1">
        <v>150</v>
      </c>
      <c r="J267" s="4">
        <v>250</v>
      </c>
      <c r="K267" s="5">
        <v>253.4</v>
      </c>
      <c r="L267" s="3">
        <v>15000</v>
      </c>
      <c r="M267" s="5">
        <v>58.075942632487219</v>
      </c>
      <c r="N267" s="8">
        <v>1.6893333333333333E-2</v>
      </c>
      <c r="O267" s="3">
        <v>15.6</v>
      </c>
      <c r="P267" s="5">
        <v>253.37547675213438</v>
      </c>
      <c r="Q267" s="3">
        <f t="shared" si="36"/>
        <v>7.2809054006067367E-2</v>
      </c>
      <c r="R267" s="3">
        <v>0.15</v>
      </c>
      <c r="S267" s="12">
        <f t="shared" ref="S267:S330" si="44">P267/200000</f>
        <v>1.2668773837606719E-3</v>
      </c>
      <c r="W267" s="3">
        <f t="shared" ref="W267:W330" si="45">$X$2*($X$3*$G267+$X$4*$B267^$X$5*$N267^$X$6)*$S267^$X$7</f>
        <v>0.25366753369805239</v>
      </c>
      <c r="X267" s="3">
        <f t="shared" si="37"/>
        <v>1.6911168913203494</v>
      </c>
      <c r="Z267" s="3">
        <f t="shared" ref="Z267:Z330" si="46">$AA$2*$B267^$AA$3*$S267^$AA$4*($AA$5*$N267^$AA$6+$AA$7)</f>
        <v>0.25054566105320986</v>
      </c>
      <c r="AA267" s="3">
        <f t="shared" si="38"/>
        <v>1.670304407021399</v>
      </c>
      <c r="AC267" s="3">
        <f>$AD$2*($AD$3+$AD$4*$F267/($N267*'Sem TS MC2020'!P259))*($AD$5*$G267+$AD$6*$B267/$N267)*'Sem TS MC2020'!R259*($J267-$M267)/($J267-$M267-$H267)</f>
        <v>0.25026049182946475</v>
      </c>
      <c r="AD267" s="3">
        <f t="shared" si="39"/>
        <v>1.6684032788630985</v>
      </c>
      <c r="AE267" s="16">
        <f t="shared" si="40"/>
        <v>0.10026049182946475</v>
      </c>
      <c r="AF267" s="17">
        <f t="shared" si="41"/>
        <v>0.59937547034877015</v>
      </c>
      <c r="AG267" s="17">
        <f>AC267*(14.068*'Sem TS MC2020'!$P259^-0.457)/$R267</f>
        <v>1.6884376316730942</v>
      </c>
      <c r="AH267" s="17"/>
      <c r="AP267" s="3">
        <f>$AQ$2*($AQ$3+$AQ$4*$F267/($N267*'Sem TS MC2020'!P259))*($AQ$5*$G267+$AQ$6*$B267/$N267)*('Sem TS MC2020'!P259^$AQ$7/200000)*($J267-$M267)/($J267-$M267-$H267)+('Sem TS MC2020'!P259-$C267/$AQ$8)*($AQ$5*$G267+$AQ$6*$B267/$N267)/200000</f>
        <v>0.26500592172208459</v>
      </c>
      <c r="AQ267" s="3">
        <f t="shared" si="42"/>
        <v>1.7667061448138974</v>
      </c>
      <c r="AR267" s="16">
        <f t="shared" si="43"/>
        <v>0.1150059217220846</v>
      </c>
    </row>
    <row r="268" spans="1:44" x14ac:dyDescent="0.25">
      <c r="B268" s="4">
        <v>12.7</v>
      </c>
      <c r="C268" s="5">
        <v>392</v>
      </c>
      <c r="D268" s="5">
        <v>2</v>
      </c>
      <c r="E268" s="4">
        <v>52</v>
      </c>
      <c r="F268" s="3">
        <v>2.9208758709847928</v>
      </c>
      <c r="G268" s="4">
        <v>30</v>
      </c>
      <c r="H268" s="4">
        <v>36.5</v>
      </c>
      <c r="I268" s="1">
        <v>150</v>
      </c>
      <c r="J268" s="4">
        <v>250</v>
      </c>
      <c r="K268" s="5">
        <v>253.4</v>
      </c>
      <c r="L268" s="3">
        <v>15000</v>
      </c>
      <c r="M268" s="5">
        <v>58.075942632487219</v>
      </c>
      <c r="N268" s="8">
        <v>1.6893333333333333E-2</v>
      </c>
      <c r="O268" s="3">
        <v>19.600000000000001</v>
      </c>
      <c r="P268" s="5">
        <v>358.91093839498222</v>
      </c>
      <c r="Q268" s="3">
        <f t="shared" ref="Q268:Q331" si="47">(P268-P$354)/P$355</f>
        <v>0.95759014586878854</v>
      </c>
      <c r="R268" s="3">
        <v>0.2</v>
      </c>
      <c r="S268" s="12">
        <f t="shared" si="44"/>
        <v>1.794554691974911E-3</v>
      </c>
      <c r="W268" s="3">
        <f t="shared" si="45"/>
        <v>0.31446254992631384</v>
      </c>
      <c r="X268" s="3">
        <f t="shared" ref="X268:X331" si="48">W268/$R268</f>
        <v>1.5723127496315692</v>
      </c>
      <c r="Z268" s="3">
        <f t="shared" si="46"/>
        <v>0.31178439491062332</v>
      </c>
      <c r="AA268" s="3">
        <f t="shared" ref="AA268:AA331" si="49">Z268/$R268</f>
        <v>1.5589219745531164</v>
      </c>
      <c r="AC268" s="3">
        <f>$AD$2*($AD$3+$AD$4*$F268/($N268*'Sem TS MC2020'!P260))*($AD$5*$G268+$AD$6*$B268/$N268)*'Sem TS MC2020'!R260*($J268-$M268)/($J268-$M268-$H268)</f>
        <v>0.33463611384387143</v>
      </c>
      <c r="AD268" s="3">
        <f t="shared" ref="AD268:AD331" si="50">AC268/$R268</f>
        <v>1.6731805692193571</v>
      </c>
      <c r="AE268" s="16">
        <f t="shared" ref="AE268:AE331" si="51">AC268-$R268</f>
        <v>0.13463611384387142</v>
      </c>
      <c r="AF268" s="17">
        <f t="shared" ref="AF268:AF331" si="52">1/AD268</f>
        <v>0.59766412448033768</v>
      </c>
      <c r="AG268" s="17">
        <f>AC268*(14.068*'Sem TS MC2020'!$P260^-0.457)/$R268</f>
        <v>1.5363550959484509</v>
      </c>
      <c r="AH268" s="17"/>
      <c r="AP268" s="3">
        <f>$AQ$2*($AQ$3+$AQ$4*$F268/($N268*'Sem TS MC2020'!P260))*($AQ$5*$G268+$AQ$6*$B268/$N268)*('Sem TS MC2020'!P260^$AQ$7/200000)*($J268-$M268)/($J268-$M268-$H268)+('Sem TS MC2020'!P260-$C268/$AQ$8)*($AQ$5*$G268+$AQ$6*$B268/$N268)/200000</f>
        <v>0.34468909988261098</v>
      </c>
      <c r="AQ268" s="3">
        <f t="shared" ref="AQ268:AQ331" si="53">AP268/$R268</f>
        <v>1.7234454994130548</v>
      </c>
      <c r="AR268" s="16">
        <f t="shared" ref="AR268:AR331" si="54">AP268-$R268</f>
        <v>0.14468909988261097</v>
      </c>
    </row>
    <row r="269" spans="1:44" x14ac:dyDescent="0.25">
      <c r="A269" s="1" t="s">
        <v>61</v>
      </c>
      <c r="B269" s="4">
        <v>12.7</v>
      </c>
      <c r="C269" s="5">
        <v>392</v>
      </c>
      <c r="D269" s="5">
        <v>2</v>
      </c>
      <c r="E269" s="4">
        <v>52</v>
      </c>
      <c r="F269" s="3">
        <v>2.9208758709847928</v>
      </c>
      <c r="G269" s="4">
        <v>30</v>
      </c>
      <c r="H269" s="4">
        <v>36.5</v>
      </c>
      <c r="I269" s="1">
        <v>150</v>
      </c>
      <c r="J269" s="4">
        <v>250</v>
      </c>
      <c r="K269" s="5">
        <v>253.4</v>
      </c>
      <c r="L269" s="3">
        <v>15000</v>
      </c>
      <c r="M269" s="5">
        <v>58.075942632487219</v>
      </c>
      <c r="N269" s="8">
        <v>1.6893333333333333E-2</v>
      </c>
      <c r="O269" s="3">
        <v>15.7</v>
      </c>
      <c r="P269" s="5">
        <v>256.22827785507121</v>
      </c>
      <c r="Q269" s="3">
        <f t="shared" si="47"/>
        <v>9.6726175658177829E-2</v>
      </c>
      <c r="R269" s="3">
        <v>0.15</v>
      </c>
      <c r="S269" s="12">
        <f t="shared" si="44"/>
        <v>1.2811413892753561E-3</v>
      </c>
      <c r="W269" s="3">
        <f t="shared" si="45"/>
        <v>0.25542596090969383</v>
      </c>
      <c r="X269" s="3">
        <f t="shared" si="48"/>
        <v>1.7028397393979589</v>
      </c>
      <c r="Z269" s="3">
        <f t="shared" si="46"/>
        <v>0.25231352015900271</v>
      </c>
      <c r="AA269" s="3">
        <f t="shared" si="49"/>
        <v>1.6820901343933514</v>
      </c>
      <c r="AC269" s="3">
        <f>$AD$2*($AD$3+$AD$4*$F269/($N269*'Sem TS MC2020'!P261))*($AD$5*$G269+$AD$6*$B269/$N269)*'Sem TS MC2020'!R261*($J269-$M269)/($J269-$M269-$H269)</f>
        <v>0.25254130686354564</v>
      </c>
      <c r="AD269" s="3">
        <f t="shared" si="50"/>
        <v>1.6836087124236376</v>
      </c>
      <c r="AE269" s="16">
        <f t="shared" si="51"/>
        <v>0.10254130686354565</v>
      </c>
      <c r="AF269" s="17">
        <f t="shared" si="52"/>
        <v>0.59396223874397203</v>
      </c>
      <c r="AG269" s="17">
        <f>AC269*(14.068*'Sem TS MC2020'!$P261^-0.457)/$R269</f>
        <v>1.6988575053854205</v>
      </c>
      <c r="AH269" s="17"/>
      <c r="AP269" s="3">
        <f>$AQ$2*($AQ$3+$AQ$4*$F269/($N269*'Sem TS MC2020'!P261))*($AQ$5*$G269+$AQ$6*$B269/$N269)*('Sem TS MC2020'!P261^$AQ$7/200000)*($J269-$M269)/($J269-$M269-$H269)+('Sem TS MC2020'!P261-$C269/$AQ$8)*($AQ$5*$G269+$AQ$6*$B269/$N269)/200000</f>
        <v>0.26721137965156583</v>
      </c>
      <c r="AQ269" s="3">
        <f t="shared" si="53"/>
        <v>1.7814091976771056</v>
      </c>
      <c r="AR269" s="16">
        <f t="shared" si="54"/>
        <v>0.11721137965156583</v>
      </c>
    </row>
    <row r="270" spans="1:44" x14ac:dyDescent="0.25">
      <c r="B270" s="4">
        <v>12.7</v>
      </c>
      <c r="C270" s="5">
        <v>392</v>
      </c>
      <c r="D270" s="5">
        <v>2</v>
      </c>
      <c r="E270" s="4">
        <v>52</v>
      </c>
      <c r="F270" s="3">
        <v>2.9208758709847928</v>
      </c>
      <c r="G270" s="4">
        <v>30</v>
      </c>
      <c r="H270" s="4">
        <v>36.5</v>
      </c>
      <c r="I270" s="1">
        <v>150</v>
      </c>
      <c r="J270" s="4">
        <v>250</v>
      </c>
      <c r="K270" s="5">
        <v>253.4</v>
      </c>
      <c r="L270" s="3">
        <v>15000</v>
      </c>
      <c r="M270" s="5">
        <v>58.075942632487219</v>
      </c>
      <c r="N270" s="8">
        <v>1.6893333333333333E-2</v>
      </c>
      <c r="O270" s="3">
        <v>19.600000000000001</v>
      </c>
      <c r="P270" s="5">
        <v>358.91093839498222</v>
      </c>
      <c r="Q270" s="3">
        <f t="shared" si="47"/>
        <v>0.95759014586878854</v>
      </c>
      <c r="R270" s="3">
        <v>0.2</v>
      </c>
      <c r="S270" s="12">
        <f t="shared" si="44"/>
        <v>1.794554691974911E-3</v>
      </c>
      <c r="W270" s="3">
        <f t="shared" si="45"/>
        <v>0.31446254992631384</v>
      </c>
      <c r="X270" s="3">
        <f t="shared" si="48"/>
        <v>1.5723127496315692</v>
      </c>
      <c r="Z270" s="3">
        <f t="shared" si="46"/>
        <v>0.31178439491062332</v>
      </c>
      <c r="AA270" s="3">
        <f t="shared" si="49"/>
        <v>1.5589219745531164</v>
      </c>
      <c r="AC270" s="3">
        <f>$AD$2*($AD$3+$AD$4*$F270/($N270*'Sem TS MC2020'!P262))*($AD$5*$G270+$AD$6*$B270/$N270)*'Sem TS MC2020'!R262*($J270-$M270)/($J270-$M270-$H270)</f>
        <v>0.33463611384387143</v>
      </c>
      <c r="AD270" s="3">
        <f t="shared" si="50"/>
        <v>1.6731805692193571</v>
      </c>
      <c r="AE270" s="16">
        <f t="shared" si="51"/>
        <v>0.13463611384387142</v>
      </c>
      <c r="AF270" s="17">
        <f t="shared" si="52"/>
        <v>0.59766412448033768</v>
      </c>
      <c r="AG270" s="17">
        <f>AC270*(14.068*'Sem TS MC2020'!$P262^-0.457)/$R270</f>
        <v>1.5363550959484509</v>
      </c>
      <c r="AH270" s="17"/>
      <c r="AP270" s="3">
        <f>$AQ$2*($AQ$3+$AQ$4*$F270/($N270*'Sem TS MC2020'!P262))*($AQ$5*$G270+$AQ$6*$B270/$N270)*('Sem TS MC2020'!P262^$AQ$7/200000)*($J270-$M270)/($J270-$M270-$H270)+('Sem TS MC2020'!P262-$C270/$AQ$8)*($AQ$5*$G270+$AQ$6*$B270/$N270)/200000</f>
        <v>0.34468909988261098</v>
      </c>
      <c r="AQ270" s="3">
        <f t="shared" si="53"/>
        <v>1.7234454994130548</v>
      </c>
      <c r="AR270" s="16">
        <f t="shared" si="54"/>
        <v>0.14468909988261097</v>
      </c>
    </row>
    <row r="271" spans="1:44" x14ac:dyDescent="0.25">
      <c r="A271" s="1" t="s">
        <v>62</v>
      </c>
      <c r="B271" s="4">
        <v>15.9</v>
      </c>
      <c r="C271" s="5">
        <v>392</v>
      </c>
      <c r="D271" s="5">
        <v>2</v>
      </c>
      <c r="E271" s="4">
        <v>46</v>
      </c>
      <c r="F271" s="3">
        <v>2.9208758709847928</v>
      </c>
      <c r="G271" s="4">
        <v>30</v>
      </c>
      <c r="H271" s="4">
        <v>38</v>
      </c>
      <c r="I271" s="1">
        <v>150</v>
      </c>
      <c r="J271" s="4">
        <v>250</v>
      </c>
      <c r="K271" s="5">
        <v>397.2</v>
      </c>
      <c r="L271" s="3">
        <v>17625</v>
      </c>
      <c r="M271" s="5">
        <v>69.597967277749476</v>
      </c>
      <c r="N271" s="8">
        <v>2.2536170212765955E-2</v>
      </c>
      <c r="O271" s="3">
        <v>19.5</v>
      </c>
      <c r="P271" s="5">
        <v>192.8715534680332</v>
      </c>
      <c r="Q271" s="3">
        <f t="shared" si="47"/>
        <v>-0.43443966099411263</v>
      </c>
      <c r="R271" s="3">
        <v>0.15</v>
      </c>
      <c r="S271" s="12">
        <f t="shared" si="44"/>
        <v>9.6435776734016601E-4</v>
      </c>
      <c r="W271" s="3">
        <f t="shared" si="45"/>
        <v>0.22108730173482219</v>
      </c>
      <c r="X271" s="3">
        <f t="shared" si="48"/>
        <v>1.4739153448988147</v>
      </c>
      <c r="Z271" s="3">
        <f t="shared" si="46"/>
        <v>0.21762461421257939</v>
      </c>
      <c r="AA271" s="3">
        <f t="shared" si="49"/>
        <v>1.450830761417196</v>
      </c>
      <c r="AC271" s="3">
        <f>$AD$2*($AD$3+$AD$4*$F271/($N271*'Sem TS MC2020'!P263))*($AD$5*$G271+$AD$6*$B271/$N271)*'Sem TS MC2020'!R263*($J271-$M271)/($J271-$M271-$H271)</f>
        <v>0.20770377337314669</v>
      </c>
      <c r="AD271" s="3">
        <f t="shared" si="50"/>
        <v>1.3846918224876446</v>
      </c>
      <c r="AE271" s="16">
        <f t="shared" si="51"/>
        <v>5.7703773373146694E-2</v>
      </c>
      <c r="AF271" s="17">
        <f t="shared" si="52"/>
        <v>0.72218235405150799</v>
      </c>
      <c r="AG271" s="17">
        <f>AC271*(14.068*'Sem TS MC2020'!$P263^-0.457)/$R271</f>
        <v>1.5343361377572293</v>
      </c>
      <c r="AH271" s="17"/>
      <c r="AP271" s="3">
        <f>$AQ$2*($AQ$3+$AQ$4*$F271/($N271*'Sem TS MC2020'!P263))*($AQ$5*$G271+$AQ$6*$B271/$N271)*('Sem TS MC2020'!P263^$AQ$7/200000)*($J271-$M271)/($J271-$M271-$H271)+('Sem TS MC2020'!P263-$C271/$AQ$8)*($AQ$5*$G271+$AQ$6*$B271/$N271)/200000</f>
        <v>0.22442384846679586</v>
      </c>
      <c r="AQ271" s="3">
        <f t="shared" si="53"/>
        <v>1.4961589897786391</v>
      </c>
      <c r="AR271" s="16">
        <f t="shared" si="54"/>
        <v>7.4423848466795867E-2</v>
      </c>
    </row>
    <row r="272" spans="1:44" x14ac:dyDescent="0.25">
      <c r="B272" s="4">
        <v>15.9</v>
      </c>
      <c r="C272" s="5">
        <v>392</v>
      </c>
      <c r="D272" s="5">
        <v>2</v>
      </c>
      <c r="E272" s="4">
        <v>46</v>
      </c>
      <c r="F272" s="3">
        <v>2.9208758709847928</v>
      </c>
      <c r="G272" s="4">
        <v>30</v>
      </c>
      <c r="H272" s="4">
        <v>38</v>
      </c>
      <c r="I272" s="1">
        <v>150</v>
      </c>
      <c r="J272" s="4">
        <v>250</v>
      </c>
      <c r="K272" s="5">
        <v>397.2</v>
      </c>
      <c r="L272" s="3">
        <v>17625</v>
      </c>
      <c r="M272" s="5">
        <v>69.597967277749476</v>
      </c>
      <c r="N272" s="8">
        <v>2.2536170212765955E-2</v>
      </c>
      <c r="O272" s="3">
        <v>27.4</v>
      </c>
      <c r="P272" s="5">
        <v>331.11762492551475</v>
      </c>
      <c r="Q272" s="3">
        <f t="shared" si="47"/>
        <v>0.72457843724312354</v>
      </c>
      <c r="R272" s="3">
        <v>0.25</v>
      </c>
      <c r="S272" s="12">
        <f t="shared" si="44"/>
        <v>1.6555881246275738E-3</v>
      </c>
      <c r="W272" s="3">
        <f t="shared" si="45"/>
        <v>0.30859039991194515</v>
      </c>
      <c r="X272" s="3">
        <f t="shared" si="48"/>
        <v>1.2343615996477806</v>
      </c>
      <c r="Z272" s="3">
        <f t="shared" si="46"/>
        <v>0.30556842905132298</v>
      </c>
      <c r="AA272" s="3">
        <f t="shared" si="49"/>
        <v>1.2222737162052919</v>
      </c>
      <c r="AC272" s="3">
        <f>$AD$2*($AD$3+$AD$4*$F272/($N272*'Sem TS MC2020'!P264))*($AD$5*$G272+$AD$6*$B272/$N272)*'Sem TS MC2020'!R264*($J272-$M272)/($J272-$M272-$H272)</f>
        <v>0.32315835944709631</v>
      </c>
      <c r="AD272" s="3">
        <f t="shared" si="50"/>
        <v>1.2926334377883852</v>
      </c>
      <c r="AE272" s="16">
        <f t="shared" si="51"/>
        <v>7.3158359447096311E-2</v>
      </c>
      <c r="AF272" s="17">
        <f t="shared" si="52"/>
        <v>0.77361452269944164</v>
      </c>
      <c r="AG272" s="17">
        <f>AC272*(14.068*'Sem TS MC2020'!$P264^-0.457)/$R272</f>
        <v>1.2261301813533414</v>
      </c>
      <c r="AH272" s="17"/>
      <c r="AP272" s="3">
        <f>$AQ$2*($AQ$3+$AQ$4*$F272/($N272*'Sem TS MC2020'!P264))*($AQ$5*$G272+$AQ$6*$B272/$N272)*('Sem TS MC2020'!P264^$AQ$7/200000)*($J272-$M272)/($J272-$M272-$H272)+('Sem TS MC2020'!P264-$C272/$AQ$8)*($AQ$5*$G272+$AQ$6*$B272/$N272)/200000</f>
        <v>0.33455049831774153</v>
      </c>
      <c r="AQ272" s="3">
        <f t="shared" si="53"/>
        <v>1.3382019932709661</v>
      </c>
      <c r="AR272" s="16">
        <f t="shared" si="54"/>
        <v>8.4550498317741529E-2</v>
      </c>
    </row>
    <row r="273" spans="1:44" x14ac:dyDescent="0.25">
      <c r="B273" s="4">
        <v>15.9</v>
      </c>
      <c r="C273" s="5">
        <v>392</v>
      </c>
      <c r="D273" s="5">
        <v>2</v>
      </c>
      <c r="E273" s="4">
        <v>46</v>
      </c>
      <c r="F273" s="3">
        <v>2.9208758709847928</v>
      </c>
      <c r="G273" s="4">
        <v>30</v>
      </c>
      <c r="H273" s="4">
        <v>38</v>
      </c>
      <c r="I273" s="1">
        <v>150</v>
      </c>
      <c r="J273" s="4">
        <v>250</v>
      </c>
      <c r="K273" s="5">
        <v>397.2</v>
      </c>
      <c r="L273" s="3">
        <v>17625</v>
      </c>
      <c r="M273" s="5">
        <v>69.597967277749476</v>
      </c>
      <c r="N273" s="8">
        <v>2.2536170212765955E-2</v>
      </c>
      <c r="O273" s="3">
        <v>31.3</v>
      </c>
      <c r="P273" s="5">
        <v>366.45290270331526</v>
      </c>
      <c r="Q273" s="3">
        <f t="shared" si="47"/>
        <v>1.0208199580251918</v>
      </c>
      <c r="R273" s="3">
        <v>0.3</v>
      </c>
      <c r="S273" s="12">
        <f t="shared" si="44"/>
        <v>1.8322645135165764E-3</v>
      </c>
      <c r="W273" s="3">
        <f t="shared" si="45"/>
        <v>0.32851298599859846</v>
      </c>
      <c r="X273" s="3">
        <f t="shared" si="48"/>
        <v>1.095043286661995</v>
      </c>
      <c r="Z273" s="3">
        <f t="shared" si="46"/>
        <v>0.32565894115601363</v>
      </c>
      <c r="AA273" s="3">
        <f t="shared" si="49"/>
        <v>1.0855298038533787</v>
      </c>
      <c r="AC273" s="3">
        <f>$AD$2*($AD$3+$AD$4*$F273/($N273*'Sem TS MC2020'!P265))*($AD$5*$G273+$AD$6*$B273/$N273)*'Sem TS MC2020'!R265*($J273-$M273)/($J273-$M273-$H273)</f>
        <v>0.35266820248736463</v>
      </c>
      <c r="AD273" s="3">
        <f t="shared" si="50"/>
        <v>1.1755606749578822</v>
      </c>
      <c r="AE273" s="16">
        <f t="shared" si="51"/>
        <v>5.2668202487364646E-2</v>
      </c>
      <c r="AF273" s="17">
        <f t="shared" si="52"/>
        <v>0.85065792119647743</v>
      </c>
      <c r="AG273" s="17">
        <f>AC273*(14.068*'Sem TS MC2020'!$P265^-0.457)/$R273</f>
        <v>1.0794284052741485</v>
      </c>
      <c r="AH273" s="17"/>
      <c r="AP273" s="3">
        <f>$AQ$2*($AQ$3+$AQ$4*$F273/($N273*'Sem TS MC2020'!P265))*($AQ$5*$G273+$AQ$6*$B273/$N273)*('Sem TS MC2020'!P265^$AQ$7/200000)*($J273-$M273)/($J273-$M273-$H273)+('Sem TS MC2020'!P265-$C273/$AQ$8)*($AQ$5*$G273+$AQ$6*$B273/$N273)/200000</f>
        <v>0.36155668436918736</v>
      </c>
      <c r="AQ273" s="3">
        <f t="shared" si="53"/>
        <v>1.2051889478972913</v>
      </c>
      <c r="AR273" s="16">
        <f t="shared" si="54"/>
        <v>6.1556684369187376E-2</v>
      </c>
    </row>
    <row r="274" spans="1:44" x14ac:dyDescent="0.25">
      <c r="A274" s="1" t="s">
        <v>63</v>
      </c>
      <c r="B274" s="4">
        <v>15.9</v>
      </c>
      <c r="C274" s="5">
        <v>392</v>
      </c>
      <c r="D274" s="5">
        <v>2</v>
      </c>
      <c r="E274" s="4">
        <v>46</v>
      </c>
      <c r="F274" s="3">
        <v>2.9208758709847928</v>
      </c>
      <c r="G274" s="4">
        <v>30</v>
      </c>
      <c r="H274" s="4">
        <v>38</v>
      </c>
      <c r="I274" s="1">
        <v>150</v>
      </c>
      <c r="J274" s="4">
        <v>250</v>
      </c>
      <c r="K274" s="5">
        <v>397.2</v>
      </c>
      <c r="L274" s="3">
        <v>17625</v>
      </c>
      <c r="M274" s="5">
        <v>69.597967277749476</v>
      </c>
      <c r="N274" s="8">
        <v>2.2536170212765955E-2</v>
      </c>
      <c r="O274" s="3">
        <v>19.600000000000001</v>
      </c>
      <c r="P274" s="5">
        <v>194.62150373964698</v>
      </c>
      <c r="Q274" s="3">
        <f t="shared" si="47"/>
        <v>-0.41976854582655188</v>
      </c>
      <c r="R274" s="3">
        <v>0.15</v>
      </c>
      <c r="S274" s="12">
        <f t="shared" si="44"/>
        <v>9.7310751869823494E-4</v>
      </c>
      <c r="W274" s="3">
        <f t="shared" si="45"/>
        <v>0.22232283485447357</v>
      </c>
      <c r="X274" s="3">
        <f t="shared" si="48"/>
        <v>1.4821522323631573</v>
      </c>
      <c r="Z274" s="3">
        <f t="shared" si="46"/>
        <v>0.21886254020249207</v>
      </c>
      <c r="AA274" s="3">
        <f t="shared" si="49"/>
        <v>1.4590836013499473</v>
      </c>
      <c r="AC274" s="3">
        <f>$AD$2*($AD$3+$AD$4*$F274/($N274*'Sem TS MC2020'!P266))*($AD$5*$G274+$AD$6*$B274/$N274)*'Sem TS MC2020'!R266*($J274-$M274)/($J274-$M274-$H274)</f>
        <v>0.20916522382977906</v>
      </c>
      <c r="AD274" s="3">
        <f t="shared" si="50"/>
        <v>1.3944348255318604</v>
      </c>
      <c r="AE274" s="16">
        <f t="shared" si="51"/>
        <v>5.9165223829779068E-2</v>
      </c>
      <c r="AF274" s="17">
        <f t="shared" si="52"/>
        <v>0.71713642092851748</v>
      </c>
      <c r="AG274" s="17">
        <f>AC274*(14.068*'Sem TS MC2020'!$P266^-0.457)/$R274</f>
        <v>1.5415243878768723</v>
      </c>
      <c r="AH274" s="17"/>
      <c r="AP274" s="3">
        <f>$AQ$2*($AQ$3+$AQ$4*$F274/($N274*'Sem TS MC2020'!P266))*($AQ$5*$G274+$AQ$6*$B274/$N274)*('Sem TS MC2020'!P266^$AQ$7/200000)*($J274-$M274)/($J274-$M274-$H274)+('Sem TS MC2020'!P266-$C274/$AQ$8)*($AQ$5*$G274+$AQ$6*$B274/$N274)/200000</f>
        <v>0.22587190994216685</v>
      </c>
      <c r="AQ274" s="3">
        <f t="shared" si="53"/>
        <v>1.5058127329477791</v>
      </c>
      <c r="AR274" s="16">
        <f t="shared" si="54"/>
        <v>7.587190994216686E-2</v>
      </c>
    </row>
    <row r="275" spans="1:44" x14ac:dyDescent="0.25">
      <c r="B275" s="4">
        <v>15.9</v>
      </c>
      <c r="C275" s="5">
        <v>392</v>
      </c>
      <c r="D275" s="5">
        <v>2</v>
      </c>
      <c r="E275" s="4">
        <v>46</v>
      </c>
      <c r="F275" s="3">
        <v>2.9208758709847928</v>
      </c>
      <c r="G275" s="4">
        <v>30</v>
      </c>
      <c r="H275" s="4">
        <v>38</v>
      </c>
      <c r="I275" s="1">
        <v>150</v>
      </c>
      <c r="J275" s="4">
        <v>250</v>
      </c>
      <c r="K275" s="5">
        <v>397.2</v>
      </c>
      <c r="L275" s="3">
        <v>17625</v>
      </c>
      <c r="M275" s="5">
        <v>69.597967277749476</v>
      </c>
      <c r="N275" s="8">
        <v>2.2536170212765955E-2</v>
      </c>
      <c r="O275" s="3">
        <v>27.5</v>
      </c>
      <c r="P275" s="5">
        <v>332.86757519712853</v>
      </c>
      <c r="Q275" s="3">
        <f t="shared" si="47"/>
        <v>0.73924955241068424</v>
      </c>
      <c r="R275" s="3">
        <v>0.25</v>
      </c>
      <c r="S275" s="12">
        <f t="shared" si="44"/>
        <v>1.6643378759856426E-3</v>
      </c>
      <c r="W275" s="3">
        <f t="shared" si="45"/>
        <v>0.3095956457703673</v>
      </c>
      <c r="X275" s="3">
        <f t="shared" si="48"/>
        <v>1.2383825830814692</v>
      </c>
      <c r="Z275" s="3">
        <f t="shared" si="46"/>
        <v>0.30658160632541276</v>
      </c>
      <c r="AA275" s="3">
        <f t="shared" si="49"/>
        <v>1.226326425301651</v>
      </c>
      <c r="AC275" s="3">
        <f>$AD$2*($AD$3+$AD$4*$F275/($N275*'Sem TS MC2020'!P267))*($AD$5*$G275+$AD$6*$B275/$N275)*'Sem TS MC2020'!R267*($J275-$M275)/($J275-$M275-$H275)</f>
        <v>0.32461980990372863</v>
      </c>
      <c r="AD275" s="3">
        <f t="shared" si="50"/>
        <v>1.2984792396149145</v>
      </c>
      <c r="AE275" s="16">
        <f t="shared" si="51"/>
        <v>7.4619809903728629E-2</v>
      </c>
      <c r="AF275" s="17">
        <f t="shared" si="52"/>
        <v>0.77013168134791787</v>
      </c>
      <c r="AG275" s="17">
        <f>AC275*(14.068*'Sem TS MC2020'!$P267^-0.457)/$R275</f>
        <v>1.2296263841920796</v>
      </c>
      <c r="AH275" s="17"/>
      <c r="AP275" s="3">
        <f>$AQ$2*($AQ$3+$AQ$4*$F275/($N275*'Sem TS MC2020'!P267))*($AQ$5*$G275+$AQ$6*$B275/$N275)*('Sem TS MC2020'!P267^$AQ$7/200000)*($J275-$M275)/($J275-$M275-$H275)+('Sem TS MC2020'!P267-$C275/$AQ$8)*($AQ$5*$G275+$AQ$6*$B275/$N275)/200000</f>
        <v>0.33589734504975394</v>
      </c>
      <c r="AQ275" s="3">
        <f t="shared" si="53"/>
        <v>1.3435893801990157</v>
      </c>
      <c r="AR275" s="16">
        <f t="shared" si="54"/>
        <v>8.5897345049753937E-2</v>
      </c>
    </row>
    <row r="276" spans="1:44" x14ac:dyDescent="0.25">
      <c r="A276" s="1" t="s">
        <v>64</v>
      </c>
      <c r="B276" s="4">
        <v>19.100000000000001</v>
      </c>
      <c r="C276" s="5">
        <v>392</v>
      </c>
      <c r="D276" s="5">
        <v>2</v>
      </c>
      <c r="E276" s="4">
        <v>40</v>
      </c>
      <c r="F276" s="3">
        <v>2.9208758709847928</v>
      </c>
      <c r="G276" s="4">
        <v>30</v>
      </c>
      <c r="H276" s="4">
        <v>39.5</v>
      </c>
      <c r="I276" s="1">
        <v>150</v>
      </c>
      <c r="J276" s="4">
        <v>250</v>
      </c>
      <c r="K276" s="5">
        <v>573</v>
      </c>
      <c r="L276" s="3">
        <v>20250</v>
      </c>
      <c r="M276" s="5">
        <v>80.017825486464005</v>
      </c>
      <c r="N276" s="8">
        <v>2.8296296296296295E-2</v>
      </c>
      <c r="O276" s="3">
        <v>19.7</v>
      </c>
      <c r="P276" s="5">
        <v>113.83469775903394</v>
      </c>
      <c r="Q276" s="3">
        <f t="shared" si="47"/>
        <v>-1.0970635260250179</v>
      </c>
      <c r="R276" s="3">
        <v>0.15</v>
      </c>
      <c r="S276" s="12">
        <f t="shared" si="44"/>
        <v>5.6917348879516967E-4</v>
      </c>
      <c r="W276" s="3">
        <f t="shared" si="45"/>
        <v>0.1642819501145274</v>
      </c>
      <c r="X276" s="3">
        <f t="shared" si="48"/>
        <v>1.0952130007635161</v>
      </c>
      <c r="Z276" s="3">
        <f t="shared" si="46"/>
        <v>0.16156577752679574</v>
      </c>
      <c r="AA276" s="3">
        <f t="shared" si="49"/>
        <v>1.0771051835119716</v>
      </c>
      <c r="AC276" s="3">
        <f>$AD$2*($AD$3+$AD$4*$F276/($N276*'Sem TS MC2020'!P268))*($AD$5*$G276+$AD$6*$B276/$N276)*'Sem TS MC2020'!R268*($J276-$M276)/($J276-$M276-$H276)</f>
        <v>0.14258480068598339</v>
      </c>
      <c r="AD276" s="3">
        <f t="shared" si="50"/>
        <v>0.95056533790655595</v>
      </c>
      <c r="AE276" s="16">
        <f t="shared" si="51"/>
        <v>-7.4151993140166017E-3</v>
      </c>
      <c r="AF276" s="17">
        <f t="shared" si="52"/>
        <v>1.0520055383066194</v>
      </c>
      <c r="AG276" s="17">
        <f>AC276*(14.068*'Sem TS MC2020'!$P268^-0.457)/$R276</f>
        <v>1.2244904518917703</v>
      </c>
      <c r="AH276" s="17"/>
      <c r="AP276" s="3">
        <f>$AQ$2*($AQ$3+$AQ$4*$F276/($N276*'Sem TS MC2020'!P268))*($AQ$5*$G276+$AQ$6*$B276/$N276)*('Sem TS MC2020'!P268^$AQ$7/200000)*($J276-$M276)/($J276-$M276-$H276)+('Sem TS MC2020'!P268-$C276/$AQ$8)*($AQ$5*$G276+$AQ$6*$B276/$N276)/200000</f>
        <v>0.15915605804521399</v>
      </c>
      <c r="AQ276" s="3">
        <f t="shared" si="53"/>
        <v>1.0610403869680933</v>
      </c>
      <c r="AR276" s="16">
        <f t="shared" si="54"/>
        <v>9.1560580452139939E-3</v>
      </c>
    </row>
    <row r="277" spans="1:44" x14ac:dyDescent="0.25">
      <c r="B277" s="4">
        <v>19.100000000000001</v>
      </c>
      <c r="C277" s="5">
        <v>392</v>
      </c>
      <c r="D277" s="5">
        <v>2</v>
      </c>
      <c r="E277" s="4">
        <v>40</v>
      </c>
      <c r="F277" s="3">
        <v>2.9208758709847928</v>
      </c>
      <c r="G277" s="4">
        <v>30</v>
      </c>
      <c r="H277" s="4">
        <v>39.5</v>
      </c>
      <c r="I277" s="1">
        <v>150</v>
      </c>
      <c r="J277" s="4">
        <v>250</v>
      </c>
      <c r="K277" s="5">
        <v>573</v>
      </c>
      <c r="L277" s="3">
        <v>20250</v>
      </c>
      <c r="M277" s="5">
        <v>80.017825486464005</v>
      </c>
      <c r="N277" s="8">
        <v>2.8296296296296295E-2</v>
      </c>
      <c r="O277" s="3">
        <v>27.5</v>
      </c>
      <c r="P277" s="5">
        <v>206.13033083780331</v>
      </c>
      <c r="Q277" s="3">
        <f t="shared" si="47"/>
        <v>-0.32328161671805428</v>
      </c>
      <c r="R277" s="3">
        <v>0.2</v>
      </c>
      <c r="S277" s="12">
        <f t="shared" si="44"/>
        <v>1.0306516541890166E-3</v>
      </c>
      <c r="W277" s="3">
        <f t="shared" si="45"/>
        <v>0.23697031046265582</v>
      </c>
      <c r="X277" s="3">
        <f t="shared" si="48"/>
        <v>1.184851552313279</v>
      </c>
      <c r="Z277" s="3">
        <f t="shared" si="46"/>
        <v>0.23457947103456772</v>
      </c>
      <c r="AA277" s="3">
        <f t="shared" si="49"/>
        <v>1.1728973551728386</v>
      </c>
      <c r="AC277" s="3">
        <f>$AD$2*($AD$3+$AD$4*$F277/($N277*'Sem TS MC2020'!P269))*($AD$5*$G277+$AD$6*$B277/$N277)*'Sem TS MC2020'!R269*($J277-$M277)/($J277-$M277-$H277)</f>
        <v>0.22326594474146413</v>
      </c>
      <c r="AD277" s="3">
        <f t="shared" si="50"/>
        <v>1.1163297237073206</v>
      </c>
      <c r="AE277" s="16">
        <f t="shared" si="51"/>
        <v>2.3265944741464123E-2</v>
      </c>
      <c r="AF277" s="17">
        <f t="shared" si="52"/>
        <v>0.89579268451171334</v>
      </c>
      <c r="AG277" s="17">
        <f>AC277*(14.068*'Sem TS MC2020'!$P269^-0.457)/$R277</f>
        <v>1.234701404046457</v>
      </c>
      <c r="AH277" s="17"/>
      <c r="AP277" s="3">
        <f>$AQ$2*($AQ$3+$AQ$4*$F277/($N277*'Sem TS MC2020'!P269))*($AQ$5*$G277+$AQ$6*$B277/$N277)*('Sem TS MC2020'!P269^$AQ$7/200000)*($J277-$M277)/($J277-$M277-$H277)+('Sem TS MC2020'!P269-$C277/$AQ$8)*($AQ$5*$G277+$AQ$6*$B277/$N277)/200000</f>
        <v>0.24067925566039891</v>
      </c>
      <c r="AQ277" s="3">
        <f t="shared" si="53"/>
        <v>1.2033962783019945</v>
      </c>
      <c r="AR277" s="16">
        <f t="shared" si="54"/>
        <v>4.06792556603989E-2</v>
      </c>
    </row>
    <row r="278" spans="1:44" x14ac:dyDescent="0.25">
      <c r="B278" s="4">
        <v>19.100000000000001</v>
      </c>
      <c r="C278" s="5">
        <v>392</v>
      </c>
      <c r="D278" s="5">
        <v>2</v>
      </c>
      <c r="E278" s="4">
        <v>40</v>
      </c>
      <c r="F278" s="3">
        <v>2.9208758709847928</v>
      </c>
      <c r="G278" s="4">
        <v>30</v>
      </c>
      <c r="H278" s="4">
        <v>39.5</v>
      </c>
      <c r="I278" s="1">
        <v>150</v>
      </c>
      <c r="J278" s="4">
        <v>250</v>
      </c>
      <c r="K278" s="5">
        <v>573</v>
      </c>
      <c r="L278" s="3">
        <v>20250</v>
      </c>
      <c r="M278" s="5">
        <v>80.017825486464005</v>
      </c>
      <c r="N278" s="8">
        <v>2.8296296296296295E-2</v>
      </c>
      <c r="O278" s="3">
        <v>35.4</v>
      </c>
      <c r="P278" s="5">
        <v>300.38893655306191</v>
      </c>
      <c r="Q278" s="3">
        <f t="shared" si="47"/>
        <v>0.46695733030469877</v>
      </c>
      <c r="R278" s="3">
        <v>0.3</v>
      </c>
      <c r="S278" s="12">
        <f t="shared" si="44"/>
        <v>1.5019446827653096E-3</v>
      </c>
      <c r="W278" s="3">
        <f t="shared" si="45"/>
        <v>0.29895056045143625</v>
      </c>
      <c r="X278" s="3">
        <f t="shared" si="48"/>
        <v>0.99650186817145425</v>
      </c>
      <c r="Z278" s="3">
        <f t="shared" si="46"/>
        <v>0.29716277098894417</v>
      </c>
      <c r="AA278" s="3">
        <f t="shared" si="49"/>
        <v>0.99054256996314727</v>
      </c>
      <c r="AC278" s="3">
        <f>$AD$2*($AD$3+$AD$4*$F278/($N278*'Sem TS MC2020'!P270))*($AD$5*$G278+$AD$6*$B278/$N278)*'Sem TS MC2020'!R270*($J278-$M278)/($J278-$M278-$H278)</f>
        <v>0.30498146243868196</v>
      </c>
      <c r="AD278" s="3">
        <f t="shared" si="50"/>
        <v>1.0166048747956067</v>
      </c>
      <c r="AE278" s="16">
        <f t="shared" si="51"/>
        <v>4.9814624386819717E-3</v>
      </c>
      <c r="AF278" s="17">
        <f t="shared" si="52"/>
        <v>0.98366634352511328</v>
      </c>
      <c r="AG278" s="17">
        <f>AC278*(14.068*'Sem TS MC2020'!$P270^-0.457)/$R278</f>
        <v>1.0018488215873158</v>
      </c>
      <c r="AH278" s="17"/>
      <c r="AP278" s="3">
        <f>$AQ$2*($AQ$3+$AQ$4*$F278/($N278*'Sem TS MC2020'!P270))*($AQ$5*$G278+$AQ$6*$B278/$N278)*('Sem TS MC2020'!P270^$AQ$7/200000)*($J278-$M278)/($J278-$M278-$H278)+('Sem TS MC2020'!P270-$C278/$AQ$8)*($AQ$5*$G278+$AQ$6*$B278/$N278)/200000</f>
        <v>0.31831409227405577</v>
      </c>
      <c r="AQ278" s="3">
        <f t="shared" si="53"/>
        <v>1.0610469742468527</v>
      </c>
      <c r="AR278" s="16">
        <f t="shared" si="54"/>
        <v>1.8314092274055782E-2</v>
      </c>
    </row>
    <row r="279" spans="1:44" x14ac:dyDescent="0.25">
      <c r="B279" s="4">
        <v>19.100000000000001</v>
      </c>
      <c r="C279" s="5">
        <v>392</v>
      </c>
      <c r="D279" s="5">
        <v>2</v>
      </c>
      <c r="E279" s="4">
        <v>40</v>
      </c>
      <c r="F279" s="3">
        <v>2.9208758709847928</v>
      </c>
      <c r="G279" s="4">
        <v>30</v>
      </c>
      <c r="H279" s="4">
        <v>39.5</v>
      </c>
      <c r="I279" s="1">
        <v>150</v>
      </c>
      <c r="J279" s="4">
        <v>250</v>
      </c>
      <c r="K279" s="5">
        <v>573</v>
      </c>
      <c r="L279" s="3">
        <v>20250</v>
      </c>
      <c r="M279" s="5">
        <v>80.017825486464005</v>
      </c>
      <c r="N279" s="8">
        <v>2.8296296296296295E-2</v>
      </c>
      <c r="O279" s="3">
        <v>43.3</v>
      </c>
      <c r="P279" s="5">
        <v>371.0491641412724</v>
      </c>
      <c r="Q279" s="3">
        <f t="shared" si="47"/>
        <v>1.059353784951772</v>
      </c>
      <c r="R279" s="3">
        <v>0.33</v>
      </c>
      <c r="S279" s="12">
        <f t="shared" si="44"/>
        <v>1.855245820706362E-3</v>
      </c>
      <c r="W279" s="3">
        <f t="shared" si="45"/>
        <v>0.34057094497931539</v>
      </c>
      <c r="X279" s="3">
        <f t="shared" si="48"/>
        <v>1.0320331666039859</v>
      </c>
      <c r="Z279" s="3">
        <f t="shared" si="46"/>
        <v>0.339321864443275</v>
      </c>
      <c r="AA279" s="3">
        <f t="shared" si="49"/>
        <v>1.0282480740705302</v>
      </c>
      <c r="AC279" s="3">
        <f>$AD$2*($AD$3+$AD$4*$F279/($N279*'Sem TS MC2020'!P271))*($AD$5*$G279+$AD$6*$B279/$N279)*'Sem TS MC2020'!R271*($J279-$M279)/($J279-$M279-$H279)</f>
        <v>0.36623886205921491</v>
      </c>
      <c r="AD279" s="3">
        <f t="shared" si="50"/>
        <v>1.1098147335127724</v>
      </c>
      <c r="AE279" s="16">
        <f t="shared" si="51"/>
        <v>3.6238862059214894E-2</v>
      </c>
      <c r="AF279" s="17">
        <f t="shared" si="52"/>
        <v>0.90105129243942539</v>
      </c>
      <c r="AG279" s="17">
        <f>AC279*(14.068*'Sem TS MC2020'!$P271^-0.457)/$R279</f>
        <v>1.0190588826802722</v>
      </c>
      <c r="AH279" s="17"/>
      <c r="AP279" s="3">
        <f>$AQ$2*($AQ$3+$AQ$4*$F279/($N279*'Sem TS MC2020'!P271))*($AQ$5*$G279+$AQ$6*$B279/$N279)*('Sem TS MC2020'!P271^$AQ$7/200000)*($J279-$M279)/($J279-$M279-$H279)+('Sem TS MC2020'!P271-$C279/$AQ$8)*($AQ$5*$G279+$AQ$6*$B279/$N279)/200000</f>
        <v>0.37419239556731393</v>
      </c>
      <c r="AQ279" s="3">
        <f t="shared" si="53"/>
        <v>1.1339163502039815</v>
      </c>
      <c r="AR279" s="16">
        <f t="shared" si="54"/>
        <v>4.4192395567313913E-2</v>
      </c>
    </row>
    <row r="280" spans="1:44" x14ac:dyDescent="0.25">
      <c r="A280" s="1" t="s">
        <v>65</v>
      </c>
      <c r="B280" s="4">
        <v>19.100000000000001</v>
      </c>
      <c r="C280" s="5">
        <v>392</v>
      </c>
      <c r="D280" s="5">
        <v>2</v>
      </c>
      <c r="E280" s="4">
        <v>40</v>
      </c>
      <c r="F280" s="3">
        <v>2.9208758709847928</v>
      </c>
      <c r="G280" s="4">
        <v>30</v>
      </c>
      <c r="H280" s="4">
        <v>39.5</v>
      </c>
      <c r="I280" s="1">
        <v>150</v>
      </c>
      <c r="J280" s="4">
        <v>250</v>
      </c>
      <c r="K280" s="5">
        <v>573</v>
      </c>
      <c r="L280" s="3">
        <v>20250</v>
      </c>
      <c r="M280" s="5">
        <v>80.017825486464005</v>
      </c>
      <c r="N280" s="8">
        <v>2.8296296296296295E-2</v>
      </c>
      <c r="O280" s="3">
        <v>19.600000000000001</v>
      </c>
      <c r="P280" s="5">
        <v>112.88532852532133</v>
      </c>
      <c r="Q280" s="3">
        <f t="shared" si="47"/>
        <v>-1.1050227838338083</v>
      </c>
      <c r="R280" s="3">
        <v>0.15</v>
      </c>
      <c r="S280" s="12">
        <f t="shared" si="44"/>
        <v>5.6442664262660658E-4</v>
      </c>
      <c r="W280" s="3">
        <f t="shared" si="45"/>
        <v>0.16343524684304059</v>
      </c>
      <c r="X280" s="3">
        <f t="shared" si="48"/>
        <v>1.0895683122869373</v>
      </c>
      <c r="Z280" s="3">
        <f t="shared" si="46"/>
        <v>0.1607182666979981</v>
      </c>
      <c r="AA280" s="3">
        <f t="shared" si="49"/>
        <v>1.0714551113199875</v>
      </c>
      <c r="AC280" s="3">
        <f>$AD$2*($AD$3+$AD$4*$F280/($N280*'Sem TS MC2020'!P272))*($AD$5*$G280+$AD$6*$B280/$N280)*'Sem TS MC2020'!R272*($J280-$M280)/($J280-$M280-$H280)</f>
        <v>0.14155042704424647</v>
      </c>
      <c r="AD280" s="3">
        <f t="shared" si="50"/>
        <v>0.94366951362830986</v>
      </c>
      <c r="AE280" s="16">
        <f t="shared" si="51"/>
        <v>-8.4495729557535204E-3</v>
      </c>
      <c r="AF280" s="17">
        <f t="shared" si="52"/>
        <v>1.0596930234135735</v>
      </c>
      <c r="AG280" s="17">
        <f>AC280*(14.068*'Sem TS MC2020'!$P272^-0.457)/$R280</f>
        <v>1.2184378869957344</v>
      </c>
      <c r="AH280" s="17"/>
      <c r="AP280" s="3">
        <f>$AQ$2*($AQ$3+$AQ$4*$F280/($N280*'Sem TS MC2020'!P272))*($AQ$5*$G280+$AQ$6*$B280/$N280)*('Sem TS MC2020'!P272^$AQ$7/200000)*($J280-$M280)/($J280-$M280-$H280)+('Sem TS MC2020'!P272-$C280/$AQ$8)*($AQ$5*$G280+$AQ$6*$B280/$N280)/200000</f>
        <v>0.15806877409975634</v>
      </c>
      <c r="AQ280" s="3">
        <f t="shared" si="53"/>
        <v>1.0537918273317091</v>
      </c>
      <c r="AR280" s="16">
        <f t="shared" si="54"/>
        <v>8.0687740997563429E-3</v>
      </c>
    </row>
    <row r="281" spans="1:44" x14ac:dyDescent="0.25">
      <c r="B281" s="4">
        <v>19.100000000000001</v>
      </c>
      <c r="C281" s="5">
        <v>392</v>
      </c>
      <c r="D281" s="5">
        <v>2</v>
      </c>
      <c r="E281" s="4">
        <v>40</v>
      </c>
      <c r="F281" s="3">
        <v>2.9208758709847928</v>
      </c>
      <c r="G281" s="4">
        <v>30</v>
      </c>
      <c r="H281" s="4">
        <v>39.5</v>
      </c>
      <c r="I281" s="1">
        <v>150</v>
      </c>
      <c r="J281" s="4">
        <v>250</v>
      </c>
      <c r="K281" s="5">
        <v>573</v>
      </c>
      <c r="L281" s="3">
        <v>20250</v>
      </c>
      <c r="M281" s="5">
        <v>80.017825486464005</v>
      </c>
      <c r="N281" s="8">
        <v>2.8296296296296295E-2</v>
      </c>
      <c r="O281" s="3">
        <v>27.3</v>
      </c>
      <c r="P281" s="5">
        <v>203.74403702222713</v>
      </c>
      <c r="Q281" s="3">
        <f t="shared" si="47"/>
        <v>-0.34328766600976962</v>
      </c>
      <c r="R281" s="3">
        <v>0.25</v>
      </c>
      <c r="S281" s="12">
        <f t="shared" si="44"/>
        <v>1.0187201851111357E-3</v>
      </c>
      <c r="W281" s="3">
        <f t="shared" si="45"/>
        <v>0.23527391144741591</v>
      </c>
      <c r="X281" s="3">
        <f t="shared" si="48"/>
        <v>0.94109564578966365</v>
      </c>
      <c r="Z281" s="3">
        <f t="shared" si="46"/>
        <v>0.23287035803821649</v>
      </c>
      <c r="AA281" s="3">
        <f t="shared" si="49"/>
        <v>0.93148143215286594</v>
      </c>
      <c r="AC281" s="3">
        <f>$AD$2*($AD$3+$AD$4*$F281/($N281*'Sem TS MC2020'!P273))*($AD$5*$G281+$AD$6*$B281/$N281)*'Sem TS MC2020'!R273*($J281-$M281)/($J281-$M281-$H281)</f>
        <v>0.2211971974579903</v>
      </c>
      <c r="AD281" s="3">
        <f t="shared" si="50"/>
        <v>0.88478878983196119</v>
      </c>
      <c r="AE281" s="16">
        <f t="shared" si="51"/>
        <v>-2.8802802542009703E-2</v>
      </c>
      <c r="AF281" s="17">
        <f t="shared" si="52"/>
        <v>1.1302132344939855</v>
      </c>
      <c r="AG281" s="17">
        <f>AC281*(14.068*'Sem TS MC2020'!$P273^-0.457)/$R281</f>
        <v>0.9818785585831421</v>
      </c>
      <c r="AH281" s="17"/>
      <c r="AP281" s="3">
        <f>$AQ$2*($AQ$3+$AQ$4*$F281/($N281*'Sem TS MC2020'!P273))*($AQ$5*$G281+$AQ$6*$B281/$N281)*('Sem TS MC2020'!P273^$AQ$7/200000)*($J281-$M281)/($J281-$M281-$H281)+('Sem TS MC2020'!P273-$C281/$AQ$8)*($AQ$5*$G281+$AQ$6*$B281/$N281)/200000</f>
        <v>0.2386579570109417</v>
      </c>
      <c r="AQ281" s="3">
        <f t="shared" si="53"/>
        <v>0.95463182804376678</v>
      </c>
      <c r="AR281" s="16">
        <f t="shared" si="54"/>
        <v>-1.1342042989058304E-2</v>
      </c>
    </row>
    <row r="282" spans="1:44" x14ac:dyDescent="0.25">
      <c r="B282" s="4">
        <v>19.100000000000001</v>
      </c>
      <c r="C282" s="5">
        <v>392</v>
      </c>
      <c r="D282" s="5">
        <v>2</v>
      </c>
      <c r="E282" s="4">
        <v>40</v>
      </c>
      <c r="F282" s="3">
        <v>2.9208758709847928</v>
      </c>
      <c r="G282" s="4">
        <v>30</v>
      </c>
      <c r="H282" s="4">
        <v>39.5</v>
      </c>
      <c r="I282" s="1">
        <v>150</v>
      </c>
      <c r="J282" s="4">
        <v>250</v>
      </c>
      <c r="K282" s="5">
        <v>573</v>
      </c>
      <c r="L282" s="3">
        <v>20250</v>
      </c>
      <c r="M282" s="5">
        <v>80.017825486464005</v>
      </c>
      <c r="N282" s="8">
        <v>2.8296296296296295E-2</v>
      </c>
      <c r="O282" s="3">
        <v>35.1</v>
      </c>
      <c r="P282" s="5">
        <v>296.80949582969777</v>
      </c>
      <c r="Q282" s="3">
        <f t="shared" si="47"/>
        <v>0.43694825636712681</v>
      </c>
      <c r="R282" s="3">
        <v>0.28000000000000003</v>
      </c>
      <c r="S282" s="12">
        <f t="shared" si="44"/>
        <v>1.4840474791484887E-3</v>
      </c>
      <c r="W282" s="3">
        <f t="shared" si="45"/>
        <v>0.29674757746491215</v>
      </c>
      <c r="X282" s="3">
        <f t="shared" si="48"/>
        <v>1.0598127766604004</v>
      </c>
      <c r="Z282" s="3">
        <f t="shared" si="46"/>
        <v>0.29493406873570388</v>
      </c>
      <c r="AA282" s="3">
        <f t="shared" si="49"/>
        <v>1.0533359597703709</v>
      </c>
      <c r="AC282" s="3">
        <f>$AD$2*($AD$3+$AD$4*$F282/($N282*'Sem TS MC2020'!P274))*($AD$5*$G282+$AD$6*$B282/$N282)*'Sem TS MC2020'!R274*($J282-$M282)/($J282-$M282-$H282)</f>
        <v>0.30187834151347115</v>
      </c>
      <c r="AD282" s="3">
        <f t="shared" si="50"/>
        <v>1.0781369339766826</v>
      </c>
      <c r="AE282" s="16">
        <f t="shared" si="51"/>
        <v>2.1878341513471122E-2</v>
      </c>
      <c r="AF282" s="17">
        <f t="shared" si="52"/>
        <v>0.92752596491757644</v>
      </c>
      <c r="AG282" s="17">
        <f>AC282*(14.068*'Sem TS MC2020'!$P274^-0.457)/$R282</f>
        <v>1.0666282116995953</v>
      </c>
      <c r="AH282" s="17"/>
      <c r="AP282" s="3">
        <f>$AQ$2*($AQ$3+$AQ$4*$F282/($N282*'Sem TS MC2020'!P274))*($AQ$5*$G282+$AQ$6*$B282/$N282)*('Sem TS MC2020'!P274^$AQ$7/200000)*($J282-$M282)/($J282-$M282-$H282)+('Sem TS MC2020'!P274-$C282/$AQ$8)*($AQ$5*$G282+$AQ$6*$B282/$N282)/200000</f>
        <v>0.31543587889729424</v>
      </c>
      <c r="AQ282" s="3">
        <f t="shared" si="53"/>
        <v>1.1265567103474794</v>
      </c>
      <c r="AR282" s="16">
        <f t="shared" si="54"/>
        <v>3.5435878897294215E-2</v>
      </c>
    </row>
    <row r="283" spans="1:44" x14ac:dyDescent="0.25">
      <c r="A283" s="1" t="s">
        <v>66</v>
      </c>
      <c r="B283" s="4">
        <v>15.9</v>
      </c>
      <c r="C283" s="5">
        <v>392</v>
      </c>
      <c r="D283" s="5">
        <v>2</v>
      </c>
      <c r="E283" s="4">
        <v>46</v>
      </c>
      <c r="F283" s="3">
        <v>3.3538794827423906</v>
      </c>
      <c r="G283" s="4">
        <v>30</v>
      </c>
      <c r="H283" s="4">
        <v>38</v>
      </c>
      <c r="I283" s="1">
        <v>150</v>
      </c>
      <c r="J283" s="4">
        <v>250</v>
      </c>
      <c r="K283" s="5">
        <v>397.2</v>
      </c>
      <c r="L283" s="3">
        <v>17625</v>
      </c>
      <c r="M283" s="5">
        <v>67.684138613099122</v>
      </c>
      <c r="N283" s="8">
        <v>2.2536170212765955E-2</v>
      </c>
      <c r="O283" s="3">
        <v>27.5</v>
      </c>
      <c r="P283" s="5">
        <v>326.5050768139763</v>
      </c>
      <c r="Q283" s="3">
        <f t="shared" si="47"/>
        <v>0.68590806720004238</v>
      </c>
      <c r="R283" s="3">
        <v>0.2</v>
      </c>
      <c r="S283" s="12">
        <f t="shared" si="44"/>
        <v>1.6325253840698815E-3</v>
      </c>
      <c r="W283" s="3">
        <f t="shared" si="45"/>
        <v>0.3059309570271167</v>
      </c>
      <c r="X283" s="3">
        <f t="shared" si="48"/>
        <v>1.5296547851355835</v>
      </c>
      <c r="Z283" s="3">
        <f t="shared" si="46"/>
        <v>0.30288828733621642</v>
      </c>
      <c r="AA283" s="3">
        <f t="shared" si="49"/>
        <v>1.5144414366810821</v>
      </c>
      <c r="AC283" s="3">
        <f>$AD$2*($AD$3+$AD$4*$F283/($N283*'Sem TS MC2020'!P275))*($AD$5*$G283+$AD$6*$B283/$N283)*'Sem TS MC2020'!R275*($J283-$M283)/($J283-$M283-$H283)</f>
        <v>0.3109391991629139</v>
      </c>
      <c r="AD283" s="3">
        <f t="shared" si="50"/>
        <v>1.5546959958145694</v>
      </c>
      <c r="AE283" s="16">
        <f t="shared" si="51"/>
        <v>0.11093919916291389</v>
      </c>
      <c r="AF283" s="17">
        <f t="shared" si="52"/>
        <v>0.64321256547397143</v>
      </c>
      <c r="AG283" s="17">
        <f>AC283*(14.068*'Sem TS MC2020'!$P275^-0.457)/$R283</f>
        <v>1.4745283805688976</v>
      </c>
      <c r="AH283" s="17"/>
      <c r="AP283" s="3">
        <f>$AQ$2*($AQ$3+$AQ$4*$F283/($N283*'Sem TS MC2020'!P275))*($AQ$5*$G283+$AQ$6*$B283/$N283)*('Sem TS MC2020'!P275^$AQ$7/200000)*($J283-$M283)/($J283-$M283-$H283)+('Sem TS MC2020'!P275-$C283/$AQ$8)*($AQ$5*$G283+$AQ$6*$B283/$N283)/200000</f>
        <v>0.32207006810184541</v>
      </c>
      <c r="AQ283" s="3">
        <f t="shared" si="53"/>
        <v>1.610350340509227</v>
      </c>
      <c r="AR283" s="16">
        <f t="shared" si="54"/>
        <v>0.1220700681018454</v>
      </c>
    </row>
    <row r="284" spans="1:44" x14ac:dyDescent="0.25">
      <c r="B284" s="4">
        <v>15.9</v>
      </c>
      <c r="C284" s="5">
        <v>392</v>
      </c>
      <c r="D284" s="5">
        <v>2</v>
      </c>
      <c r="E284" s="4">
        <v>46</v>
      </c>
      <c r="F284" s="3">
        <v>3.3538794827423906</v>
      </c>
      <c r="G284" s="4">
        <v>30</v>
      </c>
      <c r="H284" s="4">
        <v>38</v>
      </c>
      <c r="I284" s="1">
        <v>150</v>
      </c>
      <c r="J284" s="4">
        <v>250</v>
      </c>
      <c r="K284" s="5">
        <v>397.2</v>
      </c>
      <c r="L284" s="3">
        <v>17625</v>
      </c>
      <c r="M284" s="5">
        <v>67.684138613099122</v>
      </c>
      <c r="N284" s="8">
        <v>2.2536170212765955E-2</v>
      </c>
      <c r="O284" s="3">
        <v>31.4</v>
      </c>
      <c r="P284" s="5">
        <v>362.87183038768865</v>
      </c>
      <c r="Q284" s="3">
        <f t="shared" si="47"/>
        <v>0.99079720525435377</v>
      </c>
      <c r="R284" s="3">
        <v>0.22</v>
      </c>
      <c r="S284" s="12">
        <f t="shared" si="44"/>
        <v>1.8143591519384431E-3</v>
      </c>
      <c r="W284" s="3">
        <f t="shared" si="45"/>
        <v>0.32652849889719943</v>
      </c>
      <c r="X284" s="3">
        <f t="shared" si="48"/>
        <v>1.4842204495327247</v>
      </c>
      <c r="Z284" s="3">
        <f t="shared" si="46"/>
        <v>0.32365673039218168</v>
      </c>
      <c r="AA284" s="3">
        <f t="shared" si="49"/>
        <v>1.4711669563280985</v>
      </c>
      <c r="AC284" s="3">
        <f>$AD$2*($AD$3+$AD$4*$F284/($N284*'Sem TS MC2020'!P276))*($AD$5*$G284+$AD$6*$B284/$N284)*'Sem TS MC2020'!R276*($J284-$M284)/($J284-$M284-$H284)</f>
        <v>0.34025887326163445</v>
      </c>
      <c r="AD284" s="3">
        <f t="shared" si="50"/>
        <v>1.5466312420983384</v>
      </c>
      <c r="AE284" s="16">
        <f t="shared" si="51"/>
        <v>0.12025887326163445</v>
      </c>
      <c r="AF284" s="17">
        <f t="shared" si="52"/>
        <v>0.64656653297865929</v>
      </c>
      <c r="AG284" s="17">
        <f>AC284*(14.068*'Sem TS MC2020'!$P276^-0.457)/$R284</f>
        <v>1.4201544256872993</v>
      </c>
      <c r="AH284" s="17"/>
      <c r="AP284" s="3">
        <f>$AQ$2*($AQ$3+$AQ$4*$F284/($N284*'Sem TS MC2020'!P276))*($AQ$5*$G284+$AQ$6*$B284/$N284)*('Sem TS MC2020'!P276^$AQ$7/200000)*($J284-$M284)/($J284-$M284-$H284)+('Sem TS MC2020'!P276-$C284/$AQ$8)*($AQ$5*$G284+$AQ$6*$B284/$N284)/200000</f>
        <v>0.34905469188937865</v>
      </c>
      <c r="AQ284" s="3">
        <f t="shared" si="53"/>
        <v>1.5866122358608121</v>
      </c>
      <c r="AR284" s="16">
        <f t="shared" si="54"/>
        <v>0.12905469188937865</v>
      </c>
    </row>
    <row r="285" spans="1:44" x14ac:dyDescent="0.25">
      <c r="A285" s="1" t="s">
        <v>67</v>
      </c>
      <c r="B285" s="4">
        <v>15.9</v>
      </c>
      <c r="C285" s="5">
        <v>392</v>
      </c>
      <c r="D285" s="5">
        <v>2</v>
      </c>
      <c r="E285" s="4">
        <v>46</v>
      </c>
      <c r="F285" s="3">
        <v>3.3538794827423906</v>
      </c>
      <c r="G285" s="4">
        <v>30</v>
      </c>
      <c r="H285" s="4">
        <v>38</v>
      </c>
      <c r="I285" s="1">
        <v>150</v>
      </c>
      <c r="J285" s="4">
        <v>250</v>
      </c>
      <c r="K285" s="5">
        <v>397.2</v>
      </c>
      <c r="L285" s="3">
        <v>17625</v>
      </c>
      <c r="M285" s="5">
        <v>67.684138613099122</v>
      </c>
      <c r="N285" s="8">
        <v>2.2536170212765955E-2</v>
      </c>
      <c r="O285" s="3">
        <v>27.5</v>
      </c>
      <c r="P285" s="5">
        <v>326.5050768139763</v>
      </c>
      <c r="Q285" s="3">
        <f t="shared" si="47"/>
        <v>0.68590806720004238</v>
      </c>
      <c r="R285" s="3">
        <v>0.17</v>
      </c>
      <c r="S285" s="12">
        <f t="shared" si="44"/>
        <v>1.6325253840698815E-3</v>
      </c>
      <c r="W285" s="3">
        <f t="shared" si="45"/>
        <v>0.3059309570271167</v>
      </c>
      <c r="X285" s="3">
        <f t="shared" si="48"/>
        <v>1.7995938648653922</v>
      </c>
      <c r="Z285" s="3">
        <f t="shared" si="46"/>
        <v>0.30288828733621642</v>
      </c>
      <c r="AA285" s="3">
        <f t="shared" si="49"/>
        <v>1.7816958078600964</v>
      </c>
      <c r="AC285" s="3">
        <f>$AD$2*($AD$3+$AD$4*$F285/($N285*'Sem TS MC2020'!P277))*($AD$5*$G285+$AD$6*$B285/$N285)*'Sem TS MC2020'!R277*($J285-$M285)/($J285-$M285-$H285)</f>
        <v>0.3109391991629139</v>
      </c>
      <c r="AD285" s="3">
        <f t="shared" si="50"/>
        <v>1.8290541127230229</v>
      </c>
      <c r="AE285" s="16">
        <f t="shared" si="51"/>
        <v>0.14093919916291389</v>
      </c>
      <c r="AF285" s="17">
        <f t="shared" si="52"/>
        <v>0.54673068065287578</v>
      </c>
      <c r="AG285" s="17">
        <f>AC285*(14.068*'Sem TS MC2020'!$P277^-0.457)/$R285</f>
        <v>1.7347392712575267</v>
      </c>
      <c r="AH285" s="17"/>
      <c r="AP285" s="3">
        <f>$AQ$2*($AQ$3+$AQ$4*$F285/($N285*'Sem TS MC2020'!P277))*($AQ$5*$G285+$AQ$6*$B285/$N285)*('Sem TS MC2020'!P277^$AQ$7/200000)*($J285-$M285)/($J285-$M285-$H285)+('Sem TS MC2020'!P277-$C285/$AQ$8)*($AQ$5*$G285+$AQ$6*$B285/$N285)/200000</f>
        <v>0.32207006810184541</v>
      </c>
      <c r="AQ285" s="3">
        <f t="shared" si="53"/>
        <v>1.8945298123637964</v>
      </c>
      <c r="AR285" s="16">
        <f t="shared" si="54"/>
        <v>0.1520700681018454</v>
      </c>
    </row>
    <row r="286" spans="1:44" x14ac:dyDescent="0.25">
      <c r="B286" s="4">
        <v>15.9</v>
      </c>
      <c r="C286" s="5">
        <v>392</v>
      </c>
      <c r="D286" s="5">
        <v>2</v>
      </c>
      <c r="E286" s="4">
        <v>46</v>
      </c>
      <c r="F286" s="3">
        <v>3.3538794827423906</v>
      </c>
      <c r="G286" s="4">
        <v>30</v>
      </c>
      <c r="H286" s="4">
        <v>38</v>
      </c>
      <c r="I286" s="1">
        <v>150</v>
      </c>
      <c r="J286" s="4">
        <v>250</v>
      </c>
      <c r="K286" s="5">
        <v>397.2</v>
      </c>
      <c r="L286" s="3">
        <v>17625</v>
      </c>
      <c r="M286" s="5">
        <v>67.684138613099122</v>
      </c>
      <c r="N286" s="8">
        <v>2.2536170212765955E-2</v>
      </c>
      <c r="O286" s="3">
        <v>31.4</v>
      </c>
      <c r="P286" s="5">
        <v>362.87183038768865</v>
      </c>
      <c r="Q286" s="3">
        <f t="shared" si="47"/>
        <v>0.99079720525435377</v>
      </c>
      <c r="R286" s="3">
        <v>0.21</v>
      </c>
      <c r="S286" s="12">
        <f t="shared" si="44"/>
        <v>1.8143591519384431E-3</v>
      </c>
      <c r="W286" s="3">
        <f t="shared" si="45"/>
        <v>0.32652849889719943</v>
      </c>
      <c r="X286" s="3">
        <f t="shared" si="48"/>
        <v>1.5548976137961878</v>
      </c>
      <c r="Z286" s="3">
        <f t="shared" si="46"/>
        <v>0.32365673039218168</v>
      </c>
      <c r="AA286" s="3">
        <f t="shared" si="49"/>
        <v>1.5412225256770558</v>
      </c>
      <c r="AC286" s="3">
        <f>$AD$2*($AD$3+$AD$4*$F286/($N286*'Sem TS MC2020'!P278))*($AD$5*$G286+$AD$6*$B286/$N286)*'Sem TS MC2020'!R278*($J286-$M286)/($J286-$M286-$H286)</f>
        <v>0.34025887326163445</v>
      </c>
      <c r="AD286" s="3">
        <f t="shared" si="50"/>
        <v>1.620280348864926</v>
      </c>
      <c r="AE286" s="16">
        <f t="shared" si="51"/>
        <v>0.13025887326163446</v>
      </c>
      <c r="AF286" s="17">
        <f t="shared" si="52"/>
        <v>0.61717714511599286</v>
      </c>
      <c r="AG286" s="17">
        <f>AC286*(14.068*'Sem TS MC2020'!$P278^-0.457)/$R286</f>
        <v>1.4877808269105042</v>
      </c>
      <c r="AH286" s="17"/>
      <c r="AP286" s="3">
        <f>$AQ$2*($AQ$3+$AQ$4*$F286/($N286*'Sem TS MC2020'!P278))*($AQ$5*$G286+$AQ$6*$B286/$N286)*('Sem TS MC2020'!P278^$AQ$7/200000)*($J286-$M286)/($J286-$M286-$H286)+('Sem TS MC2020'!P278-$C286/$AQ$8)*($AQ$5*$G286+$AQ$6*$B286/$N286)/200000</f>
        <v>0.34905469188937865</v>
      </c>
      <c r="AQ286" s="3">
        <f t="shared" si="53"/>
        <v>1.6621651994732318</v>
      </c>
      <c r="AR286" s="16">
        <f t="shared" si="54"/>
        <v>0.13905469188937866</v>
      </c>
    </row>
    <row r="287" spans="1:44" x14ac:dyDescent="0.25">
      <c r="A287" s="1" t="s">
        <v>68</v>
      </c>
      <c r="B287" s="4">
        <v>19.100000000000001</v>
      </c>
      <c r="C287" s="5">
        <v>392</v>
      </c>
      <c r="D287" s="5">
        <v>2</v>
      </c>
      <c r="E287" s="4">
        <v>40</v>
      </c>
      <c r="F287" s="3">
        <v>3.3538794827423906</v>
      </c>
      <c r="G287" s="4">
        <v>30</v>
      </c>
      <c r="H287" s="4">
        <v>39.5</v>
      </c>
      <c r="I287" s="1">
        <v>150</v>
      </c>
      <c r="J287" s="4">
        <v>250</v>
      </c>
      <c r="K287" s="5">
        <v>573</v>
      </c>
      <c r="L287" s="3">
        <v>20250</v>
      </c>
      <c r="M287" s="5">
        <v>77.918977712586056</v>
      </c>
      <c r="N287" s="8">
        <v>2.8296296296296295E-2</v>
      </c>
      <c r="O287" s="3">
        <v>23.4</v>
      </c>
      <c r="P287" s="5">
        <v>147.26196068954874</v>
      </c>
      <c r="Q287" s="3">
        <f t="shared" si="47"/>
        <v>-0.81681829154891994</v>
      </c>
      <c r="R287" s="3">
        <v>0.17</v>
      </c>
      <c r="S287" s="12">
        <f t="shared" si="44"/>
        <v>7.3630980344774376E-4</v>
      </c>
      <c r="W287" s="3">
        <f t="shared" si="45"/>
        <v>0.19256629383744425</v>
      </c>
      <c r="X287" s="3">
        <f t="shared" si="48"/>
        <v>1.1327429049261426</v>
      </c>
      <c r="Z287" s="3">
        <f t="shared" si="46"/>
        <v>0.18991959371532319</v>
      </c>
      <c r="AA287" s="3">
        <f t="shared" si="49"/>
        <v>1.1171740806783717</v>
      </c>
      <c r="AC287" s="3">
        <f>$AD$2*($AD$3+$AD$4*$F287/($N287*'Sem TS MC2020'!P279))*($AD$5*$G287+$AD$6*$B287/$N287)*'Sem TS MC2020'!R279*($J287-$M287)/($J287-$M287-$H287)</f>
        <v>0.17023976588773129</v>
      </c>
      <c r="AD287" s="3">
        <f t="shared" si="50"/>
        <v>1.0014103875748899</v>
      </c>
      <c r="AE287" s="16">
        <f t="shared" si="51"/>
        <v>2.3976588773128027E-4</v>
      </c>
      <c r="AF287" s="17">
        <f t="shared" si="52"/>
        <v>0.99859159881663961</v>
      </c>
      <c r="AG287" s="17">
        <f>AC287*(14.068*'Sem TS MC2020'!$P279^-0.457)/$R287</f>
        <v>1.1944799354767586</v>
      </c>
      <c r="AH287" s="17"/>
      <c r="AP287" s="3">
        <f>$AQ$2*($AQ$3+$AQ$4*$F287/($N287*'Sem TS MC2020'!P279))*($AQ$5*$G287+$AQ$6*$B287/$N287)*('Sem TS MC2020'!P279^$AQ$7/200000)*($J287-$M287)/($J287-$M287-$H287)+('Sem TS MC2020'!P279-$C287/$AQ$8)*($AQ$5*$G287+$AQ$6*$B287/$N287)/200000</f>
        <v>0.18682812308645322</v>
      </c>
      <c r="AQ287" s="3">
        <f t="shared" si="53"/>
        <v>1.0989889593320776</v>
      </c>
      <c r="AR287" s="16">
        <f t="shared" si="54"/>
        <v>1.6828123086453206E-2</v>
      </c>
    </row>
    <row r="288" spans="1:44" x14ac:dyDescent="0.25">
      <c r="B288" s="4">
        <v>19.100000000000001</v>
      </c>
      <c r="C288" s="5">
        <v>392</v>
      </c>
      <c r="D288" s="5">
        <v>2</v>
      </c>
      <c r="E288" s="4">
        <v>40</v>
      </c>
      <c r="F288" s="3">
        <v>3.3538794827423906</v>
      </c>
      <c r="G288" s="4">
        <v>30</v>
      </c>
      <c r="H288" s="4">
        <v>39.5</v>
      </c>
      <c r="I288" s="1">
        <v>150</v>
      </c>
      <c r="J288" s="4">
        <v>250</v>
      </c>
      <c r="K288" s="5">
        <v>573</v>
      </c>
      <c r="L288" s="3">
        <v>20250</v>
      </c>
      <c r="M288" s="5">
        <v>77.918977712586056</v>
      </c>
      <c r="N288" s="8">
        <v>2.8296296296296295E-2</v>
      </c>
      <c r="O288" s="3">
        <v>27.4</v>
      </c>
      <c r="P288" s="5">
        <v>196.13239467506898</v>
      </c>
      <c r="Q288" s="3">
        <f t="shared" si="47"/>
        <v>-0.40710164021285233</v>
      </c>
      <c r="R288" s="3">
        <v>0.18</v>
      </c>
      <c r="S288" s="12">
        <f t="shared" si="44"/>
        <v>9.8066197337534481E-4</v>
      </c>
      <c r="W288" s="3">
        <f t="shared" si="45"/>
        <v>0.22981126969007948</v>
      </c>
      <c r="X288" s="3">
        <f t="shared" si="48"/>
        <v>1.2767292760559972</v>
      </c>
      <c r="Z288" s="3">
        <f t="shared" si="46"/>
        <v>0.22736827612574728</v>
      </c>
      <c r="AA288" s="3">
        <f t="shared" si="49"/>
        <v>1.2631570895874848</v>
      </c>
      <c r="AC288" s="3">
        <f>$AD$2*($AD$3+$AD$4*$F288/($N288*'Sem TS MC2020'!P280))*($AD$5*$G288+$AD$6*$B288/$N288)*'Sem TS MC2020'!R280*($J288-$M288)/($J288-$M288-$H288)</f>
        <v>0.21130621397534022</v>
      </c>
      <c r="AD288" s="3">
        <f t="shared" si="50"/>
        <v>1.1739234109741123</v>
      </c>
      <c r="AE288" s="16">
        <f t="shared" si="51"/>
        <v>3.1306213975340225E-2</v>
      </c>
      <c r="AF288" s="17">
        <f t="shared" si="52"/>
        <v>0.85184432872857341</v>
      </c>
      <c r="AG288" s="17">
        <f>AC288*(14.068*'Sem TS MC2020'!$P280^-0.457)/$R288</f>
        <v>1.3028252597022685</v>
      </c>
      <c r="AH288" s="17"/>
      <c r="AP288" s="3">
        <f>$AQ$2*($AQ$3+$AQ$4*$F288/($N288*'Sem TS MC2020'!P280))*($AQ$5*$G288+$AQ$6*$B288/$N288)*('Sem TS MC2020'!P280^$AQ$7/200000)*($J288-$M288)/($J288-$M288-$H288)+('Sem TS MC2020'!P280-$C288/$AQ$8)*($AQ$5*$G288+$AQ$6*$B288/$N288)/200000</f>
        <v>0.22794556968631857</v>
      </c>
      <c r="AQ288" s="3">
        <f t="shared" si="53"/>
        <v>1.2663642760351033</v>
      </c>
      <c r="AR288" s="16">
        <f t="shared" si="54"/>
        <v>4.7945569686318579E-2</v>
      </c>
    </row>
    <row r="289" spans="1:44" x14ac:dyDescent="0.25">
      <c r="B289" s="4">
        <v>19.100000000000001</v>
      </c>
      <c r="C289" s="5">
        <v>392</v>
      </c>
      <c r="D289" s="5">
        <v>2</v>
      </c>
      <c r="E289" s="4">
        <v>40</v>
      </c>
      <c r="F289" s="3">
        <v>3.3538794827423906</v>
      </c>
      <c r="G289" s="4">
        <v>30</v>
      </c>
      <c r="H289" s="4">
        <v>39.5</v>
      </c>
      <c r="I289" s="1">
        <v>150</v>
      </c>
      <c r="J289" s="4">
        <v>250</v>
      </c>
      <c r="K289" s="5">
        <v>573</v>
      </c>
      <c r="L289" s="3">
        <v>20250</v>
      </c>
      <c r="M289" s="5">
        <v>77.918977712586056</v>
      </c>
      <c r="N289" s="8">
        <v>2.8296296296296295E-2</v>
      </c>
      <c r="O289" s="3">
        <v>31.3</v>
      </c>
      <c r="P289" s="5">
        <v>243.78106781095127</v>
      </c>
      <c r="Q289" s="3">
        <f t="shared" si="47"/>
        <v>-7.6279051601859079E-3</v>
      </c>
      <c r="R289" s="3">
        <v>0.2</v>
      </c>
      <c r="S289" s="12">
        <f t="shared" si="44"/>
        <v>1.2189053390547564E-3</v>
      </c>
      <c r="W289" s="3">
        <f t="shared" si="45"/>
        <v>0.26281331825153553</v>
      </c>
      <c r="X289" s="3">
        <f t="shared" si="48"/>
        <v>1.3140665912576777</v>
      </c>
      <c r="Z289" s="3">
        <f t="shared" si="46"/>
        <v>0.2606422845197543</v>
      </c>
      <c r="AA289" s="3">
        <f t="shared" si="49"/>
        <v>1.3032114225987714</v>
      </c>
      <c r="AC289" s="3">
        <f>$AD$2*($AD$3+$AD$4*$F289/($N289*'Sem TS MC2020'!P281))*($AD$5*$G289+$AD$6*$B289/$N289)*'Sem TS MC2020'!R281*($J289-$M289)/($J289-$M289-$H289)</f>
        <v>0.25134600086075898</v>
      </c>
      <c r="AD289" s="3">
        <f t="shared" si="50"/>
        <v>1.2567300043037948</v>
      </c>
      <c r="AE289" s="16">
        <f t="shared" si="51"/>
        <v>5.1346000860758967E-2</v>
      </c>
      <c r="AF289" s="17">
        <f t="shared" si="52"/>
        <v>0.79571586305364095</v>
      </c>
      <c r="AG289" s="17">
        <f>AC289*(14.068*'Sem TS MC2020'!$P281^-0.457)/$R289</f>
        <v>1.3124314699800932</v>
      </c>
      <c r="AH289" s="17"/>
      <c r="AP289" s="3">
        <f>$AQ$2*($AQ$3+$AQ$4*$F289/($N289*'Sem TS MC2020'!P281))*($AQ$5*$G289+$AQ$6*$B289/$N289)*('Sem TS MC2020'!P281^$AQ$7/200000)*($J289-$M289)/($J289-$M289-$H289)+('Sem TS MC2020'!P281-$C289/$AQ$8)*($AQ$5*$G289+$AQ$6*$B289/$N289)/200000</f>
        <v>0.26678593044453708</v>
      </c>
      <c r="AQ289" s="3">
        <f t="shared" si="53"/>
        <v>1.3339296522226853</v>
      </c>
      <c r="AR289" s="16">
        <f t="shared" si="54"/>
        <v>6.6785930444537067E-2</v>
      </c>
    </row>
    <row r="290" spans="1:44" x14ac:dyDescent="0.25">
      <c r="B290" s="4">
        <v>19.100000000000001</v>
      </c>
      <c r="C290" s="5">
        <v>392</v>
      </c>
      <c r="D290" s="5">
        <v>2</v>
      </c>
      <c r="E290" s="4">
        <v>40</v>
      </c>
      <c r="F290" s="3">
        <v>3.3538794827423906</v>
      </c>
      <c r="G290" s="4">
        <v>30</v>
      </c>
      <c r="H290" s="4">
        <v>39.5</v>
      </c>
      <c r="I290" s="1">
        <v>150</v>
      </c>
      <c r="J290" s="4">
        <v>250</v>
      </c>
      <c r="K290" s="5">
        <v>573</v>
      </c>
      <c r="L290" s="3">
        <v>20250</v>
      </c>
      <c r="M290" s="5">
        <v>77.918977712586056</v>
      </c>
      <c r="N290" s="8">
        <v>2.8296296296296295E-2</v>
      </c>
      <c r="O290" s="3">
        <v>35.299999999999997</v>
      </c>
      <c r="P290" s="5">
        <v>292.65150179647139</v>
      </c>
      <c r="Q290" s="3">
        <f t="shared" si="47"/>
        <v>0.40208874617588075</v>
      </c>
      <c r="R290" s="3">
        <v>0.2</v>
      </c>
      <c r="S290" s="12">
        <f t="shared" si="44"/>
        <v>1.4632575089823571E-3</v>
      </c>
      <c r="W290" s="3">
        <f t="shared" si="45"/>
        <v>0.29417570449968988</v>
      </c>
      <c r="X290" s="3">
        <f t="shared" si="48"/>
        <v>1.4708785224984493</v>
      </c>
      <c r="Z290" s="3">
        <f t="shared" si="46"/>
        <v>0.29233254313770091</v>
      </c>
      <c r="AA290" s="3">
        <f t="shared" si="49"/>
        <v>1.4616627156885045</v>
      </c>
      <c r="AC290" s="3">
        <f>$AD$2*($AD$3+$AD$4*$F290/($N290*'Sem TS MC2020'!P282))*($AD$5*$G290+$AD$6*$B290/$N290)*'Sem TS MC2020'!R282*($J290-$M290)/($J290-$M290-$H290)</f>
        <v>0.29241244894836788</v>
      </c>
      <c r="AD290" s="3">
        <f t="shared" si="50"/>
        <v>1.4620622447418392</v>
      </c>
      <c r="AE290" s="16">
        <f t="shared" si="51"/>
        <v>9.2412448948367865E-2</v>
      </c>
      <c r="AF290" s="17">
        <f t="shared" si="52"/>
        <v>0.68396540817355767</v>
      </c>
      <c r="AG290" s="17">
        <f>AC290*(14.068*'Sem TS MC2020'!$P282^-0.457)/$R290</f>
        <v>1.4452109245951261</v>
      </c>
      <c r="AH290" s="17"/>
      <c r="AP290" s="3">
        <f>$AQ$2*($AQ$3+$AQ$4*$F290/($N290*'Sem TS MC2020'!P282))*($AQ$5*$G290+$AQ$6*$B290/$N290)*('Sem TS MC2020'!P282^$AQ$7/200000)*($J290-$M290)/($J290-$M290-$H290)+('Sem TS MC2020'!P282-$C290/$AQ$8)*($AQ$5*$G290+$AQ$6*$B290/$N290)/200000</f>
        <v>0.30556895517735094</v>
      </c>
      <c r="AQ290" s="3">
        <f t="shared" si="53"/>
        <v>1.5278447758867546</v>
      </c>
      <c r="AR290" s="16">
        <f t="shared" si="54"/>
        <v>0.10556895517735093</v>
      </c>
    </row>
    <row r="291" spans="1:44" x14ac:dyDescent="0.25">
      <c r="B291" s="4">
        <v>19.100000000000001</v>
      </c>
      <c r="C291" s="5">
        <v>392</v>
      </c>
      <c r="D291" s="5">
        <v>2</v>
      </c>
      <c r="E291" s="4">
        <v>40</v>
      </c>
      <c r="F291" s="3">
        <v>3.3538794827423906</v>
      </c>
      <c r="G291" s="4">
        <v>30</v>
      </c>
      <c r="H291" s="4">
        <v>39.5</v>
      </c>
      <c r="I291" s="1">
        <v>150</v>
      </c>
      <c r="J291" s="4">
        <v>250</v>
      </c>
      <c r="K291" s="5">
        <v>573</v>
      </c>
      <c r="L291" s="3">
        <v>20250</v>
      </c>
      <c r="M291" s="5">
        <v>77.918977712586056</v>
      </c>
      <c r="N291" s="8">
        <v>2.8296296296296295E-2</v>
      </c>
      <c r="O291" s="3">
        <v>39.1</v>
      </c>
      <c r="P291" s="5">
        <v>339.07841408271571</v>
      </c>
      <c r="Q291" s="3">
        <f t="shared" si="47"/>
        <v>0.79131956494514577</v>
      </c>
      <c r="R291" s="3">
        <v>0.25</v>
      </c>
      <c r="S291" s="12">
        <f t="shared" si="44"/>
        <v>1.6953920704135786E-3</v>
      </c>
      <c r="W291" s="3">
        <f t="shared" si="45"/>
        <v>0.32215403361750167</v>
      </c>
      <c r="X291" s="3">
        <f t="shared" si="48"/>
        <v>1.2886161344700067</v>
      </c>
      <c r="Z291" s="3">
        <f t="shared" si="46"/>
        <v>0.32065452960879121</v>
      </c>
      <c r="AA291" s="3">
        <f t="shared" si="49"/>
        <v>1.2826181184351648</v>
      </c>
      <c r="AC291" s="3">
        <f>$AD$2*($AD$3+$AD$4*$F291/($N291*'Sem TS MC2020'!P283))*($AD$5*$G291+$AD$6*$B291/$N291)*'Sem TS MC2020'!R283*($J291-$M291)/($J291-$M291-$H291)</f>
        <v>0.3314255746315965</v>
      </c>
      <c r="AD291" s="3">
        <f t="shared" si="50"/>
        <v>1.325702298526386</v>
      </c>
      <c r="AE291" s="16">
        <f t="shared" si="51"/>
        <v>8.1425574631596498E-2</v>
      </c>
      <c r="AF291" s="17">
        <f t="shared" si="52"/>
        <v>0.75431716540853277</v>
      </c>
      <c r="AG291" s="17">
        <f>AC291*(14.068*'Sem TS MC2020'!$P283^-0.457)/$R291</f>
        <v>1.2506035149438897</v>
      </c>
      <c r="AH291" s="17"/>
      <c r="AP291" s="3">
        <f>$AQ$2*($AQ$3+$AQ$4*$F291/($N291*'Sem TS MC2020'!P283))*($AQ$5*$G291+$AQ$6*$B291/$N291)*('Sem TS MC2020'!P283^$AQ$7/200000)*($J291-$M291)/($J291-$M291-$H291)+('Sem TS MC2020'!P283-$C291/$AQ$8)*($AQ$5*$G291+$AQ$6*$B291/$N291)/200000</f>
        <v>0.34157665930462405</v>
      </c>
      <c r="AQ291" s="3">
        <f t="shared" si="53"/>
        <v>1.3663066372184962</v>
      </c>
      <c r="AR291" s="16">
        <f t="shared" si="54"/>
        <v>9.1576659304624053E-2</v>
      </c>
    </row>
    <row r="292" spans="1:44" x14ac:dyDescent="0.25">
      <c r="B292" s="4">
        <v>19.100000000000001</v>
      </c>
      <c r="C292" s="5">
        <v>392</v>
      </c>
      <c r="D292" s="5">
        <v>2</v>
      </c>
      <c r="E292" s="4">
        <v>40</v>
      </c>
      <c r="F292" s="3">
        <v>3.3538794827423906</v>
      </c>
      <c r="G292" s="4">
        <v>30</v>
      </c>
      <c r="H292" s="4">
        <v>39.5</v>
      </c>
      <c r="I292" s="1">
        <v>150</v>
      </c>
      <c r="J292" s="4">
        <v>250</v>
      </c>
      <c r="K292" s="5">
        <v>573</v>
      </c>
      <c r="L292" s="3">
        <v>20250</v>
      </c>
      <c r="M292" s="5">
        <v>77.918977712586056</v>
      </c>
      <c r="N292" s="8">
        <v>2.8296296296296295E-2</v>
      </c>
      <c r="O292" s="3">
        <v>43.1</v>
      </c>
      <c r="P292" s="5">
        <v>368.14946203483123</v>
      </c>
      <c r="Q292" s="3">
        <f t="shared" si="47"/>
        <v>1.0350434578268846</v>
      </c>
      <c r="R292" s="3">
        <v>0.27</v>
      </c>
      <c r="S292" s="12">
        <f t="shared" si="44"/>
        <v>1.8407473101741561E-3</v>
      </c>
      <c r="W292" s="3">
        <f t="shared" si="45"/>
        <v>0.33892632148312035</v>
      </c>
      <c r="X292" s="3">
        <f t="shared" si="48"/>
        <v>1.255282672159705</v>
      </c>
      <c r="Z292" s="3">
        <f t="shared" si="46"/>
        <v>0.33765413154569474</v>
      </c>
      <c r="AA292" s="3">
        <f t="shared" si="49"/>
        <v>1.250570857576647</v>
      </c>
      <c r="AC292" s="3">
        <f>$AD$2*($AD$3+$AD$4*$F292/($N292*'Sem TS MC2020'!P284))*($AD$5*$G292+$AD$6*$B292/$N292)*'Sem TS MC2020'!R284*($J292-$M292)/($J292-$M292-$H292)</f>
        <v>0.35585434647208525</v>
      </c>
      <c r="AD292" s="3">
        <f t="shared" si="50"/>
        <v>1.3179790610077231</v>
      </c>
      <c r="AE292" s="16">
        <f t="shared" si="51"/>
        <v>8.585434647208523E-2</v>
      </c>
      <c r="AF292" s="17">
        <f t="shared" si="52"/>
        <v>0.75873739544496466</v>
      </c>
      <c r="AG292" s="17">
        <f>AC292*(14.068*'Sem TS MC2020'!$P284^-0.457)/$R292</f>
        <v>1.2102004314317993</v>
      </c>
      <c r="AH292" s="17"/>
      <c r="AP292" s="3">
        <f>$AQ$2*($AQ$3+$AQ$4*$F292/($N292*'Sem TS MC2020'!P284))*($AQ$5*$G292+$AQ$6*$B292/$N292)*('Sem TS MC2020'!P284^$AQ$7/200000)*($J292-$M292)/($J292-$M292-$H292)+('Sem TS MC2020'!P284-$C292/$AQ$8)*($AQ$5*$G292+$AQ$6*$B292/$N292)/200000</f>
        <v>0.36375923792301484</v>
      </c>
      <c r="AQ292" s="3">
        <f t="shared" si="53"/>
        <v>1.3472564367519066</v>
      </c>
      <c r="AR292" s="16">
        <f t="shared" si="54"/>
        <v>9.3759237923014827E-2</v>
      </c>
    </row>
    <row r="293" spans="1:44" x14ac:dyDescent="0.25">
      <c r="A293" s="1" t="s">
        <v>69</v>
      </c>
      <c r="B293" s="4">
        <v>19.100000000000001</v>
      </c>
      <c r="C293" s="5">
        <v>392</v>
      </c>
      <c r="D293" s="5">
        <v>2</v>
      </c>
      <c r="E293" s="4">
        <v>40</v>
      </c>
      <c r="F293" s="3">
        <v>3.3538794827423906</v>
      </c>
      <c r="G293" s="4">
        <v>30</v>
      </c>
      <c r="H293" s="4">
        <v>39.5</v>
      </c>
      <c r="I293" s="1">
        <v>150</v>
      </c>
      <c r="J293" s="4">
        <v>250</v>
      </c>
      <c r="K293" s="5">
        <v>573</v>
      </c>
      <c r="L293" s="3">
        <v>20250</v>
      </c>
      <c r="M293" s="5">
        <v>77.918977712586056</v>
      </c>
      <c r="N293" s="8">
        <v>2.8296296296296295E-2</v>
      </c>
      <c r="O293" s="3">
        <v>31.3</v>
      </c>
      <c r="P293" s="5">
        <v>243.78106781095127</v>
      </c>
      <c r="Q293" s="3">
        <f t="shared" si="47"/>
        <v>-7.6279051601859079E-3</v>
      </c>
      <c r="R293" s="3">
        <v>0.18</v>
      </c>
      <c r="S293" s="12">
        <f t="shared" si="44"/>
        <v>1.2189053390547564E-3</v>
      </c>
      <c r="W293" s="3">
        <f t="shared" si="45"/>
        <v>0.26281331825153553</v>
      </c>
      <c r="X293" s="3">
        <f t="shared" si="48"/>
        <v>1.4600739902863085</v>
      </c>
      <c r="Z293" s="3">
        <f t="shared" si="46"/>
        <v>0.2606422845197543</v>
      </c>
      <c r="AA293" s="3">
        <f t="shared" si="49"/>
        <v>1.4480126917764129</v>
      </c>
      <c r="AC293" s="3">
        <f>$AD$2*($AD$3+$AD$4*$F293/($N293*'Sem TS MC2020'!P285))*($AD$5*$G293+$AD$6*$B293/$N293)*'Sem TS MC2020'!R285*($J293-$M293)/($J293-$M293-$H293)</f>
        <v>0.25134600086075898</v>
      </c>
      <c r="AD293" s="3">
        <f t="shared" si="50"/>
        <v>1.3963666714486611</v>
      </c>
      <c r="AE293" s="16">
        <f t="shared" si="51"/>
        <v>7.1346000860758985E-2</v>
      </c>
      <c r="AF293" s="17">
        <f t="shared" si="52"/>
        <v>0.71614427674827674</v>
      </c>
      <c r="AG293" s="17">
        <f>AC293*(14.068*'Sem TS MC2020'!$P285^-0.457)/$R293</f>
        <v>1.4582571888667704</v>
      </c>
      <c r="AH293" s="17"/>
      <c r="AP293" s="3">
        <f>$AQ$2*($AQ$3+$AQ$4*$F293/($N293*'Sem TS MC2020'!P285))*($AQ$5*$G293+$AQ$6*$B293/$N293)*('Sem TS MC2020'!P285^$AQ$7/200000)*($J293-$M293)/($J293-$M293-$H293)+('Sem TS MC2020'!P285-$C293/$AQ$8)*($AQ$5*$G293+$AQ$6*$B293/$N293)/200000</f>
        <v>0.26678593044453708</v>
      </c>
      <c r="AQ293" s="3">
        <f t="shared" si="53"/>
        <v>1.4821440580252061</v>
      </c>
      <c r="AR293" s="16">
        <f t="shared" si="54"/>
        <v>8.6785930444537085E-2</v>
      </c>
    </row>
    <row r="294" spans="1:44" x14ac:dyDescent="0.25">
      <c r="B294" s="4">
        <v>19.100000000000001</v>
      </c>
      <c r="C294" s="5">
        <v>392</v>
      </c>
      <c r="D294" s="5">
        <v>2</v>
      </c>
      <c r="E294" s="4">
        <v>40</v>
      </c>
      <c r="F294" s="3">
        <v>3.3538794827423906</v>
      </c>
      <c r="G294" s="4">
        <v>30</v>
      </c>
      <c r="H294" s="4">
        <v>39.5</v>
      </c>
      <c r="I294" s="1">
        <v>150</v>
      </c>
      <c r="J294" s="4">
        <v>250</v>
      </c>
      <c r="K294" s="5">
        <v>573</v>
      </c>
      <c r="L294" s="3">
        <v>20250</v>
      </c>
      <c r="M294" s="5">
        <v>77.918977712586056</v>
      </c>
      <c r="N294" s="8">
        <v>2.8296296296296295E-2</v>
      </c>
      <c r="O294" s="3">
        <v>35.1</v>
      </c>
      <c r="P294" s="5">
        <v>290.20798009719545</v>
      </c>
      <c r="Q294" s="3">
        <f t="shared" si="47"/>
        <v>0.38160291360907789</v>
      </c>
      <c r="R294" s="3">
        <v>0.19</v>
      </c>
      <c r="S294" s="12">
        <f t="shared" si="44"/>
        <v>1.4510399004859771E-3</v>
      </c>
      <c r="W294" s="3">
        <f t="shared" si="45"/>
        <v>0.29265776678817773</v>
      </c>
      <c r="X294" s="3">
        <f t="shared" si="48"/>
        <v>1.5403040357272513</v>
      </c>
      <c r="Z294" s="3">
        <f t="shared" si="46"/>
        <v>0.29079729428113438</v>
      </c>
      <c r="AA294" s="3">
        <f t="shared" si="49"/>
        <v>1.5305120751638652</v>
      </c>
      <c r="AC294" s="3">
        <f>$AD$2*($AD$3+$AD$4*$F294/($N294*'Sem TS MC2020'!P286))*($AD$5*$G294+$AD$6*$B294/$N294)*'Sem TS MC2020'!R286*($J294-$M294)/($J294-$M294-$H294)</f>
        <v>0.29035912654398743</v>
      </c>
      <c r="AD294" s="3">
        <f t="shared" si="50"/>
        <v>1.5282059291788812</v>
      </c>
      <c r="AE294" s="16">
        <f t="shared" si="51"/>
        <v>0.10035912654398743</v>
      </c>
      <c r="AF294" s="17">
        <f t="shared" si="52"/>
        <v>0.6543620731384735</v>
      </c>
      <c r="AG294" s="17">
        <f>AC294*(14.068*'Sem TS MC2020'!$P286^-0.457)/$R294</f>
        <v>1.5145197529707568</v>
      </c>
      <c r="AH294" s="17"/>
      <c r="AP294" s="3">
        <f>$AQ$2*($AQ$3+$AQ$4*$F294/($N294*'Sem TS MC2020'!P286))*($AQ$5*$G294+$AQ$6*$B294/$N294)*('Sem TS MC2020'!P286^$AQ$7/200000)*($J294-$M294)/($J294-$M294-$H294)+('Sem TS MC2020'!P286-$C294/$AQ$8)*($AQ$5*$G294+$AQ$6*$B294/$N294)/200000</f>
        <v>0.30365238593524663</v>
      </c>
      <c r="AQ294" s="3">
        <f t="shared" si="53"/>
        <v>1.5981704522907716</v>
      </c>
      <c r="AR294" s="16">
        <f t="shared" si="54"/>
        <v>0.11365238593524662</v>
      </c>
    </row>
    <row r="295" spans="1:44" x14ac:dyDescent="0.25">
      <c r="B295" s="4">
        <v>19.100000000000001</v>
      </c>
      <c r="C295" s="5">
        <v>392</v>
      </c>
      <c r="D295" s="5">
        <v>2</v>
      </c>
      <c r="E295" s="4">
        <v>40</v>
      </c>
      <c r="F295" s="3">
        <v>3.3538794827423906</v>
      </c>
      <c r="G295" s="4">
        <v>30</v>
      </c>
      <c r="H295" s="4">
        <v>39.5</v>
      </c>
      <c r="I295" s="1">
        <v>150</v>
      </c>
      <c r="J295" s="4">
        <v>250</v>
      </c>
      <c r="K295" s="5">
        <v>573</v>
      </c>
      <c r="L295" s="3">
        <v>20250</v>
      </c>
      <c r="M295" s="5">
        <v>77.918977712586056</v>
      </c>
      <c r="N295" s="8">
        <v>2.8296296296296295E-2</v>
      </c>
      <c r="O295" s="3">
        <v>39.1</v>
      </c>
      <c r="P295" s="5">
        <v>339.07841408271571</v>
      </c>
      <c r="Q295" s="3">
        <f t="shared" si="47"/>
        <v>0.79131956494514577</v>
      </c>
      <c r="R295" s="3">
        <v>0.21</v>
      </c>
      <c r="S295" s="12">
        <f t="shared" si="44"/>
        <v>1.6953920704135786E-3</v>
      </c>
      <c r="W295" s="3">
        <f t="shared" si="45"/>
        <v>0.32215403361750167</v>
      </c>
      <c r="X295" s="3">
        <f t="shared" si="48"/>
        <v>1.5340668267500079</v>
      </c>
      <c r="Z295" s="3">
        <f t="shared" si="46"/>
        <v>0.32065452960879121</v>
      </c>
      <c r="AA295" s="3">
        <f t="shared" si="49"/>
        <v>1.5269263314704344</v>
      </c>
      <c r="AC295" s="3">
        <f>$AD$2*($AD$3+$AD$4*$F295/($N295*'Sem TS MC2020'!P287))*($AD$5*$G295+$AD$6*$B295/$N295)*'Sem TS MC2020'!R287*($J295-$M295)/($J295-$M295-$H295)</f>
        <v>0.3314255746315965</v>
      </c>
      <c r="AD295" s="3">
        <f t="shared" si="50"/>
        <v>1.5782170220552214</v>
      </c>
      <c r="AE295" s="16">
        <f t="shared" si="51"/>
        <v>0.12142557463159651</v>
      </c>
      <c r="AF295" s="17">
        <f t="shared" si="52"/>
        <v>0.63362641894316751</v>
      </c>
      <c r="AG295" s="17">
        <f>AC295*(14.068*'Sem TS MC2020'!$P287^-0.457)/$R295</f>
        <v>1.4888137082665354</v>
      </c>
      <c r="AH295" s="17"/>
      <c r="AP295" s="3">
        <f>$AQ$2*($AQ$3+$AQ$4*$F295/($N295*'Sem TS MC2020'!P287))*($AQ$5*$G295+$AQ$6*$B295/$N295)*('Sem TS MC2020'!P287^$AQ$7/200000)*($J295-$M295)/($J295-$M295-$H295)+('Sem TS MC2020'!P287-$C295/$AQ$8)*($AQ$5*$G295+$AQ$6*$B295/$N295)/200000</f>
        <v>0.34157665930462405</v>
      </c>
      <c r="AQ295" s="3">
        <f t="shared" si="53"/>
        <v>1.6265555204982098</v>
      </c>
      <c r="AR295" s="16">
        <f t="shared" si="54"/>
        <v>0.13157665930462406</v>
      </c>
    </row>
    <row r="296" spans="1:44" x14ac:dyDescent="0.25">
      <c r="B296" s="4">
        <v>19.100000000000001</v>
      </c>
      <c r="C296" s="5">
        <v>392</v>
      </c>
      <c r="D296" s="5">
        <v>2</v>
      </c>
      <c r="E296" s="4">
        <v>40</v>
      </c>
      <c r="F296" s="3">
        <v>3.3538794827423906</v>
      </c>
      <c r="G296" s="4">
        <v>30</v>
      </c>
      <c r="H296" s="4">
        <v>39.5</v>
      </c>
      <c r="I296" s="1">
        <v>150</v>
      </c>
      <c r="J296" s="4">
        <v>250</v>
      </c>
      <c r="K296" s="5">
        <v>573</v>
      </c>
      <c r="L296" s="3">
        <v>20250</v>
      </c>
      <c r="M296" s="5">
        <v>77.918977712586056</v>
      </c>
      <c r="N296" s="8">
        <v>2.8296296296296295E-2</v>
      </c>
      <c r="O296" s="3">
        <v>43.1</v>
      </c>
      <c r="P296" s="5">
        <v>368.14946203483123</v>
      </c>
      <c r="Q296" s="3">
        <f t="shared" si="47"/>
        <v>1.0350434578268846</v>
      </c>
      <c r="R296" s="3">
        <v>0.26</v>
      </c>
      <c r="S296" s="12">
        <f t="shared" si="44"/>
        <v>1.8407473101741561E-3</v>
      </c>
      <c r="W296" s="3">
        <f t="shared" si="45"/>
        <v>0.33892632148312035</v>
      </c>
      <c r="X296" s="3">
        <f t="shared" si="48"/>
        <v>1.3035627749350782</v>
      </c>
      <c r="Z296" s="3">
        <f t="shared" si="46"/>
        <v>0.33765413154569474</v>
      </c>
      <c r="AA296" s="3">
        <f t="shared" si="49"/>
        <v>1.2986697367142104</v>
      </c>
      <c r="AC296" s="3">
        <f>$AD$2*($AD$3+$AD$4*$F296/($N296*'Sem TS MC2020'!P288))*($AD$5*$G296+$AD$6*$B296/$N296)*'Sem TS MC2020'!R288*($J296-$M296)/($J296-$M296-$H296)</f>
        <v>0.35585434647208525</v>
      </c>
      <c r="AD296" s="3">
        <f t="shared" si="50"/>
        <v>1.368670563354174</v>
      </c>
      <c r="AE296" s="16">
        <f t="shared" si="51"/>
        <v>9.5854346472085239E-2</v>
      </c>
      <c r="AF296" s="17">
        <f t="shared" si="52"/>
        <v>0.73063601042848447</v>
      </c>
      <c r="AG296" s="17">
        <f>AC296*(14.068*'Sem TS MC2020'!$P288^-0.457)/$R296</f>
        <v>1.2567466018714841</v>
      </c>
      <c r="AH296" s="17"/>
      <c r="AP296" s="3">
        <f>$AQ$2*($AQ$3+$AQ$4*$F296/($N296*'Sem TS MC2020'!P288))*($AQ$5*$G296+$AQ$6*$B296/$N296)*('Sem TS MC2020'!P288^$AQ$7/200000)*($J296-$M296)/($J296-$M296-$H296)+('Sem TS MC2020'!P288-$C296/$AQ$8)*($AQ$5*$G296+$AQ$6*$B296/$N296)/200000</f>
        <v>0.36375923792301484</v>
      </c>
      <c r="AQ296" s="3">
        <f t="shared" si="53"/>
        <v>1.3990739920115955</v>
      </c>
      <c r="AR296" s="16">
        <f t="shared" si="54"/>
        <v>0.10375923792301484</v>
      </c>
    </row>
    <row r="297" spans="1:44" x14ac:dyDescent="0.25">
      <c r="A297" s="1" t="s">
        <v>70</v>
      </c>
      <c r="B297" s="4">
        <v>19.100000000000001</v>
      </c>
      <c r="C297" s="5">
        <v>276</v>
      </c>
      <c r="D297" s="5">
        <v>2</v>
      </c>
      <c r="E297" s="4">
        <v>69.8</v>
      </c>
      <c r="F297" s="3">
        <v>2.900328825179082</v>
      </c>
      <c r="G297" s="4">
        <v>31.8</v>
      </c>
      <c r="H297" s="4">
        <v>41.4</v>
      </c>
      <c r="I297" s="1">
        <v>152.4</v>
      </c>
      <c r="J297" s="4">
        <v>381</v>
      </c>
      <c r="K297" s="5">
        <v>568</v>
      </c>
      <c r="L297" s="3">
        <v>20863.560000000001</v>
      </c>
      <c r="M297" s="5">
        <v>105.95189967799172</v>
      </c>
      <c r="N297" s="8">
        <v>2.7224500516690342E-2</v>
      </c>
      <c r="O297" s="3">
        <v>35.088900000000002</v>
      </c>
      <c r="P297" s="5">
        <v>131.31218431194344</v>
      </c>
      <c r="Q297" s="3">
        <f t="shared" si="47"/>
        <v>-0.95053695197513544</v>
      </c>
      <c r="R297" s="3">
        <v>0.17</v>
      </c>
      <c r="S297" s="12">
        <f t="shared" si="44"/>
        <v>6.5656092155971725E-4</v>
      </c>
      <c r="W297" s="3">
        <f t="shared" si="45"/>
        <v>0.18231648870164152</v>
      </c>
      <c r="X297" s="3">
        <f t="shared" si="48"/>
        <v>1.0724499335390676</v>
      </c>
      <c r="Z297" s="3">
        <f t="shared" si="46"/>
        <v>0.17954866730318977</v>
      </c>
      <c r="AA297" s="3">
        <f t="shared" si="49"/>
        <v>1.0561686311952339</v>
      </c>
      <c r="AC297" s="3">
        <f>$AD$2*($AD$3+$AD$4*$F297/($N297*'Sem TS MC2020'!P289))*($AD$5*$G297+$AD$6*$B297/$N297)*'Sem TS MC2020'!R289*($J297-$M297)/($J297-$M297-$H297)</f>
        <v>0.14915156231418034</v>
      </c>
      <c r="AD297" s="3">
        <f t="shared" si="50"/>
        <v>0.87736213125988427</v>
      </c>
      <c r="AE297" s="16">
        <f t="shared" si="51"/>
        <v>-2.0848437685819676E-2</v>
      </c>
      <c r="AF297" s="17">
        <f t="shared" si="52"/>
        <v>1.1397802165954083</v>
      </c>
      <c r="AG297" s="17">
        <f>AC297*(14.068*'Sem TS MC2020'!$P289^-0.457)/$R297</f>
        <v>1.0885880574240441</v>
      </c>
      <c r="AH297" s="17"/>
      <c r="AP297" s="3">
        <f>$AQ$2*($AQ$3+$AQ$4*$F297/($N297*'Sem TS MC2020'!P289))*($AQ$5*$G297+$AQ$6*$B297/$N297)*('Sem TS MC2020'!P289^$AQ$7/200000)*($J297-$M297)/($J297-$M297-$H297)+('Sem TS MC2020'!P289-$C297/$AQ$8)*($AQ$5*$G297+$AQ$6*$B297/$N297)/200000</f>
        <v>0.16921282695416714</v>
      </c>
      <c r="AQ297" s="3">
        <f t="shared" si="53"/>
        <v>0.99536957031863016</v>
      </c>
      <c r="AR297" s="16">
        <f t="shared" si="54"/>
        <v>-7.871730458328674E-4</v>
      </c>
    </row>
    <row r="298" spans="1:44" x14ac:dyDescent="0.25">
      <c r="B298" s="4">
        <v>19.100000000000001</v>
      </c>
      <c r="C298" s="5">
        <v>276</v>
      </c>
      <c r="D298" s="5">
        <v>2</v>
      </c>
      <c r="E298" s="4">
        <v>69.8</v>
      </c>
      <c r="F298" s="3">
        <v>2.900328825179082</v>
      </c>
      <c r="G298" s="4">
        <v>31.8</v>
      </c>
      <c r="H298" s="4">
        <v>41.4</v>
      </c>
      <c r="I298" s="1">
        <v>152.4</v>
      </c>
      <c r="J298" s="4">
        <v>381</v>
      </c>
      <c r="K298" s="5">
        <v>568</v>
      </c>
      <c r="L298" s="3">
        <v>20863.560000000001</v>
      </c>
      <c r="M298" s="5">
        <v>105.95189967799172</v>
      </c>
      <c r="N298" s="8">
        <v>2.7224500516690342E-2</v>
      </c>
      <c r="O298" s="3">
        <v>42.257600000000004</v>
      </c>
      <c r="P298" s="5">
        <v>183.72363442548033</v>
      </c>
      <c r="Q298" s="3">
        <f t="shared" si="47"/>
        <v>-0.51113336823474642</v>
      </c>
      <c r="R298" s="3">
        <v>0.23</v>
      </c>
      <c r="S298" s="12">
        <f t="shared" si="44"/>
        <v>9.1861817212740159E-4</v>
      </c>
      <c r="W298" s="3">
        <f t="shared" si="45"/>
        <v>0.22429602110704885</v>
      </c>
      <c r="X298" s="3">
        <f t="shared" si="48"/>
        <v>0.97520009176977762</v>
      </c>
      <c r="Z298" s="3">
        <f t="shared" si="46"/>
        <v>0.22170846107143552</v>
      </c>
      <c r="AA298" s="3">
        <f t="shared" si="49"/>
        <v>0.96394983074537177</v>
      </c>
      <c r="AC298" s="3">
        <f>$AD$2*($AD$3+$AD$4*$F298/($N298*'Sem TS MC2020'!P290))*($AD$5*$G298+$AD$6*$B298/$N298)*'Sem TS MC2020'!R290*($J298-$M298)/($J298-$M298-$H298)</f>
        <v>0.19179810757920646</v>
      </c>
      <c r="AD298" s="3">
        <f t="shared" si="50"/>
        <v>0.83390481556176721</v>
      </c>
      <c r="AE298" s="16">
        <f t="shared" si="51"/>
        <v>-3.8201892420793554E-2</v>
      </c>
      <c r="AF298" s="17">
        <f t="shared" si="52"/>
        <v>1.1991776295551686</v>
      </c>
      <c r="AG298" s="17">
        <f>AC298*(14.068*'Sem TS MC2020'!$P290^-0.457)/$R298</f>
        <v>0.95039738558545794</v>
      </c>
      <c r="AH298" s="17"/>
      <c r="AP298" s="3">
        <f>$AQ$2*($AQ$3+$AQ$4*$F298/($N298*'Sem TS MC2020'!P290))*($AQ$5*$G298+$AQ$6*$B298/$N298)*('Sem TS MC2020'!P290^$AQ$7/200000)*($J298-$M298)/($J298-$M298-$H298)+('Sem TS MC2020'!P290-$C298/$AQ$8)*($AQ$5*$G298+$AQ$6*$B298/$N298)/200000</f>
        <v>0.21259003550528616</v>
      </c>
      <c r="AQ298" s="3">
        <f t="shared" si="53"/>
        <v>0.9243045021968963</v>
      </c>
      <c r="AR298" s="16">
        <f t="shared" si="54"/>
        <v>-1.7409964494713853E-2</v>
      </c>
    </row>
    <row r="299" spans="1:44" x14ac:dyDescent="0.25">
      <c r="B299" s="4">
        <v>19.100000000000001</v>
      </c>
      <c r="C299" s="5">
        <v>276</v>
      </c>
      <c r="D299" s="5">
        <v>2</v>
      </c>
      <c r="E299" s="4">
        <v>69.8</v>
      </c>
      <c r="F299" s="3">
        <v>2.900328825179082</v>
      </c>
      <c r="G299" s="4">
        <v>31.8</v>
      </c>
      <c r="H299" s="4">
        <v>41.4</v>
      </c>
      <c r="I299" s="1">
        <v>152.4</v>
      </c>
      <c r="J299" s="4">
        <v>381</v>
      </c>
      <c r="K299" s="5">
        <v>568</v>
      </c>
      <c r="L299" s="3">
        <v>20863.560000000001</v>
      </c>
      <c r="M299" s="5">
        <v>105.95189967799172</v>
      </c>
      <c r="N299" s="8">
        <v>2.7224500516690342E-2</v>
      </c>
      <c r="O299" s="3">
        <v>48.808900000000008</v>
      </c>
      <c r="P299" s="5">
        <v>223.27421245905444</v>
      </c>
      <c r="Q299" s="3">
        <f t="shared" si="47"/>
        <v>-0.17955189721439407</v>
      </c>
      <c r="R299" s="3">
        <v>0.27</v>
      </c>
      <c r="S299" s="12">
        <f t="shared" si="44"/>
        <v>1.1163710622952721E-3</v>
      </c>
      <c r="W299" s="3">
        <f t="shared" si="45"/>
        <v>0.25296774099818858</v>
      </c>
      <c r="X299" s="3">
        <f t="shared" si="48"/>
        <v>0.93691755925255027</v>
      </c>
      <c r="Z299" s="3">
        <f t="shared" si="46"/>
        <v>0.25058625714296606</v>
      </c>
      <c r="AA299" s="3">
        <f t="shared" si="49"/>
        <v>0.92809724867765198</v>
      </c>
      <c r="AC299" s="3">
        <f>$AD$2*($AD$3+$AD$4*$F299/($N299*'Sem TS MC2020'!P291))*($AD$5*$G299+$AD$6*$B299/$N299)*'Sem TS MC2020'!R291*($J299-$M299)/($J299-$M299-$H299)</f>
        <v>0.22397992114690868</v>
      </c>
      <c r="AD299" s="3">
        <f t="shared" si="50"/>
        <v>0.8295552635070691</v>
      </c>
      <c r="AE299" s="16">
        <f t="shared" si="51"/>
        <v>-4.602007885309134E-2</v>
      </c>
      <c r="AF299" s="17">
        <f t="shared" si="52"/>
        <v>1.2054651980295445</v>
      </c>
      <c r="AG299" s="17">
        <f>AC299*(14.068*'Sem TS MC2020'!$P291^-0.457)/$R299</f>
        <v>0.8948002674653267</v>
      </c>
      <c r="AH299" s="17"/>
      <c r="AP299" s="3">
        <f>$AQ$2*($AQ$3+$AQ$4*$F299/($N299*'Sem TS MC2020'!P291))*($AQ$5*$G299+$AQ$6*$B299/$N299)*('Sem TS MC2020'!P291^$AQ$7/200000)*($J299-$M299)/($J299-$M299-$H299)+('Sem TS MC2020'!P291-$C299/$AQ$8)*($AQ$5*$G299+$AQ$6*$B299/$N299)/200000</f>
        <v>0.24427003267070946</v>
      </c>
      <c r="AQ299" s="3">
        <f t="shared" si="53"/>
        <v>0.90470382470633126</v>
      </c>
      <c r="AR299" s="16">
        <f t="shared" si="54"/>
        <v>-2.572996732929056E-2</v>
      </c>
    </row>
    <row r="300" spans="1:44" x14ac:dyDescent="0.25">
      <c r="A300" s="1" t="s">
        <v>71</v>
      </c>
      <c r="B300" s="4">
        <v>19.100000000000001</v>
      </c>
      <c r="C300" s="5">
        <v>276</v>
      </c>
      <c r="D300" s="5">
        <v>2</v>
      </c>
      <c r="E300" s="4">
        <v>69.8</v>
      </c>
      <c r="F300" s="3">
        <v>2.8466918957142089</v>
      </c>
      <c r="G300" s="4">
        <v>31.8</v>
      </c>
      <c r="H300" s="4">
        <v>41.4</v>
      </c>
      <c r="I300" s="1">
        <v>152.4</v>
      </c>
      <c r="J300" s="4">
        <v>381</v>
      </c>
      <c r="K300" s="5">
        <v>568</v>
      </c>
      <c r="L300" s="3">
        <v>20863.560000000001</v>
      </c>
      <c r="M300" s="5">
        <v>106.35551323610362</v>
      </c>
      <c r="N300" s="8">
        <v>2.7224500516690342E-2</v>
      </c>
      <c r="O300" s="3">
        <v>48.808900000000008</v>
      </c>
      <c r="P300" s="5">
        <v>224.17342621351992</v>
      </c>
      <c r="Q300" s="3">
        <f t="shared" si="47"/>
        <v>-0.17201312953281203</v>
      </c>
      <c r="R300" s="3">
        <v>0.16</v>
      </c>
      <c r="S300" s="12">
        <f t="shared" si="44"/>
        <v>1.1208671310675995E-3</v>
      </c>
      <c r="W300" s="3">
        <f t="shared" si="45"/>
        <v>0.25359585753173686</v>
      </c>
      <c r="X300" s="3">
        <f t="shared" si="48"/>
        <v>1.5849741095733554</v>
      </c>
      <c r="Z300" s="3">
        <f t="shared" si="46"/>
        <v>0.25121956724618622</v>
      </c>
      <c r="AA300" s="3">
        <f t="shared" si="49"/>
        <v>1.5701222952886638</v>
      </c>
      <c r="AC300" s="3">
        <f>$AD$2*($AD$3+$AD$4*$F300/($N300*'Sem TS MC2020'!P292))*($AD$5*$G300+$AD$6*$B300/$N300)*'Sem TS MC2020'!R292*($J300-$M300)/($J300-$M300-$H300)</f>
        <v>0.22514060612865824</v>
      </c>
      <c r="AD300" s="3">
        <f t="shared" si="50"/>
        <v>1.4071287883041139</v>
      </c>
      <c r="AE300" s="16">
        <f t="shared" si="51"/>
        <v>6.5140606128658241E-2</v>
      </c>
      <c r="AF300" s="17">
        <f t="shared" si="52"/>
        <v>0.71066700383922232</v>
      </c>
      <c r="AG300" s="17">
        <f>AC300*(14.068*'Sem TS MC2020'!$P292^-0.457)/$R300</f>
        <v>1.5178002859142279</v>
      </c>
      <c r="AH300" s="17"/>
      <c r="AP300" s="3">
        <f>$AQ$2*($AQ$3+$AQ$4*$F300/($N300*'Sem TS MC2020'!P292))*($AQ$5*$G300+$AQ$6*$B300/$N300)*('Sem TS MC2020'!P292^$AQ$7/200000)*($J300-$M300)/($J300-$M300-$H300)+('Sem TS MC2020'!P292-$C300/$AQ$8)*($AQ$5*$G300+$AQ$6*$B300/$N300)/200000</f>
        <v>0.2455135755789209</v>
      </c>
      <c r="AQ300" s="3">
        <f t="shared" si="53"/>
        <v>1.5344598473682556</v>
      </c>
      <c r="AR300" s="16">
        <f t="shared" si="54"/>
        <v>8.5513575578920892E-2</v>
      </c>
    </row>
    <row r="301" spans="1:44" x14ac:dyDescent="0.25">
      <c r="A301" s="1" t="s">
        <v>72</v>
      </c>
      <c r="B301" s="4">
        <v>19.100000000000001</v>
      </c>
      <c r="C301" s="5">
        <v>276</v>
      </c>
      <c r="D301" s="5">
        <v>2</v>
      </c>
      <c r="E301" s="4">
        <v>69.8</v>
      </c>
      <c r="F301" s="3">
        <v>2.711321473488328</v>
      </c>
      <c r="G301" s="4">
        <v>38.200000000000003</v>
      </c>
      <c r="H301" s="4">
        <v>47.7</v>
      </c>
      <c r="I301" s="1">
        <v>152.4</v>
      </c>
      <c r="J301" s="4">
        <v>381</v>
      </c>
      <c r="K301" s="5">
        <v>568</v>
      </c>
      <c r="L301" s="3">
        <v>21823.68</v>
      </c>
      <c r="M301" s="5">
        <v>106.22541601162594</v>
      </c>
      <c r="N301" s="8">
        <v>2.6026774586137627E-2</v>
      </c>
      <c r="O301" s="3">
        <v>42.257600000000004</v>
      </c>
      <c r="P301" s="5">
        <v>191.76492293440739</v>
      </c>
      <c r="Q301" s="3">
        <f t="shared" si="47"/>
        <v>-0.44371735549213465</v>
      </c>
      <c r="R301" s="3">
        <v>0.16</v>
      </c>
      <c r="S301" s="12">
        <f t="shared" si="44"/>
        <v>9.5882461467203695E-4</v>
      </c>
      <c r="W301" s="3">
        <f t="shared" si="45"/>
        <v>0.23459571061555762</v>
      </c>
      <c r="X301" s="3">
        <f t="shared" si="48"/>
        <v>1.466223191347235</v>
      </c>
      <c r="Z301" s="3">
        <f t="shared" si="46"/>
        <v>0.23203479354088424</v>
      </c>
      <c r="AA301" s="3">
        <f t="shared" si="49"/>
        <v>1.4502174596305264</v>
      </c>
      <c r="AC301" s="3">
        <f>$AD$2*($AD$3+$AD$4*$F301/($N301*'Sem TS MC2020'!P293))*($AD$5*$G301+$AD$6*$B301/$N301)*'Sem TS MC2020'!R293*($J301-$M301)/($J301-$M301-$H301)</f>
        <v>0.22115771984285898</v>
      </c>
      <c r="AD301" s="3">
        <f t="shared" si="50"/>
        <v>1.3822357490178685</v>
      </c>
      <c r="AE301" s="16">
        <f t="shared" si="51"/>
        <v>6.1157719842858976E-2</v>
      </c>
      <c r="AF301" s="17">
        <f t="shared" si="52"/>
        <v>0.72346558878291078</v>
      </c>
      <c r="AG301" s="17">
        <f>AC301*(14.068*'Sem TS MC2020'!$P293^-0.457)/$R301</f>
        <v>1.5601190477396596</v>
      </c>
      <c r="AH301" s="17"/>
      <c r="AP301" s="3">
        <f>$AQ$2*($AQ$3+$AQ$4*$F301/($N301*'Sem TS MC2020'!P293))*($AQ$5*$G301+$AQ$6*$B301/$N301)*('Sem TS MC2020'!P293^$AQ$7/200000)*($J301-$M301)/($J301-$M301-$H301)+('Sem TS MC2020'!P293-$C301/$AQ$8)*($AQ$5*$G301+$AQ$6*$B301/$N301)/200000</f>
        <v>0.24277926433982733</v>
      </c>
      <c r="AQ301" s="3">
        <f t="shared" si="53"/>
        <v>1.5173704021239207</v>
      </c>
      <c r="AR301" s="16">
        <f t="shared" si="54"/>
        <v>8.2779264339827324E-2</v>
      </c>
    </row>
    <row r="302" spans="1:44" x14ac:dyDescent="0.25">
      <c r="B302" s="4">
        <v>19.100000000000001</v>
      </c>
      <c r="C302" s="5">
        <v>276</v>
      </c>
      <c r="D302" s="5">
        <v>2</v>
      </c>
      <c r="E302" s="4">
        <v>69.8</v>
      </c>
      <c r="F302" s="3">
        <v>2.711321473488328</v>
      </c>
      <c r="G302" s="4">
        <v>38.200000000000003</v>
      </c>
      <c r="H302" s="4">
        <v>47.7</v>
      </c>
      <c r="I302" s="1">
        <v>152.4</v>
      </c>
      <c r="J302" s="4">
        <v>381</v>
      </c>
      <c r="K302" s="5">
        <v>568</v>
      </c>
      <c r="L302" s="3">
        <v>21823.68</v>
      </c>
      <c r="M302" s="5">
        <v>106.22541601162594</v>
      </c>
      <c r="N302" s="8">
        <v>2.6026774586137627E-2</v>
      </c>
      <c r="O302" s="3">
        <v>48.808900000000008</v>
      </c>
      <c r="P302" s="5">
        <v>224.52366430868952</v>
      </c>
      <c r="Q302" s="3">
        <f t="shared" si="47"/>
        <v>-0.16907682699116225</v>
      </c>
      <c r="R302" s="3">
        <v>0.2</v>
      </c>
      <c r="S302" s="12">
        <f t="shared" si="44"/>
        <v>1.1226183215434476E-3</v>
      </c>
      <c r="W302" s="3">
        <f t="shared" si="45"/>
        <v>0.25857123994153575</v>
      </c>
      <c r="X302" s="3">
        <f t="shared" si="48"/>
        <v>1.2928561997076786</v>
      </c>
      <c r="Z302" s="3">
        <f t="shared" si="46"/>
        <v>0.25619266149071906</v>
      </c>
      <c r="AA302" s="3">
        <f t="shared" si="49"/>
        <v>1.2809633074535953</v>
      </c>
      <c r="AC302" s="3">
        <f>$AD$2*($AD$3+$AD$4*$F302/($N302*'Sem TS MC2020'!P294))*($AD$5*$G302+$AD$6*$B302/$N302)*'Sem TS MC2020'!R294*($J302-$M302)/($J302-$M302-$H302)</f>
        <v>0.25100206021771698</v>
      </c>
      <c r="AD302" s="3">
        <f t="shared" si="50"/>
        <v>1.2550103010885849</v>
      </c>
      <c r="AE302" s="16">
        <f t="shared" si="51"/>
        <v>5.1002060217716971E-2</v>
      </c>
      <c r="AF302" s="17">
        <f t="shared" si="52"/>
        <v>0.79680620878777553</v>
      </c>
      <c r="AG302" s="17">
        <f>AC302*(14.068*'Sem TS MC2020'!$P294^-0.457)/$R302</f>
        <v>1.3537175912045023</v>
      </c>
      <c r="AH302" s="17"/>
      <c r="AP302" s="3">
        <f>$AQ$2*($AQ$3+$AQ$4*$F302/($N302*'Sem TS MC2020'!P294))*($AQ$5*$G302+$AQ$6*$B302/$N302)*('Sem TS MC2020'!P294^$AQ$7/200000)*($J302-$M302)/($J302-$M302-$H302)+('Sem TS MC2020'!P294-$C302/$AQ$8)*($AQ$5*$G302+$AQ$6*$B302/$N302)/200000</f>
        <v>0.27184155342991367</v>
      </c>
      <c r="AQ302" s="3">
        <f t="shared" si="53"/>
        <v>1.3592077671495684</v>
      </c>
      <c r="AR302" s="16">
        <f t="shared" si="54"/>
        <v>7.1841553429913663E-2</v>
      </c>
    </row>
    <row r="303" spans="1:44" x14ac:dyDescent="0.25">
      <c r="A303" s="1" t="s">
        <v>73</v>
      </c>
      <c r="B303" s="4">
        <v>22.2</v>
      </c>
      <c r="C303" s="5">
        <v>276</v>
      </c>
      <c r="D303" s="5">
        <v>2</v>
      </c>
      <c r="E303" s="4">
        <v>63.6</v>
      </c>
      <c r="F303" s="3">
        <v>2.6879866270061714</v>
      </c>
      <c r="G303" s="4">
        <v>12.8</v>
      </c>
      <c r="H303" s="4">
        <v>23.9</v>
      </c>
      <c r="I303" s="1">
        <v>152.4</v>
      </c>
      <c r="J303" s="4">
        <v>381</v>
      </c>
      <c r="K303" s="5">
        <v>774</v>
      </c>
      <c r="L303" s="3">
        <v>12748.259999999998</v>
      </c>
      <c r="M303" s="5">
        <v>125.50102741476127</v>
      </c>
      <c r="N303" s="8">
        <v>6.0714168051169345E-2</v>
      </c>
      <c r="O303" s="3">
        <v>66.199000000000012</v>
      </c>
      <c r="P303" s="5">
        <v>244.57971130479447</v>
      </c>
      <c r="Q303" s="3">
        <f t="shared" si="47"/>
        <v>-9.3229165272811355E-4</v>
      </c>
      <c r="R303" s="3">
        <v>0.17</v>
      </c>
      <c r="S303" s="12">
        <f t="shared" si="44"/>
        <v>1.2228985565239723E-3</v>
      </c>
      <c r="W303" s="3">
        <f t="shared" si="45"/>
        <v>0.2120706194617909</v>
      </c>
      <c r="X303" s="3">
        <f t="shared" si="48"/>
        <v>1.2474742321281818</v>
      </c>
      <c r="Z303" s="3">
        <f t="shared" si="46"/>
        <v>0.2184146272344509</v>
      </c>
      <c r="AA303" s="3">
        <f t="shared" si="49"/>
        <v>1.2847919249085347</v>
      </c>
      <c r="AC303" s="3">
        <f>$AD$2*($AD$3+$AD$4*$F303/($N303*'Sem TS MC2020'!P295))*($AD$5*$G303+$AD$6*$B303/$N303)*'Sem TS MC2020'!R295*($J303-$M303)/($J303-$M303-$H303)</f>
        <v>0.11726028326870785</v>
      </c>
      <c r="AD303" s="3">
        <f t="shared" si="50"/>
        <v>0.68976637216886971</v>
      </c>
      <c r="AE303" s="16">
        <f t="shared" si="51"/>
        <v>-5.2739716731292158E-2</v>
      </c>
      <c r="AF303" s="17">
        <f t="shared" si="52"/>
        <v>1.4497662402062976</v>
      </c>
      <c r="AG303" s="17">
        <f>AC303*(14.068*'Sem TS MC2020'!$P295^-0.457)/$R303</f>
        <v>0.74964482748371331</v>
      </c>
      <c r="AH303" s="17"/>
      <c r="AP303" s="3">
        <f>$AQ$2*($AQ$3+$AQ$4*$F303/($N303*'Sem TS MC2020'!P295))*($AQ$5*$G303+$AQ$6*$B303/$N303)*('Sem TS MC2020'!P295^$AQ$7/200000)*($J303-$M303)/($J303-$M303-$H303)+('Sem TS MC2020'!P295-$C303/$AQ$8)*($AQ$5*$G303+$AQ$6*$B303/$N303)/200000</f>
        <v>0.12943155838630355</v>
      </c>
      <c r="AQ303" s="3">
        <f t="shared" si="53"/>
        <v>0.76136210815472671</v>
      </c>
      <c r="AR303" s="16">
        <f t="shared" si="54"/>
        <v>-4.0568441613696465E-2</v>
      </c>
    </row>
    <row r="304" spans="1:44" x14ac:dyDescent="0.25">
      <c r="A304" s="1" t="s">
        <v>74</v>
      </c>
      <c r="B304" s="4">
        <v>22.2</v>
      </c>
      <c r="C304" s="5">
        <v>276</v>
      </c>
      <c r="D304" s="5">
        <v>2</v>
      </c>
      <c r="E304" s="4">
        <v>63.6</v>
      </c>
      <c r="F304" s="3">
        <v>2.3846015710371389</v>
      </c>
      <c r="G304" s="4">
        <v>38</v>
      </c>
      <c r="H304" s="4">
        <v>49.1</v>
      </c>
      <c r="I304" s="1">
        <v>152.4</v>
      </c>
      <c r="J304" s="4">
        <v>381</v>
      </c>
      <c r="K304" s="5">
        <v>774</v>
      </c>
      <c r="L304" s="3">
        <v>24399.24</v>
      </c>
      <c r="M304" s="5">
        <v>122.85693329470558</v>
      </c>
      <c r="N304" s="8">
        <v>3.1722299547035072E-2</v>
      </c>
      <c r="O304" s="3">
        <v>43.938299999999998</v>
      </c>
      <c r="P304" s="5">
        <v>140.82727726288348</v>
      </c>
      <c r="Q304" s="3">
        <f t="shared" si="47"/>
        <v>-0.87076495686321032</v>
      </c>
      <c r="R304" s="3">
        <v>0.15</v>
      </c>
      <c r="S304" s="12">
        <f t="shared" si="44"/>
        <v>7.0413638631441748E-4</v>
      </c>
      <c r="W304" s="3">
        <f t="shared" si="45"/>
        <v>0.19754548547492937</v>
      </c>
      <c r="X304" s="3">
        <f t="shared" si="48"/>
        <v>1.3169699031661959</v>
      </c>
      <c r="Z304" s="3">
        <f t="shared" si="46"/>
        <v>0.19595799200591987</v>
      </c>
      <c r="AA304" s="3">
        <f t="shared" si="49"/>
        <v>1.3063866133727993</v>
      </c>
      <c r="AC304" s="3">
        <f>$AD$2*($AD$3+$AD$4*$F304/($N304*'Sem TS MC2020'!P296))*($AD$5*$G304+$AD$6*$B304/$N304)*'Sem TS MC2020'!R296*($J304-$M304)/($J304-$M304-$H304)</f>
        <v>0.17391535424949228</v>
      </c>
      <c r="AD304" s="3">
        <f t="shared" si="50"/>
        <v>1.1594356949966154</v>
      </c>
      <c r="AE304" s="16">
        <f t="shared" si="51"/>
        <v>2.3915354249492288E-2</v>
      </c>
      <c r="AF304" s="17">
        <f t="shared" si="52"/>
        <v>0.86248854017119014</v>
      </c>
      <c r="AG304" s="17">
        <f>AC304*(14.068*'Sem TS MC2020'!$P296^-0.457)/$R304</f>
        <v>1.4649327725417218</v>
      </c>
      <c r="AH304" s="17"/>
      <c r="AP304" s="3">
        <f>$AQ$2*($AQ$3+$AQ$4*$F304/($N304*'Sem TS MC2020'!P296))*($AQ$5*$G304+$AQ$6*$B304/$N304)*('Sem TS MC2020'!P296^$AQ$7/200000)*($J304-$M304)/($J304-$M304-$H304)+('Sem TS MC2020'!P296-$C304/$AQ$8)*($AQ$5*$G304+$AQ$6*$B304/$N304)/200000</f>
        <v>0.19654286096199314</v>
      </c>
      <c r="AQ304" s="3">
        <f t="shared" si="53"/>
        <v>1.310285739746621</v>
      </c>
      <c r="AR304" s="16">
        <f t="shared" si="54"/>
        <v>4.6542860961993143E-2</v>
      </c>
    </row>
    <row r="305" spans="1:44" x14ac:dyDescent="0.25">
      <c r="B305" s="4">
        <v>22.2</v>
      </c>
      <c r="C305" s="5">
        <v>276</v>
      </c>
      <c r="D305" s="5">
        <v>2</v>
      </c>
      <c r="E305" s="4">
        <v>63.6</v>
      </c>
      <c r="F305" s="3">
        <v>2.3846015710371389</v>
      </c>
      <c r="G305" s="4">
        <v>38</v>
      </c>
      <c r="H305" s="4">
        <v>49.1</v>
      </c>
      <c r="I305" s="1">
        <v>152.4</v>
      </c>
      <c r="J305" s="4">
        <v>381</v>
      </c>
      <c r="K305" s="5">
        <v>774</v>
      </c>
      <c r="L305" s="3">
        <v>24399.24</v>
      </c>
      <c r="M305" s="5">
        <v>122.85693329470558</v>
      </c>
      <c r="N305" s="8">
        <v>3.1722299547035072E-2</v>
      </c>
      <c r="O305" s="3">
        <v>51.107000000000006</v>
      </c>
      <c r="P305" s="5">
        <v>178.83384524302568</v>
      </c>
      <c r="Q305" s="3">
        <f t="shared" si="47"/>
        <v>-0.55212805328641257</v>
      </c>
      <c r="R305" s="3">
        <v>0.19</v>
      </c>
      <c r="S305" s="12">
        <f t="shared" si="44"/>
        <v>8.9416922621512844E-4</v>
      </c>
      <c r="W305" s="3">
        <f t="shared" si="45"/>
        <v>0.22892268876739819</v>
      </c>
      <c r="X305" s="3">
        <f t="shared" si="48"/>
        <v>1.2048562566705168</v>
      </c>
      <c r="Z305" s="3">
        <f t="shared" si="46"/>
        <v>0.22768063911960526</v>
      </c>
      <c r="AA305" s="3">
        <f t="shared" si="49"/>
        <v>1.1983191532610804</v>
      </c>
      <c r="AC305" s="3">
        <f>$AD$2*($AD$3+$AD$4*$F305/($N305*'Sem TS MC2020'!P297))*($AD$5*$G305+$AD$6*$B305/$N305)*'Sem TS MC2020'!R297*($J305-$M305)/($J305-$M305-$H305)</f>
        <v>0.20981493224444275</v>
      </c>
      <c r="AD305" s="3">
        <f t="shared" si="50"/>
        <v>1.1042891170760145</v>
      </c>
      <c r="AE305" s="16">
        <f t="shared" si="51"/>
        <v>1.9814932244442751E-2</v>
      </c>
      <c r="AF305" s="17">
        <f t="shared" si="52"/>
        <v>0.90555995213268436</v>
      </c>
      <c r="AG305" s="17">
        <f>AC305*(14.068*'Sem TS MC2020'!$P297^-0.457)/$R305</f>
        <v>1.3021399038844765</v>
      </c>
      <c r="AH305" s="17"/>
      <c r="AP305" s="3">
        <f>$AQ$2*($AQ$3+$AQ$4*$F305/($N305*'Sem TS MC2020'!P297))*($AQ$5*$G305+$AQ$6*$B305/$N305)*('Sem TS MC2020'!P297^$AQ$7/200000)*($J305-$M305)/($J305-$M305-$H305)+('Sem TS MC2020'!P297-$C305/$AQ$8)*($AQ$5*$G305+$AQ$6*$B305/$N305)/200000</f>
        <v>0.23254613104250146</v>
      </c>
      <c r="AQ305" s="3">
        <f t="shared" si="53"/>
        <v>1.2239270054868499</v>
      </c>
      <c r="AR305" s="16">
        <f t="shared" si="54"/>
        <v>4.2546131042501462E-2</v>
      </c>
    </row>
    <row r="306" spans="1:44" x14ac:dyDescent="0.25">
      <c r="B306" s="4">
        <v>22.2</v>
      </c>
      <c r="C306" s="5">
        <v>276</v>
      </c>
      <c r="D306" s="5">
        <v>2</v>
      </c>
      <c r="E306" s="4">
        <v>63.6</v>
      </c>
      <c r="F306" s="3">
        <v>2.3846015710371389</v>
      </c>
      <c r="G306" s="4">
        <v>38</v>
      </c>
      <c r="H306" s="4">
        <v>49.1</v>
      </c>
      <c r="I306" s="1">
        <v>152.4</v>
      </c>
      <c r="J306" s="4">
        <v>381</v>
      </c>
      <c r="K306" s="5">
        <v>774</v>
      </c>
      <c r="L306" s="3">
        <v>24399.24</v>
      </c>
      <c r="M306" s="5">
        <v>122.85693329470558</v>
      </c>
      <c r="N306" s="8">
        <v>3.1722299547035072E-2</v>
      </c>
      <c r="O306" s="3">
        <v>58.755900000000011</v>
      </c>
      <c r="P306" s="5">
        <v>219.38630772901473</v>
      </c>
      <c r="Q306" s="3">
        <f t="shared" si="47"/>
        <v>-0.21214705090542735</v>
      </c>
      <c r="R306" s="3">
        <v>0.22</v>
      </c>
      <c r="S306" s="12">
        <f t="shared" si="44"/>
        <v>1.0969315386450736E-3</v>
      </c>
      <c r="W306" s="3">
        <f t="shared" si="45"/>
        <v>0.25968904987819974</v>
      </c>
      <c r="X306" s="3">
        <f t="shared" si="48"/>
        <v>1.1804047721736353</v>
      </c>
      <c r="Z306" s="3">
        <f t="shared" si="46"/>
        <v>0.25886137812287424</v>
      </c>
      <c r="AA306" s="3">
        <f t="shared" si="49"/>
        <v>1.1766426278312465</v>
      </c>
      <c r="AC306" s="3">
        <f>$AD$2*($AD$3+$AD$4*$F306/($N306*'Sem TS MC2020'!P298))*($AD$5*$G306+$AD$6*$B306/$N306)*'Sem TS MC2020'!R298*($J306-$M306)/($J306-$M306-$H306)</f>
        <v>0.24811926666010764</v>
      </c>
      <c r="AD306" s="3">
        <f t="shared" si="50"/>
        <v>1.1278148484550348</v>
      </c>
      <c r="AE306" s="16">
        <f t="shared" si="51"/>
        <v>2.8119266660107639E-2</v>
      </c>
      <c r="AF306" s="17">
        <f t="shared" si="52"/>
        <v>0.88667036204557415</v>
      </c>
      <c r="AG306" s="17">
        <f>AC306*(14.068*'Sem TS MC2020'!$P298^-0.457)/$R306</f>
        <v>1.24776176567774</v>
      </c>
      <c r="AH306" s="17"/>
      <c r="AP306" s="3">
        <f>$AQ$2*($AQ$3+$AQ$4*$F306/($N306*'Sem TS MC2020'!P298))*($AQ$5*$G306+$AQ$6*$B306/$N306)*('Sem TS MC2020'!P298^$AQ$7/200000)*($J306-$M306)/($J306-$M306-$H306)+('Sem TS MC2020'!P298-$C306/$AQ$8)*($AQ$5*$G306+$AQ$6*$B306/$N306)/200000</f>
        <v>0.26983809167292327</v>
      </c>
      <c r="AQ306" s="3">
        <f t="shared" si="53"/>
        <v>1.2265367803314695</v>
      </c>
      <c r="AR306" s="16">
        <f t="shared" si="54"/>
        <v>4.9838091672923274E-2</v>
      </c>
    </row>
    <row r="307" spans="1:44" x14ac:dyDescent="0.25">
      <c r="B307" s="4">
        <v>22.2</v>
      </c>
      <c r="C307" s="5">
        <v>276</v>
      </c>
      <c r="D307" s="5">
        <v>2</v>
      </c>
      <c r="E307" s="4">
        <v>63.6</v>
      </c>
      <c r="F307" s="3">
        <v>2.3846015710371389</v>
      </c>
      <c r="G307" s="4">
        <v>38</v>
      </c>
      <c r="H307" s="4">
        <v>49.1</v>
      </c>
      <c r="I307" s="1">
        <v>152.4</v>
      </c>
      <c r="J307" s="4">
        <v>381</v>
      </c>
      <c r="K307" s="5">
        <v>774</v>
      </c>
      <c r="L307" s="3">
        <v>24399.24</v>
      </c>
      <c r="M307" s="5">
        <v>122.85693329470558</v>
      </c>
      <c r="N307" s="8">
        <v>3.1722299547035072E-2</v>
      </c>
      <c r="O307" s="3">
        <v>66.199000000000012</v>
      </c>
      <c r="P307" s="5">
        <v>237.16022682785922</v>
      </c>
      <c r="Q307" s="3">
        <f t="shared" si="47"/>
        <v>-6.3135265651905845E-2</v>
      </c>
      <c r="R307" s="3">
        <v>0.27</v>
      </c>
      <c r="S307" s="12">
        <f t="shared" si="44"/>
        <v>1.185801134139296E-3</v>
      </c>
      <c r="W307" s="3">
        <f t="shared" si="45"/>
        <v>0.27247595912414979</v>
      </c>
      <c r="X307" s="3">
        <f t="shared" si="48"/>
        <v>1.0091702189783325</v>
      </c>
      <c r="Z307" s="3">
        <f t="shared" si="46"/>
        <v>0.27184037911903103</v>
      </c>
      <c r="AA307" s="3">
        <f t="shared" si="49"/>
        <v>1.0068162189593741</v>
      </c>
      <c r="AC307" s="3">
        <f>$AD$2*($AD$3+$AD$4*$F307/($N307*'Sem TS MC2020'!P299))*($AD$5*$G307+$AD$6*$B307/$N307)*'Sem TS MC2020'!R299*($J307-$M307)/($J307-$M307-$H307)</f>
        <v>0.26490784371074511</v>
      </c>
      <c r="AD307" s="3">
        <f t="shared" si="50"/>
        <v>0.98114016189164843</v>
      </c>
      <c r="AE307" s="16">
        <f t="shared" si="51"/>
        <v>-5.0921562892549121E-3</v>
      </c>
      <c r="AF307" s="17">
        <f t="shared" si="52"/>
        <v>1.0192223688733622</v>
      </c>
      <c r="AG307" s="17">
        <f>AC307*(14.068*'Sem TS MC2020'!$P299^-0.457)/$R307</f>
        <v>1.058307406272204</v>
      </c>
      <c r="AH307" s="17"/>
      <c r="AP307" s="3">
        <f>$AQ$2*($AQ$3+$AQ$4*$F307/($N307*'Sem TS MC2020'!P299))*($AQ$5*$G307+$AQ$6*$B307/$N307)*('Sem TS MC2020'!P299^$AQ$7/200000)*($J307-$M307)/($J307-$M307-$H307)+('Sem TS MC2020'!P299-$C307/$AQ$8)*($AQ$5*$G307+$AQ$6*$B307/$N307)/200000</f>
        <v>0.28587071233567207</v>
      </c>
      <c r="AQ307" s="3">
        <f t="shared" si="53"/>
        <v>1.0587804160580447</v>
      </c>
      <c r="AR307" s="16">
        <f t="shared" si="54"/>
        <v>1.5870712335672055E-2</v>
      </c>
    </row>
    <row r="308" spans="1:44" x14ac:dyDescent="0.25">
      <c r="A308" s="1" t="s">
        <v>75</v>
      </c>
      <c r="B308" s="4">
        <v>22.2</v>
      </c>
      <c r="C308" s="5">
        <v>276</v>
      </c>
      <c r="D308" s="5">
        <v>2</v>
      </c>
      <c r="E308" s="4">
        <v>63.6</v>
      </c>
      <c r="F308" s="3">
        <v>2.8648423476200775</v>
      </c>
      <c r="G308" s="4">
        <v>38</v>
      </c>
      <c r="H308" s="4">
        <v>49.1</v>
      </c>
      <c r="I308" s="1">
        <v>152.4</v>
      </c>
      <c r="J308" s="4">
        <v>381</v>
      </c>
      <c r="K308" s="5">
        <v>774</v>
      </c>
      <c r="L308" s="3">
        <v>24399.24</v>
      </c>
      <c r="M308" s="5">
        <v>118.55113780231501</v>
      </c>
      <c r="N308" s="8">
        <v>3.1722299547035072E-2</v>
      </c>
      <c r="O308" s="3">
        <v>58.755900000000011</v>
      </c>
      <c r="P308" s="5">
        <v>210.2535029913453</v>
      </c>
      <c r="Q308" s="3">
        <f t="shared" si="47"/>
        <v>-0.28871404385524979</v>
      </c>
      <c r="R308" s="3">
        <v>0.17</v>
      </c>
      <c r="S308" s="12">
        <f t="shared" si="44"/>
        <v>1.0512675149567264E-3</v>
      </c>
      <c r="W308" s="3">
        <f t="shared" si="45"/>
        <v>0.25296471263819531</v>
      </c>
      <c r="X308" s="3">
        <f t="shared" si="48"/>
        <v>1.4880277214011488</v>
      </c>
      <c r="Z308" s="3">
        <f t="shared" si="46"/>
        <v>0.2520405599746719</v>
      </c>
      <c r="AA308" s="3">
        <f t="shared" si="49"/>
        <v>1.4825915292627758</v>
      </c>
      <c r="AC308" s="3">
        <f>$AD$2*($AD$3+$AD$4*$F308/($N308*'Sem TS MC2020'!P300))*($AD$5*$G308+$AD$6*$B308/$N308)*'Sem TS MC2020'!R300*($J308-$M308)/($J308-$M308-$H308)</f>
        <v>0.23647544196197956</v>
      </c>
      <c r="AD308" s="3">
        <f t="shared" si="50"/>
        <v>1.3910320115410562</v>
      </c>
      <c r="AE308" s="16">
        <f t="shared" si="51"/>
        <v>6.6475441961979548E-2</v>
      </c>
      <c r="AF308" s="17">
        <f t="shared" si="52"/>
        <v>0.71889071689453721</v>
      </c>
      <c r="AG308" s="17">
        <f>AC308*(14.068*'Sem TS MC2020'!$P300^-0.457)/$R308</f>
        <v>1.5424378080680716</v>
      </c>
      <c r="AH308" s="17"/>
      <c r="AP308" s="3">
        <f>$AQ$2*($AQ$3+$AQ$4*$F308/($N308*'Sem TS MC2020'!P300))*($AQ$5*$G308+$AQ$6*$B308/$N308)*('Sem TS MC2020'!P300^$AQ$7/200000)*($J308-$M308)/($J308-$M308-$H308)+('Sem TS MC2020'!P300-$C308/$AQ$8)*($AQ$5*$G308+$AQ$6*$B308/$N308)/200000</f>
        <v>0.25749699589501651</v>
      </c>
      <c r="AQ308" s="3">
        <f t="shared" si="53"/>
        <v>1.5146882111471558</v>
      </c>
      <c r="AR308" s="16">
        <f t="shared" si="54"/>
        <v>8.7496995895016499E-2</v>
      </c>
    </row>
    <row r="309" spans="1:44" x14ac:dyDescent="0.25">
      <c r="B309" s="4">
        <v>22.2</v>
      </c>
      <c r="C309" s="5">
        <v>276</v>
      </c>
      <c r="D309" s="5">
        <v>2</v>
      </c>
      <c r="E309" s="4">
        <v>63.6</v>
      </c>
      <c r="F309" s="3">
        <v>2.8648423476200775</v>
      </c>
      <c r="G309" s="4">
        <v>38</v>
      </c>
      <c r="H309" s="4">
        <v>49.1</v>
      </c>
      <c r="I309" s="1">
        <v>152.4</v>
      </c>
      <c r="J309" s="4">
        <v>381</v>
      </c>
      <c r="K309" s="5">
        <v>774</v>
      </c>
      <c r="L309" s="3">
        <v>24399.24</v>
      </c>
      <c r="M309" s="5">
        <v>118.55113780231501</v>
      </c>
      <c r="N309" s="8">
        <v>3.1722299547035072E-2</v>
      </c>
      <c r="O309" s="3">
        <v>66.199000000000012</v>
      </c>
      <c r="P309" s="5">
        <v>230.12722674031269</v>
      </c>
      <c r="Q309" s="3">
        <f t="shared" si="47"/>
        <v>-0.12209805787039935</v>
      </c>
      <c r="R309" s="3">
        <v>0.2</v>
      </c>
      <c r="S309" s="12">
        <f t="shared" si="44"/>
        <v>1.1506361337015635E-3</v>
      </c>
      <c r="W309" s="3">
        <f t="shared" si="45"/>
        <v>0.26746171346915876</v>
      </c>
      <c r="X309" s="3">
        <f t="shared" si="48"/>
        <v>1.3373085673457936</v>
      </c>
      <c r="Z309" s="3">
        <f t="shared" si="46"/>
        <v>0.26674948362228751</v>
      </c>
      <c r="AA309" s="3">
        <f t="shared" si="49"/>
        <v>1.3337474181114375</v>
      </c>
      <c r="AC309" s="3">
        <f>$AD$2*($AD$3+$AD$4*$F309/($N309*'Sem TS MC2020'!P301))*($AD$5*$G309+$AD$6*$B309/$N309)*'Sem TS MC2020'!R301*($J309-$M309)/($J309-$M309-$H309)</f>
        <v>0.25463840502044677</v>
      </c>
      <c r="AD309" s="3">
        <f t="shared" si="50"/>
        <v>1.2731920251022337</v>
      </c>
      <c r="AE309" s="16">
        <f t="shared" si="51"/>
        <v>5.4638405020446756E-2</v>
      </c>
      <c r="AF309" s="17">
        <f t="shared" si="52"/>
        <v>0.78542747699012871</v>
      </c>
      <c r="AG309" s="17">
        <f>AC309*(14.068*'Sem TS MC2020'!$P301^-0.457)/$R309</f>
        <v>1.3733293183866242</v>
      </c>
      <c r="AH309" s="17"/>
      <c r="AP309" s="3">
        <f>$AQ$2*($AQ$3+$AQ$4*$F309/($N309*'Sem TS MC2020'!P301))*($AQ$5*$G309+$AQ$6*$B309/$N309)*('Sem TS MC2020'!P301^$AQ$7/200000)*($J309-$M309)/($J309-$M309-$H309)+('Sem TS MC2020'!P301-$C309/$AQ$8)*($AQ$5*$G309+$AQ$6*$B309/$N309)/200000</f>
        <v>0.27496267898061755</v>
      </c>
      <c r="AQ309" s="3">
        <f t="shared" si="53"/>
        <v>1.3748133949030876</v>
      </c>
      <c r="AR309" s="16">
        <f t="shared" si="54"/>
        <v>7.4962678980617536E-2</v>
      </c>
    </row>
    <row r="310" spans="1:44" x14ac:dyDescent="0.25">
      <c r="A310" s="1" t="s">
        <v>76</v>
      </c>
      <c r="B310" s="4">
        <v>22.2</v>
      </c>
      <c r="C310" s="5">
        <v>276</v>
      </c>
      <c r="D310" s="5">
        <v>2</v>
      </c>
      <c r="E310" s="4">
        <v>63.6</v>
      </c>
      <c r="F310" s="3">
        <v>2.8336917902498859</v>
      </c>
      <c r="G310" s="4">
        <v>38</v>
      </c>
      <c r="H310" s="4">
        <v>49.1</v>
      </c>
      <c r="I310" s="1">
        <v>152.4</v>
      </c>
      <c r="J310" s="4">
        <v>381</v>
      </c>
      <c r="K310" s="5">
        <v>774</v>
      </c>
      <c r="L310" s="3">
        <v>24399.24</v>
      </c>
      <c r="M310" s="5">
        <v>118.80489327201617</v>
      </c>
      <c r="N310" s="8">
        <v>3.1722299547035072E-2</v>
      </c>
      <c r="O310" s="3">
        <v>43.938299999999998</v>
      </c>
      <c r="P310" s="5">
        <v>130.47854270038215</v>
      </c>
      <c r="Q310" s="3">
        <f t="shared" si="47"/>
        <v>-0.95752598034358605</v>
      </c>
      <c r="R310" s="3">
        <v>0.15</v>
      </c>
      <c r="S310" s="12">
        <f t="shared" si="44"/>
        <v>6.5239271350191078E-4</v>
      </c>
      <c r="W310" s="3">
        <f t="shared" si="45"/>
        <v>0.18845817767758241</v>
      </c>
      <c r="X310" s="3">
        <f t="shared" si="48"/>
        <v>1.2563878511838829</v>
      </c>
      <c r="Z310" s="3">
        <f t="shared" si="46"/>
        <v>0.18678682249030792</v>
      </c>
      <c r="AA310" s="3">
        <f t="shared" si="49"/>
        <v>1.2452454832687196</v>
      </c>
      <c r="AC310" s="3">
        <f>$AD$2*($AD$3+$AD$4*$F310/($N310*'Sem TS MC2020'!P302))*($AD$5*$G310+$AD$6*$B310/$N310)*'Sem TS MC2020'!R302*($J310-$M310)/($J310-$M310-$H310)</f>
        <v>0.16361895575980942</v>
      </c>
      <c r="AD310" s="3">
        <f t="shared" si="50"/>
        <v>1.0907930383987294</v>
      </c>
      <c r="AE310" s="16">
        <f t="shared" si="51"/>
        <v>1.3618955759809426E-2</v>
      </c>
      <c r="AF310" s="17">
        <f t="shared" si="52"/>
        <v>0.91676419338721438</v>
      </c>
      <c r="AG310" s="17">
        <f>AC310*(14.068*'Sem TS MC2020'!$P302^-0.457)/$R310</f>
        <v>1.3811238729162347</v>
      </c>
      <c r="AH310" s="17"/>
      <c r="AP310" s="3">
        <f>$AQ$2*($AQ$3+$AQ$4*$F310/($N310*'Sem TS MC2020'!P302))*($AQ$5*$G310+$AQ$6*$B310/$N310)*('Sem TS MC2020'!P302^$AQ$7/200000)*($J310-$M310)/($J310-$M310-$H310)+('Sem TS MC2020'!P302-$C310/$AQ$8)*($AQ$5*$G310+$AQ$6*$B310/$N310)/200000</f>
        <v>0.18500102031149315</v>
      </c>
      <c r="AQ310" s="3">
        <f t="shared" si="53"/>
        <v>1.2333401354099545</v>
      </c>
      <c r="AR310" s="16">
        <f t="shared" si="54"/>
        <v>3.5001020311493158E-2</v>
      </c>
    </row>
    <row r="311" spans="1:44" x14ac:dyDescent="0.25">
      <c r="B311" s="4">
        <v>22.2</v>
      </c>
      <c r="C311" s="5">
        <v>276</v>
      </c>
      <c r="D311" s="5">
        <v>2</v>
      </c>
      <c r="E311" s="4">
        <v>63.6</v>
      </c>
      <c r="F311" s="3">
        <v>2.8336917902498859</v>
      </c>
      <c r="G311" s="4">
        <v>38</v>
      </c>
      <c r="H311" s="4">
        <v>49.1</v>
      </c>
      <c r="I311" s="1">
        <v>152.4</v>
      </c>
      <c r="J311" s="4">
        <v>381</v>
      </c>
      <c r="K311" s="5">
        <v>774</v>
      </c>
      <c r="L311" s="3">
        <v>24399.24</v>
      </c>
      <c r="M311" s="5">
        <v>118.80489327201617</v>
      </c>
      <c r="N311" s="8">
        <v>3.1722299547035072E-2</v>
      </c>
      <c r="O311" s="3">
        <v>51.107000000000006</v>
      </c>
      <c r="P311" s="5">
        <v>169.35562689037658</v>
      </c>
      <c r="Q311" s="3">
        <f t="shared" si="47"/>
        <v>-0.63159090162596387</v>
      </c>
      <c r="R311" s="3">
        <v>0.18</v>
      </c>
      <c r="S311" s="12">
        <f t="shared" si="44"/>
        <v>8.4677813445188297E-4</v>
      </c>
      <c r="W311" s="3">
        <f t="shared" si="45"/>
        <v>0.22135877175296009</v>
      </c>
      <c r="X311" s="3">
        <f t="shared" si="48"/>
        <v>1.2297709541831117</v>
      </c>
      <c r="Z311" s="3">
        <f t="shared" si="46"/>
        <v>0.22002592178355931</v>
      </c>
      <c r="AA311" s="3">
        <f t="shared" si="49"/>
        <v>1.222366232130885</v>
      </c>
      <c r="AC311" s="3">
        <f>$AD$2*($AD$3+$AD$4*$F311/($N311*'Sem TS MC2020'!P303))*($AD$5*$G311+$AD$6*$B311/$N311)*'Sem TS MC2020'!R303*($J311-$M311)/($J311-$M311-$H311)</f>
        <v>0.19922340493040011</v>
      </c>
      <c r="AD311" s="3">
        <f t="shared" si="50"/>
        <v>1.1067966940577785</v>
      </c>
      <c r="AE311" s="16">
        <f t="shared" si="51"/>
        <v>1.9223404930400118E-2</v>
      </c>
      <c r="AF311" s="17">
        <f t="shared" si="52"/>
        <v>0.90350830045738884</v>
      </c>
      <c r="AG311" s="17">
        <f>AC311*(14.068*'Sem TS MC2020'!$P303^-0.457)/$R311</f>
        <v>1.3078621023851205</v>
      </c>
      <c r="AH311" s="17"/>
      <c r="AP311" s="3">
        <f>$AQ$2*($AQ$3+$AQ$4*$F311/($N311*'Sem TS MC2020'!P303))*($AQ$5*$G311+$AQ$6*$B311/$N311)*('Sem TS MC2020'!P303^$AQ$7/200000)*($J311-$M311)/($J311-$M311-$H311)+('Sem TS MC2020'!P303-$C311/$AQ$8)*($AQ$5*$G311+$AQ$6*$B311/$N311)/200000</f>
        <v>0.22101435667102584</v>
      </c>
      <c r="AQ311" s="3">
        <f t="shared" si="53"/>
        <v>1.2278575370612548</v>
      </c>
      <c r="AR311" s="16">
        <f t="shared" si="54"/>
        <v>4.1014356671025848E-2</v>
      </c>
    </row>
    <row r="312" spans="1:44" x14ac:dyDescent="0.25">
      <c r="B312" s="4">
        <v>22.2</v>
      </c>
      <c r="C312" s="5">
        <v>276</v>
      </c>
      <c r="D312" s="5">
        <v>2</v>
      </c>
      <c r="E312" s="4">
        <v>63.6</v>
      </c>
      <c r="F312" s="3">
        <v>2.8336917902498859</v>
      </c>
      <c r="G312" s="4">
        <v>38</v>
      </c>
      <c r="H312" s="4">
        <v>49.1</v>
      </c>
      <c r="I312" s="1">
        <v>152.4</v>
      </c>
      <c r="J312" s="4">
        <v>381</v>
      </c>
      <c r="K312" s="5">
        <v>774</v>
      </c>
      <c r="L312" s="3">
        <v>24399.24</v>
      </c>
      <c r="M312" s="5">
        <v>118.80489327201617</v>
      </c>
      <c r="N312" s="8">
        <v>3.1722299547035072E-2</v>
      </c>
      <c r="O312" s="3">
        <v>58.755900000000011</v>
      </c>
      <c r="P312" s="5">
        <v>210.83691767682996</v>
      </c>
      <c r="Q312" s="3">
        <f t="shared" si="47"/>
        <v>-0.28382285112821404</v>
      </c>
      <c r="R312" s="3">
        <v>0.22</v>
      </c>
      <c r="S312" s="12">
        <f t="shared" si="44"/>
        <v>1.0541845883841497E-3</v>
      </c>
      <c r="W312" s="3">
        <f t="shared" si="45"/>
        <v>0.25339757386242484</v>
      </c>
      <c r="X312" s="3">
        <f t="shared" si="48"/>
        <v>1.1518071539201129</v>
      </c>
      <c r="Z312" s="3">
        <f t="shared" si="46"/>
        <v>0.25247953546867058</v>
      </c>
      <c r="AA312" s="3">
        <f t="shared" si="49"/>
        <v>1.1476342521303209</v>
      </c>
      <c r="AC312" s="3">
        <f>$AD$2*($AD$3+$AD$4*$F312/($N312*'Sem TS MC2020'!P304))*($AD$5*$G312+$AD$6*$B312/$N312)*'Sem TS MC2020'!R304*($J312-$M312)/($J312-$M312-$H312)</f>
        <v>0.23721284112677182</v>
      </c>
      <c r="AD312" s="3">
        <f t="shared" si="50"/>
        <v>1.0782401869398719</v>
      </c>
      <c r="AE312" s="16">
        <f t="shared" si="51"/>
        <v>1.7212841126771822E-2</v>
      </c>
      <c r="AF312" s="17">
        <f t="shared" si="52"/>
        <v>0.9274371444437407</v>
      </c>
      <c r="AG312" s="17">
        <f>AC312*(14.068*'Sem TS MC2020'!$P304^-0.457)/$R312</f>
        <v>1.1954423202297537</v>
      </c>
      <c r="AH312" s="17"/>
      <c r="AP312" s="3">
        <f>$AQ$2*($AQ$3+$AQ$4*$F312/($N312*'Sem TS MC2020'!P304))*($AQ$5*$G312+$AQ$6*$B312/$N312)*('Sem TS MC2020'!P304^$AQ$7/200000)*($J312-$M312)/($J312-$M312-$H312)+('Sem TS MC2020'!P304-$C312/$AQ$8)*($AQ$5*$G312+$AQ$6*$B312/$N312)/200000</f>
        <v>0.25828003352737855</v>
      </c>
      <c r="AQ312" s="3">
        <f t="shared" si="53"/>
        <v>1.1740001523971753</v>
      </c>
      <c r="AR312" s="16">
        <f t="shared" si="54"/>
        <v>3.8280033527378549E-2</v>
      </c>
    </row>
    <row r="313" spans="1:44" x14ac:dyDescent="0.25">
      <c r="B313" s="4">
        <v>22.2</v>
      </c>
      <c r="C313" s="5">
        <v>276</v>
      </c>
      <c r="D313" s="5">
        <v>2</v>
      </c>
      <c r="E313" s="4">
        <v>63.6</v>
      </c>
      <c r="F313" s="3">
        <v>2.8336917902498859</v>
      </c>
      <c r="G313" s="4">
        <v>38</v>
      </c>
      <c r="H313" s="4">
        <v>49.1</v>
      </c>
      <c r="I313" s="1">
        <v>152.4</v>
      </c>
      <c r="J313" s="4">
        <v>381</v>
      </c>
      <c r="K313" s="5">
        <v>774</v>
      </c>
      <c r="L313" s="3">
        <v>24399.24</v>
      </c>
      <c r="M313" s="5">
        <v>118.80489327201617</v>
      </c>
      <c r="N313" s="8">
        <v>3.1722299547035072E-2</v>
      </c>
      <c r="O313" s="3">
        <v>66.199000000000012</v>
      </c>
      <c r="P313" s="5">
        <v>230.58159218797238</v>
      </c>
      <c r="Q313" s="3">
        <f t="shared" si="47"/>
        <v>-0.11828877944751699</v>
      </c>
      <c r="R313" s="3">
        <v>0.25</v>
      </c>
      <c r="S313" s="12">
        <f t="shared" si="44"/>
        <v>1.1529079609398619E-3</v>
      </c>
      <c r="W313" s="3">
        <f t="shared" si="45"/>
        <v>0.26778741514447396</v>
      </c>
      <c r="X313" s="3">
        <f t="shared" si="48"/>
        <v>1.0711496605778958</v>
      </c>
      <c r="Z313" s="3">
        <f t="shared" si="46"/>
        <v>0.26708011277900351</v>
      </c>
      <c r="AA313" s="3">
        <f t="shared" si="49"/>
        <v>1.068320451116014</v>
      </c>
      <c r="AC313" s="3">
        <f>$AD$2*($AD$3+$AD$4*$F313/($N313*'Sem TS MC2020'!P305))*($AD$5*$G313+$AD$6*$B313/$N313)*'Sem TS MC2020'!R305*($J313-$M313)/($J313-$M313-$H313)</f>
        <v>0.255295428200078</v>
      </c>
      <c r="AD313" s="3">
        <f t="shared" si="50"/>
        <v>1.021181712800312</v>
      </c>
      <c r="AE313" s="16">
        <f t="shared" si="51"/>
        <v>5.2954282000780006E-3</v>
      </c>
      <c r="AF313" s="17">
        <f t="shared" si="52"/>
        <v>0.97925764578937968</v>
      </c>
      <c r="AG313" s="17">
        <f>AC313*(14.068*'Sem TS MC2020'!$P305^-0.457)/$R313</f>
        <v>1.1014982484486797</v>
      </c>
      <c r="AH313" s="17"/>
      <c r="AP313" s="3">
        <f>$AQ$2*($AQ$3+$AQ$4*$F313/($N313*'Sem TS MC2020'!P305))*($AQ$5*$G313+$AQ$6*$B313/$N313)*('Sem TS MC2020'!P305^$AQ$7/200000)*($J313-$M313)/($J313-$M313-$H313)+('Sem TS MC2020'!P305-$C313/$AQ$8)*($AQ$5*$G313+$AQ$6*$B313/$N313)/200000</f>
        <v>0.27566070510184132</v>
      </c>
      <c r="AQ313" s="3">
        <f t="shared" si="53"/>
        <v>1.1026428204073653</v>
      </c>
      <c r="AR313" s="16">
        <f t="shared" si="54"/>
        <v>2.5660705101841319E-2</v>
      </c>
    </row>
    <row r="314" spans="1:44" x14ac:dyDescent="0.25">
      <c r="A314" s="1" t="s">
        <v>77</v>
      </c>
      <c r="B314" s="4">
        <v>22.2</v>
      </c>
      <c r="C314" s="5">
        <v>276</v>
      </c>
      <c r="D314" s="5">
        <v>2</v>
      </c>
      <c r="E314" s="4">
        <v>63.6</v>
      </c>
      <c r="F314" s="3">
        <v>2.7563734268389184</v>
      </c>
      <c r="G314" s="4">
        <v>38</v>
      </c>
      <c r="H314" s="4">
        <v>49.1</v>
      </c>
      <c r="I314" s="1">
        <v>152.4</v>
      </c>
      <c r="J314" s="4">
        <v>381</v>
      </c>
      <c r="K314" s="5">
        <v>774</v>
      </c>
      <c r="L314" s="3">
        <v>24399.24</v>
      </c>
      <c r="M314" s="5">
        <v>119.44859227094086</v>
      </c>
      <c r="N314" s="8">
        <v>3.1722299547035072E-2</v>
      </c>
      <c r="O314" s="3">
        <v>43.938299999999998</v>
      </c>
      <c r="P314" s="5">
        <v>132.24376663863131</v>
      </c>
      <c r="Q314" s="3">
        <f t="shared" si="47"/>
        <v>-0.94272681483889664</v>
      </c>
      <c r="R314" s="3">
        <v>0.2</v>
      </c>
      <c r="S314" s="12">
        <f t="shared" si="44"/>
        <v>6.612188331931566E-4</v>
      </c>
      <c r="W314" s="3">
        <f t="shared" si="45"/>
        <v>0.1900272437171901</v>
      </c>
      <c r="X314" s="3">
        <f t="shared" si="48"/>
        <v>0.95013621858595043</v>
      </c>
      <c r="Z314" s="3">
        <f t="shared" si="46"/>
        <v>0.18836981584859519</v>
      </c>
      <c r="AA314" s="3">
        <f t="shared" si="49"/>
        <v>0.9418490792429759</v>
      </c>
      <c r="AC314" s="3">
        <f>$AD$2*($AD$3+$AD$4*$F314/($N314*'Sem TS MC2020'!P306))*($AD$5*$G314+$AD$6*$B314/$N314)*'Sem TS MC2020'!R306*($J314-$M314)/($J314-$M314-$H314)</f>
        <v>0.16536302037540809</v>
      </c>
      <c r="AD314" s="3">
        <f t="shared" si="50"/>
        <v>0.82681510187704044</v>
      </c>
      <c r="AE314" s="16">
        <f t="shared" si="51"/>
        <v>-3.4636979624591918E-2</v>
      </c>
      <c r="AF314" s="17">
        <f t="shared" si="52"/>
        <v>1.2094602502177261</v>
      </c>
      <c r="AG314" s="17">
        <f>AC314*(14.068*'Sem TS MC2020'!$P306^-0.457)/$R314</f>
        <v>1.0465330053763384</v>
      </c>
      <c r="AH314" s="17"/>
      <c r="AP314" s="3">
        <f>$AQ$2*($AQ$3+$AQ$4*$F314/($N314*'Sem TS MC2020'!P306))*($AQ$5*$G314+$AQ$6*$B314/$N314)*('Sem TS MC2020'!P306^$AQ$7/200000)*($J314-$M314)/($J314-$M314-$H314)+('Sem TS MC2020'!P306-$C314/$AQ$8)*($AQ$5*$G314+$AQ$6*$B314/$N314)/200000</f>
        <v>0.18695878862054979</v>
      </c>
      <c r="AQ314" s="3">
        <f t="shared" si="53"/>
        <v>0.93479394310274888</v>
      </c>
      <c r="AR314" s="16">
        <f t="shared" si="54"/>
        <v>-1.3041211379450218E-2</v>
      </c>
    </row>
    <row r="315" spans="1:44" x14ac:dyDescent="0.25">
      <c r="B315" s="4">
        <v>22.2</v>
      </c>
      <c r="C315" s="5">
        <v>276</v>
      </c>
      <c r="D315" s="5">
        <v>2</v>
      </c>
      <c r="E315" s="4">
        <v>63.6</v>
      </c>
      <c r="F315" s="3">
        <v>2.7563734268389184</v>
      </c>
      <c r="G315" s="4">
        <v>38</v>
      </c>
      <c r="H315" s="4">
        <v>49.1</v>
      </c>
      <c r="I315" s="1">
        <v>152.4</v>
      </c>
      <c r="J315" s="4">
        <v>381</v>
      </c>
      <c r="K315" s="5">
        <v>774</v>
      </c>
      <c r="L315" s="3">
        <v>24399.24</v>
      </c>
      <c r="M315" s="5">
        <v>119.44859227094086</v>
      </c>
      <c r="N315" s="8">
        <v>3.1722299547035072E-2</v>
      </c>
      <c r="O315" s="3">
        <v>51.107000000000006</v>
      </c>
      <c r="P315" s="5">
        <v>170.96977634729512</v>
      </c>
      <c r="Q315" s="3">
        <f t="shared" si="47"/>
        <v>-0.61805830417776964</v>
      </c>
      <c r="R315" s="3">
        <v>0.25</v>
      </c>
      <c r="S315" s="12">
        <f t="shared" si="44"/>
        <v>8.5484888173647557E-4</v>
      </c>
      <c r="W315" s="3">
        <f t="shared" si="45"/>
        <v>0.22265815146183066</v>
      </c>
      <c r="X315" s="3">
        <f t="shared" si="48"/>
        <v>0.89063260584732262</v>
      </c>
      <c r="Z315" s="3">
        <f t="shared" si="46"/>
        <v>0.22134057241300745</v>
      </c>
      <c r="AA315" s="3">
        <f t="shared" si="49"/>
        <v>0.88536228965202979</v>
      </c>
      <c r="AC315" s="3">
        <f>$AD$2*($AD$3+$AD$4*$F315/($N315*'Sem TS MC2020'!P307))*($AD$5*$G315+$AD$6*$B315/$N315)*'Sem TS MC2020'!R307*($J315-$M315)/($J315-$M315-$H315)</f>
        <v>0.20101384114255272</v>
      </c>
      <c r="AD315" s="3">
        <f t="shared" si="50"/>
        <v>0.80405536457021087</v>
      </c>
      <c r="AE315" s="16">
        <f t="shared" si="51"/>
        <v>-4.8986158857447282E-2</v>
      </c>
      <c r="AF315" s="17">
        <f t="shared" si="52"/>
        <v>1.2436954519102386</v>
      </c>
      <c r="AG315" s="17">
        <f>AC315*(14.068*'Sem TS MC2020'!$P307^-0.457)/$R315</f>
        <v>0.94980469189608729</v>
      </c>
      <c r="AH315" s="17"/>
      <c r="AP315" s="3">
        <f>$AQ$2*($AQ$3+$AQ$4*$F315/($N315*'Sem TS MC2020'!P307))*($AQ$5*$G315+$AQ$6*$B315/$N315)*('Sem TS MC2020'!P307^$AQ$7/200000)*($J315-$M315)/($J315-$M315-$H315)+('Sem TS MC2020'!P307-$C315/$AQ$8)*($AQ$5*$G315+$AQ$6*$B315/$N315)/200000</f>
        <v>0.22296667288495911</v>
      </c>
      <c r="AQ315" s="3">
        <f t="shared" si="53"/>
        <v>0.89186669153983644</v>
      </c>
      <c r="AR315" s="16">
        <f t="shared" si="54"/>
        <v>-2.7033327115040889E-2</v>
      </c>
    </row>
    <row r="316" spans="1:44" x14ac:dyDescent="0.25">
      <c r="B316" s="4">
        <v>22.2</v>
      </c>
      <c r="C316" s="5">
        <v>276</v>
      </c>
      <c r="D316" s="5">
        <v>2</v>
      </c>
      <c r="E316" s="4">
        <v>63.6</v>
      </c>
      <c r="F316" s="3">
        <v>2.7563734268389184</v>
      </c>
      <c r="G316" s="4">
        <v>38</v>
      </c>
      <c r="H316" s="4">
        <v>49.1</v>
      </c>
      <c r="I316" s="1">
        <v>152.4</v>
      </c>
      <c r="J316" s="4">
        <v>381</v>
      </c>
      <c r="K316" s="5">
        <v>774</v>
      </c>
      <c r="L316" s="3">
        <v>24399.24</v>
      </c>
      <c r="M316" s="5">
        <v>119.44859227094086</v>
      </c>
      <c r="N316" s="8">
        <v>3.1722299547035072E-2</v>
      </c>
      <c r="O316" s="3">
        <v>58.755900000000011</v>
      </c>
      <c r="P316" s="5">
        <v>212.289872830702</v>
      </c>
      <c r="Q316" s="3">
        <f t="shared" si="47"/>
        <v>-0.27164166361589703</v>
      </c>
      <c r="R316" s="3">
        <v>0.3</v>
      </c>
      <c r="S316" s="12">
        <f t="shared" si="44"/>
        <v>1.06144936415351E-3</v>
      </c>
      <c r="W316" s="3">
        <f t="shared" si="45"/>
        <v>0.25447359664776414</v>
      </c>
      <c r="X316" s="3">
        <f t="shared" si="48"/>
        <v>0.84824532215921389</v>
      </c>
      <c r="Z316" s="3">
        <f t="shared" si="46"/>
        <v>0.25357081521174607</v>
      </c>
      <c r="AA316" s="3">
        <f t="shared" si="49"/>
        <v>0.84523605070582031</v>
      </c>
      <c r="AC316" s="3">
        <f>$AD$2*($AD$3+$AD$4*$F316/($N316*'Sem TS MC2020'!P308))*($AD$5*$G316+$AD$6*$B316/$N316)*'Sem TS MC2020'!R308*($J316-$M316)/($J316-$M316-$H316)</f>
        <v>0.23905275516682667</v>
      </c>
      <c r="AD316" s="3">
        <f t="shared" si="50"/>
        <v>0.79684251722275556</v>
      </c>
      <c r="AE316" s="16">
        <f t="shared" si="51"/>
        <v>-6.094724483317332E-2</v>
      </c>
      <c r="AF316" s="17">
        <f t="shared" si="52"/>
        <v>1.2549531160627718</v>
      </c>
      <c r="AG316" s="17">
        <f>AC316*(14.068*'Sem TS MC2020'!$P308^-0.457)/$R316</f>
        <v>0.88316096487147999</v>
      </c>
      <c r="AH316" s="17"/>
      <c r="AP316" s="3">
        <f>$AQ$2*($AQ$3+$AQ$4*$F316/($N316*'Sem TS MC2020'!P308))*($AQ$5*$G316+$AQ$6*$B316/$N316)*('Sem TS MC2020'!P308^$AQ$7/200000)*($J316-$M316)/($J316-$M316-$H316)+('Sem TS MC2020'!P308-$C316/$AQ$8)*($AQ$5*$G316+$AQ$6*$B316/$N316)/200000</f>
        <v>0.26023300060820875</v>
      </c>
      <c r="AQ316" s="3">
        <f t="shared" si="53"/>
        <v>0.86744333536069584</v>
      </c>
      <c r="AR316" s="16">
        <f t="shared" si="54"/>
        <v>-3.9766999391791236E-2</v>
      </c>
    </row>
    <row r="317" spans="1:44" x14ac:dyDescent="0.25">
      <c r="B317" s="4">
        <v>22.2</v>
      </c>
      <c r="C317" s="5">
        <v>276</v>
      </c>
      <c r="D317" s="5">
        <v>2</v>
      </c>
      <c r="E317" s="4">
        <v>63.6</v>
      </c>
      <c r="F317" s="3">
        <v>2.7563734268389184</v>
      </c>
      <c r="G317" s="4">
        <v>38</v>
      </c>
      <c r="H317" s="4">
        <v>49.1</v>
      </c>
      <c r="I317" s="1">
        <v>152.4</v>
      </c>
      <c r="J317" s="4">
        <v>381</v>
      </c>
      <c r="K317" s="5">
        <v>774</v>
      </c>
      <c r="L317" s="3">
        <v>24399.24</v>
      </c>
      <c r="M317" s="5">
        <v>119.44859227094086</v>
      </c>
      <c r="N317" s="8">
        <v>3.1722299547035072E-2</v>
      </c>
      <c r="O317" s="3">
        <v>66.199000000000012</v>
      </c>
      <c r="P317" s="5">
        <v>231.71038661669741</v>
      </c>
      <c r="Q317" s="3">
        <f t="shared" si="47"/>
        <v>-0.10882526877926596</v>
      </c>
      <c r="R317" s="3">
        <v>0.35</v>
      </c>
      <c r="S317" s="12">
        <f t="shared" si="44"/>
        <v>1.1585519330834871E-3</v>
      </c>
      <c r="W317" s="3">
        <f t="shared" si="45"/>
        <v>0.26859550403695825</v>
      </c>
      <c r="X317" s="3">
        <f t="shared" si="48"/>
        <v>0.76741572581988082</v>
      </c>
      <c r="Z317" s="3">
        <f t="shared" si="46"/>
        <v>0.26790045804342943</v>
      </c>
      <c r="AA317" s="3">
        <f t="shared" si="49"/>
        <v>0.76542988012408419</v>
      </c>
      <c r="AC317" s="3">
        <f>$AD$2*($AD$3+$AD$4*$F317/($N317*'Sem TS MC2020'!P309))*($AD$5*$G317+$AD$6*$B317/$N317)*'Sem TS MC2020'!R309*($J317-$M317)/($J317-$M317-$H317)</f>
        <v>0.25693110776238187</v>
      </c>
      <c r="AD317" s="3">
        <f t="shared" si="50"/>
        <v>0.73408887932109113</v>
      </c>
      <c r="AE317" s="16">
        <f t="shared" si="51"/>
        <v>-9.3068892237618106E-2</v>
      </c>
      <c r="AF317" s="17">
        <f t="shared" si="52"/>
        <v>1.3622328687567533</v>
      </c>
      <c r="AG317" s="17">
        <f>AC317*(14.068*'Sem TS MC2020'!$P309^-0.457)/$R317</f>
        <v>0.79182539663825147</v>
      </c>
      <c r="AH317" s="17"/>
      <c r="AP317" s="3">
        <f>$AQ$2*($AQ$3+$AQ$4*$F317/($N317*'Sem TS MC2020'!P309))*($AQ$5*$G317+$AQ$6*$B317/$N317)*('Sem TS MC2020'!P309^$AQ$7/200000)*($J317-$M317)/($J317-$M317-$H317)+('Sem TS MC2020'!P309-$C317/$AQ$8)*($AQ$5*$G317+$AQ$6*$B317/$N317)/200000</f>
        <v>0.27739838319184085</v>
      </c>
      <c r="AQ317" s="3">
        <f t="shared" si="53"/>
        <v>0.79256680911954536</v>
      </c>
      <c r="AR317" s="16">
        <f t="shared" si="54"/>
        <v>-7.2601616808159131E-2</v>
      </c>
    </row>
    <row r="318" spans="1:44" x14ac:dyDescent="0.25">
      <c r="A318" s="1" t="s">
        <v>78</v>
      </c>
      <c r="B318" s="4">
        <v>28.7</v>
      </c>
      <c r="C318" s="5">
        <v>276</v>
      </c>
      <c r="D318" s="5">
        <v>2</v>
      </c>
      <c r="E318" s="4">
        <v>50.6</v>
      </c>
      <c r="F318" s="3">
        <v>2.7748174021560659</v>
      </c>
      <c r="G318" s="4">
        <v>22.2</v>
      </c>
      <c r="H318" s="4">
        <v>36.6</v>
      </c>
      <c r="I318" s="1">
        <v>152.4</v>
      </c>
      <c r="J318" s="4">
        <v>381</v>
      </c>
      <c r="K318" s="5">
        <v>1290</v>
      </c>
      <c r="L318" s="3">
        <v>19522.439999999999</v>
      </c>
      <c r="M318" s="5">
        <v>148.01498573118474</v>
      </c>
      <c r="N318" s="8">
        <v>6.6077805848039489E-2</v>
      </c>
      <c r="O318" s="3">
        <v>89.111400000000017</v>
      </c>
      <c r="P318" s="5">
        <v>203.54339028531385</v>
      </c>
      <c r="Q318" s="3">
        <f t="shared" si="47"/>
        <v>-0.34496983460221509</v>
      </c>
      <c r="R318" s="3">
        <v>0.17</v>
      </c>
      <c r="S318" s="12">
        <f t="shared" si="44"/>
        <v>1.0177169514265691E-3</v>
      </c>
      <c r="W318" s="3">
        <f t="shared" si="45"/>
        <v>0.2171182249949809</v>
      </c>
      <c r="X318" s="3">
        <f t="shared" si="48"/>
        <v>1.2771660293822404</v>
      </c>
      <c r="Z318" s="3">
        <f t="shared" si="46"/>
        <v>0.22657032392719423</v>
      </c>
      <c r="AA318" s="3">
        <f t="shared" si="49"/>
        <v>1.3327666113364365</v>
      </c>
      <c r="AC318" s="3">
        <f>$AD$2*($AD$3+$AD$4*$F318/($N318*'Sem TS MC2020'!P310))*($AD$5*$G318+$AD$6*$B318/$N318)*'Sem TS MC2020'!R310*($J318-$M318)/($J318-$M318-$H318)</f>
        <v>0.1397410261268337</v>
      </c>
      <c r="AD318" s="3">
        <f t="shared" si="50"/>
        <v>0.82200603604019817</v>
      </c>
      <c r="AE318" s="16">
        <f t="shared" si="51"/>
        <v>-3.0258973873166312E-2</v>
      </c>
      <c r="AF318" s="17">
        <f t="shared" si="52"/>
        <v>1.2165360790016115</v>
      </c>
      <c r="AG318" s="17">
        <f>AC318*(14.068*'Sem TS MC2020'!$P310^-0.457)/$R318</f>
        <v>0.95560301149558935</v>
      </c>
      <c r="AH318" s="17"/>
      <c r="AP318" s="3">
        <f>$AQ$2*($AQ$3+$AQ$4*$F318/($N318*'Sem TS MC2020'!P310))*($AQ$5*$G318+$AQ$6*$B318/$N318)*('Sem TS MC2020'!P310^$AQ$7/200000)*($J318-$M318)/($J318-$M318-$H318)+('Sem TS MC2020'!P310-$C318/$AQ$8)*($AQ$5*$G318+$AQ$6*$B318/$N318)/200000</f>
        <v>0.1547268631613036</v>
      </c>
      <c r="AQ318" s="3">
        <f t="shared" si="53"/>
        <v>0.91015801859590351</v>
      </c>
      <c r="AR318" s="16">
        <f t="shared" si="54"/>
        <v>-1.5273136838696411E-2</v>
      </c>
    </row>
    <row r="319" spans="1:44" x14ac:dyDescent="0.25">
      <c r="B319" s="4">
        <v>28.7</v>
      </c>
      <c r="C319" s="5">
        <v>276</v>
      </c>
      <c r="D319" s="5">
        <v>2</v>
      </c>
      <c r="E319" s="4">
        <v>50.6</v>
      </c>
      <c r="F319" s="3">
        <v>2.7748174021560659</v>
      </c>
      <c r="G319" s="4">
        <v>22.2</v>
      </c>
      <c r="H319" s="4">
        <v>36.6</v>
      </c>
      <c r="I319" s="1">
        <v>152.4</v>
      </c>
      <c r="J319" s="4">
        <v>381</v>
      </c>
      <c r="K319" s="5">
        <v>1290</v>
      </c>
      <c r="L319" s="3">
        <v>19522.439999999999</v>
      </c>
      <c r="M319" s="5">
        <v>148.01498573118474</v>
      </c>
      <c r="N319" s="8">
        <v>6.6077805848039489E-2</v>
      </c>
      <c r="O319" s="3">
        <v>104.61500000000001</v>
      </c>
      <c r="P319" s="5">
        <v>249.44312023789973</v>
      </c>
      <c r="Q319" s="3">
        <f t="shared" si="47"/>
        <v>3.9841228442063684E-2</v>
      </c>
      <c r="R319" s="3">
        <v>0.2</v>
      </c>
      <c r="S319" s="12">
        <f t="shared" si="44"/>
        <v>1.2472156011894987E-3</v>
      </c>
      <c r="W319" s="3">
        <f t="shared" si="45"/>
        <v>0.24614235000102788</v>
      </c>
      <c r="X319" s="3">
        <f t="shared" si="48"/>
        <v>1.2307117500051394</v>
      </c>
      <c r="Z319" s="3">
        <f t="shared" si="46"/>
        <v>0.25743319582810581</v>
      </c>
      <c r="AA319" s="3">
        <f t="shared" si="49"/>
        <v>1.287165979140529</v>
      </c>
      <c r="AC319" s="3">
        <f>$AD$2*($AD$3+$AD$4*$F319/($N319*'Sem TS MC2020'!P311))*($AD$5*$G319+$AD$6*$B319/$N319)*'Sem TS MC2020'!R311*($J319-$M319)/($J319-$M319-$H319)</f>
        <v>0.16668220416447754</v>
      </c>
      <c r="AD319" s="3">
        <f t="shared" si="50"/>
        <v>0.83341102082238772</v>
      </c>
      <c r="AE319" s="16">
        <f t="shared" si="51"/>
        <v>-3.3317795835522468E-2</v>
      </c>
      <c r="AF319" s="17">
        <f t="shared" si="52"/>
        <v>1.1998881404438673</v>
      </c>
      <c r="AG319" s="17">
        <f>AC319*(14.068*'Sem TS MC2020'!$P311^-0.457)/$R319</f>
        <v>0.90038200320546491</v>
      </c>
      <c r="AH319" s="17"/>
      <c r="AP319" s="3">
        <f>$AQ$2*($AQ$3+$AQ$4*$F319/($N319*'Sem TS MC2020'!P311))*($AQ$5*$G319+$AQ$6*$B319/$N319)*('Sem TS MC2020'!P311^$AQ$7/200000)*($J319-$M319)/($J319-$M319-$H319)+('Sem TS MC2020'!P311-$C319/$AQ$8)*($AQ$5*$G319+$AQ$6*$B319/$N319)/200000</f>
        <v>0.1805022591810011</v>
      </c>
      <c r="AQ319" s="3">
        <f t="shared" si="53"/>
        <v>0.90251129590500545</v>
      </c>
      <c r="AR319" s="16">
        <f t="shared" si="54"/>
        <v>-1.949774081899891E-2</v>
      </c>
    </row>
    <row r="320" spans="1:44" x14ac:dyDescent="0.25">
      <c r="A320" s="1" t="s">
        <v>79</v>
      </c>
      <c r="B320" s="4">
        <v>28.7</v>
      </c>
      <c r="C320" s="5">
        <v>276</v>
      </c>
      <c r="D320" s="5">
        <v>2</v>
      </c>
      <c r="E320" s="4">
        <v>50.6</v>
      </c>
      <c r="F320" s="3">
        <v>2.8017146470593879</v>
      </c>
      <c r="G320" s="4">
        <v>38.200000000000003</v>
      </c>
      <c r="H320" s="4">
        <v>52.5</v>
      </c>
      <c r="I320" s="1">
        <v>152.4</v>
      </c>
      <c r="J320" s="4">
        <v>381</v>
      </c>
      <c r="K320" s="5">
        <v>1290</v>
      </c>
      <c r="L320" s="3">
        <v>28003.5</v>
      </c>
      <c r="M320" s="5">
        <v>143.36625380284787</v>
      </c>
      <c r="N320" s="8">
        <v>4.6065670362633239E-2</v>
      </c>
      <c r="O320" s="3">
        <v>64.998500000000007</v>
      </c>
      <c r="P320" s="5">
        <v>131.97935186683122</v>
      </c>
      <c r="Q320" s="3">
        <f t="shared" si="47"/>
        <v>-0.94494359758524626</v>
      </c>
      <c r="R320" s="3">
        <v>0.17</v>
      </c>
      <c r="S320" s="12">
        <f t="shared" si="44"/>
        <v>6.5989675933415609E-4</v>
      </c>
      <c r="W320" s="3">
        <f t="shared" si="45"/>
        <v>0.19305334762171436</v>
      </c>
      <c r="X320" s="3">
        <f t="shared" si="48"/>
        <v>1.1356079271865549</v>
      </c>
      <c r="Z320" s="3">
        <f t="shared" si="46"/>
        <v>0.19545209646914194</v>
      </c>
      <c r="AA320" s="3">
        <f t="shared" si="49"/>
        <v>1.1497182145243643</v>
      </c>
      <c r="AC320" s="3">
        <f>$AD$2*($AD$3+$AD$4*$F320/($N320*'Sem TS MC2020'!P312))*($AD$5*$G320+$AD$6*$B320/$N320)*'Sem TS MC2020'!R312*($J320-$M320)/($J320-$M320-$H320)</f>
        <v>0.15827682091712722</v>
      </c>
      <c r="AD320" s="3">
        <f t="shared" si="50"/>
        <v>0.93104012304192474</v>
      </c>
      <c r="AE320" s="16">
        <f t="shared" si="51"/>
        <v>-1.1723179082872792E-2</v>
      </c>
      <c r="AF320" s="17">
        <f t="shared" si="52"/>
        <v>1.0740675672846056</v>
      </c>
      <c r="AG320" s="17">
        <f>AC320*(14.068*'Sem TS MC2020'!$P312^-0.457)/$R320</f>
        <v>1.2220758634609996</v>
      </c>
      <c r="AH320" s="17"/>
      <c r="AP320" s="3">
        <f>$AQ$2*($AQ$3+$AQ$4*$F320/($N320*'Sem TS MC2020'!P312))*($AQ$5*$G320+$AQ$6*$B320/$N320)*('Sem TS MC2020'!P312^$AQ$7/200000)*($J320-$M320)/($J320-$M320-$H320)+('Sem TS MC2020'!P312-$C320/$AQ$8)*($AQ$5*$G320+$AQ$6*$B320/$N320)/200000</f>
        <v>0.17965269055045258</v>
      </c>
      <c r="AQ320" s="3">
        <f t="shared" si="53"/>
        <v>1.056780532649721</v>
      </c>
      <c r="AR320" s="16">
        <f t="shared" si="54"/>
        <v>9.652690550452564E-3</v>
      </c>
    </row>
    <row r="321" spans="1:44" x14ac:dyDescent="0.25">
      <c r="B321" s="4">
        <v>28.7</v>
      </c>
      <c r="C321" s="5">
        <v>276</v>
      </c>
      <c r="D321" s="5">
        <v>2</v>
      </c>
      <c r="E321" s="4">
        <v>50.6</v>
      </c>
      <c r="F321" s="3">
        <v>2.8017146470593879</v>
      </c>
      <c r="G321" s="4">
        <v>38.200000000000003</v>
      </c>
      <c r="H321" s="4">
        <v>52.5</v>
      </c>
      <c r="I321" s="1">
        <v>152.4</v>
      </c>
      <c r="J321" s="4">
        <v>381</v>
      </c>
      <c r="K321" s="5">
        <v>1290</v>
      </c>
      <c r="L321" s="3">
        <v>28003.5</v>
      </c>
      <c r="M321" s="5">
        <v>143.36625380284787</v>
      </c>
      <c r="N321" s="8">
        <v>4.6065670362633239E-2</v>
      </c>
      <c r="O321" s="3">
        <v>77.037800000000004</v>
      </c>
      <c r="P321" s="5">
        <v>169.0135809192405</v>
      </c>
      <c r="Q321" s="3">
        <f t="shared" si="47"/>
        <v>-0.63445852359016397</v>
      </c>
      <c r="R321" s="3">
        <v>0.2</v>
      </c>
      <c r="S321" s="12">
        <f t="shared" si="44"/>
        <v>8.4506790459620243E-4</v>
      </c>
      <c r="W321" s="3">
        <f t="shared" si="45"/>
        <v>0.22488100293956265</v>
      </c>
      <c r="X321" s="3">
        <f t="shared" si="48"/>
        <v>1.1244050146978131</v>
      </c>
      <c r="Z321" s="3">
        <f t="shared" si="46"/>
        <v>0.22829549287566955</v>
      </c>
      <c r="AA321" s="3">
        <f t="shared" si="49"/>
        <v>1.1414774643783476</v>
      </c>
      <c r="AC321" s="3">
        <f>$AD$2*($AD$3+$AD$4*$F321/($N321*'Sem TS MC2020'!P313))*($AD$5*$G321+$AD$6*$B321/$N321)*'Sem TS MC2020'!R313*($J321-$M321)/($J321-$M321-$H321)</f>
        <v>0.19421923218855927</v>
      </c>
      <c r="AD321" s="3">
        <f t="shared" si="50"/>
        <v>0.97109616094279627</v>
      </c>
      <c r="AE321" s="16">
        <f t="shared" si="51"/>
        <v>-5.7807678114407401E-3</v>
      </c>
      <c r="AF321" s="17">
        <f t="shared" si="52"/>
        <v>1.0297641368792378</v>
      </c>
      <c r="AG321" s="17">
        <f>AC321*(14.068*'Sem TS MC2020'!$P313^-0.457)/$R321</f>
        <v>1.1794109646082223</v>
      </c>
      <c r="AH321" s="17"/>
      <c r="AP321" s="3">
        <f>$AQ$2*($AQ$3+$AQ$4*$F321/($N321*'Sem TS MC2020'!P313))*($AQ$5*$G321+$AQ$6*$B321/$N321)*('Sem TS MC2020'!P313^$AQ$7/200000)*($J321-$M321)/($J321-$M321-$H321)+('Sem TS MC2020'!P313-$C321/$AQ$8)*($AQ$5*$G321+$AQ$6*$B321/$N321)/200000</f>
        <v>0.21567666590705148</v>
      </c>
      <c r="AQ321" s="3">
        <f t="shared" si="53"/>
        <v>1.0783833295352574</v>
      </c>
      <c r="AR321" s="16">
        <f t="shared" si="54"/>
        <v>1.5676665907051468E-2</v>
      </c>
    </row>
    <row r="322" spans="1:44" x14ac:dyDescent="0.25">
      <c r="B322" s="4">
        <v>28.7</v>
      </c>
      <c r="C322" s="5">
        <v>276</v>
      </c>
      <c r="D322" s="5">
        <v>2</v>
      </c>
      <c r="E322" s="4">
        <v>50.6</v>
      </c>
      <c r="F322" s="3">
        <v>2.8017146470593879</v>
      </c>
      <c r="G322" s="4">
        <v>38.200000000000003</v>
      </c>
      <c r="H322" s="4">
        <v>52.5</v>
      </c>
      <c r="I322" s="1">
        <v>152.4</v>
      </c>
      <c r="J322" s="4">
        <v>381</v>
      </c>
      <c r="K322" s="5">
        <v>1290</v>
      </c>
      <c r="L322" s="3">
        <v>28003.5</v>
      </c>
      <c r="M322" s="5">
        <v>143.36625380284787</v>
      </c>
      <c r="N322" s="8">
        <v>4.6065670362633239E-2</v>
      </c>
      <c r="O322" s="3">
        <v>88.802700000000002</v>
      </c>
      <c r="P322" s="5">
        <v>206.91879624538313</v>
      </c>
      <c r="Q322" s="3">
        <f t="shared" si="47"/>
        <v>-0.31667133356436572</v>
      </c>
      <c r="R322" s="3">
        <v>0.25</v>
      </c>
      <c r="S322" s="12">
        <f t="shared" si="44"/>
        <v>1.0345939812269156E-3</v>
      </c>
      <c r="W322" s="3">
        <f t="shared" si="45"/>
        <v>0.25478491147138921</v>
      </c>
      <c r="X322" s="3">
        <f t="shared" si="48"/>
        <v>1.0191396458855568</v>
      </c>
      <c r="Z322" s="3">
        <f t="shared" si="46"/>
        <v>0.25922980608051321</v>
      </c>
      <c r="AA322" s="3">
        <f t="shared" si="49"/>
        <v>1.0369192243220529</v>
      </c>
      <c r="AC322" s="3">
        <f>$AD$2*($AD$3+$AD$4*$F322/($N322*'Sem TS MC2020'!P314))*($AD$5*$G322+$AD$6*$B322/$N322)*'Sem TS MC2020'!R314*($J322-$M322)/($J322-$M322-$H322)</f>
        <v>0.22934244320309261</v>
      </c>
      <c r="AD322" s="3">
        <f t="shared" si="50"/>
        <v>0.91736977281237042</v>
      </c>
      <c r="AE322" s="16">
        <f t="shared" si="51"/>
        <v>-2.0657556796907395E-2</v>
      </c>
      <c r="AF322" s="17">
        <f t="shared" si="52"/>
        <v>1.0900729778073144</v>
      </c>
      <c r="AG322" s="17">
        <f>AC322*(14.068*'Sem TS MC2020'!$P314^-0.457)/$R322</f>
        <v>1.0440955852004297</v>
      </c>
      <c r="AH322" s="17"/>
      <c r="AP322" s="3">
        <f>$AQ$2*($AQ$3+$AQ$4*$F322/($N322*'Sem TS MC2020'!P314))*($AQ$5*$G322+$AQ$6*$B322/$N322)*('Sem TS MC2020'!P314^$AQ$7/200000)*($J322-$M322)/($J322-$M322-$H322)+('Sem TS MC2020'!P314-$C322/$AQ$8)*($AQ$5*$G322+$AQ$6*$B322/$N322)/200000</f>
        <v>0.24979982683695487</v>
      </c>
      <c r="AQ322" s="3">
        <f t="shared" si="53"/>
        <v>0.99919930734781948</v>
      </c>
      <c r="AR322" s="16">
        <f t="shared" si="54"/>
        <v>-2.0017316304513089E-4</v>
      </c>
    </row>
    <row r="323" spans="1:44" x14ac:dyDescent="0.25">
      <c r="B323" s="4">
        <v>28.7</v>
      </c>
      <c r="C323" s="5">
        <v>276</v>
      </c>
      <c r="D323" s="5">
        <v>2</v>
      </c>
      <c r="E323" s="4">
        <v>50.6</v>
      </c>
      <c r="F323" s="3">
        <v>2.8017146470593879</v>
      </c>
      <c r="G323" s="4">
        <v>38.200000000000003</v>
      </c>
      <c r="H323" s="4">
        <v>52.5</v>
      </c>
      <c r="I323" s="1">
        <v>152.4</v>
      </c>
      <c r="J323" s="4">
        <v>381</v>
      </c>
      <c r="K323" s="5">
        <v>1290</v>
      </c>
      <c r="L323" s="3">
        <v>28003.5</v>
      </c>
      <c r="M323" s="5">
        <v>143.36625380284787</v>
      </c>
      <c r="N323" s="8">
        <v>4.6065670362633239E-2</v>
      </c>
      <c r="O323" s="3">
        <v>104.61500000000001</v>
      </c>
      <c r="P323" s="5">
        <v>242.5828953857702</v>
      </c>
      <c r="Q323" s="3">
        <f t="shared" si="47"/>
        <v>-1.7673062400120683E-2</v>
      </c>
      <c r="R323" s="3">
        <v>0.28999999999999998</v>
      </c>
      <c r="S323" s="12">
        <f t="shared" si="44"/>
        <v>1.2129144769288511E-3</v>
      </c>
      <c r="W323" s="3">
        <f t="shared" si="45"/>
        <v>0.28105018042681318</v>
      </c>
      <c r="X323" s="3">
        <f t="shared" si="48"/>
        <v>0.96913855319590758</v>
      </c>
      <c r="Z323" s="3">
        <f t="shared" si="46"/>
        <v>0.28645391405098386</v>
      </c>
      <c r="AA323" s="3">
        <f t="shared" si="49"/>
        <v>0.98777211741718585</v>
      </c>
      <c r="AC323" s="3">
        <f>$AD$2*($AD$3+$AD$4*$F323/($N323*'Sem TS MC2020'!P315))*($AD$5*$G323+$AD$6*$B323/$N323)*'Sem TS MC2020'!R315*($J323-$M323)/($J323-$M323-$H323)</f>
        <v>0.26238902185917334</v>
      </c>
      <c r="AD323" s="3">
        <f t="shared" si="50"/>
        <v>0.90478973054887368</v>
      </c>
      <c r="AE323" s="16">
        <f t="shared" si="51"/>
        <v>-2.7610978140826636E-2</v>
      </c>
      <c r="AF323" s="17">
        <f t="shared" si="52"/>
        <v>1.105229166773775</v>
      </c>
      <c r="AG323" s="17">
        <f>AC323*(14.068*'Sem TS MC2020'!$P315^-0.457)/$R323</f>
        <v>0.97595196909761261</v>
      </c>
      <c r="AH323" s="17"/>
      <c r="AP323" s="3">
        <f>$AQ$2*($AQ$3+$AQ$4*$F323/($N323*'Sem TS MC2020'!P315))*($AQ$5*$G323+$AQ$6*$B323/$N323)*('Sem TS MC2020'!P315^$AQ$7/200000)*($J323-$M323)/($J323-$M323-$H323)+('Sem TS MC2020'!P315-$C323/$AQ$8)*($AQ$5*$G323+$AQ$6*$B323/$N323)/200000</f>
        <v>0.28110195907531343</v>
      </c>
      <c r="AQ323" s="3">
        <f t="shared" si="53"/>
        <v>0.96931710025970153</v>
      </c>
      <c r="AR323" s="16">
        <f t="shared" si="54"/>
        <v>-8.8980409246865455E-3</v>
      </c>
    </row>
    <row r="324" spans="1:44" x14ac:dyDescent="0.25">
      <c r="A324" s="1" t="s">
        <v>80</v>
      </c>
      <c r="B324" s="4">
        <v>28.7</v>
      </c>
      <c r="C324" s="5">
        <v>276</v>
      </c>
      <c r="D324" s="5">
        <v>2</v>
      </c>
      <c r="E324" s="4">
        <v>50.6</v>
      </c>
      <c r="F324" s="3">
        <v>2.7153116457984496</v>
      </c>
      <c r="G324" s="4">
        <v>38.200000000000003</v>
      </c>
      <c r="H324" s="4">
        <v>52.5</v>
      </c>
      <c r="I324" s="1">
        <v>152.4</v>
      </c>
      <c r="J324" s="4">
        <v>381</v>
      </c>
      <c r="K324" s="5">
        <v>1290</v>
      </c>
      <c r="L324" s="3">
        <v>28003.5</v>
      </c>
      <c r="M324" s="5">
        <v>144.17675602863136</v>
      </c>
      <c r="N324" s="8">
        <v>4.6065670362633239E-2</v>
      </c>
      <c r="O324" s="3">
        <v>77.037800000000004</v>
      </c>
      <c r="P324" s="5">
        <v>170.44511898843021</v>
      </c>
      <c r="Q324" s="3">
        <f t="shared" si="47"/>
        <v>-0.6224568911892262</v>
      </c>
      <c r="R324" s="3">
        <v>0.17</v>
      </c>
      <c r="S324" s="12">
        <f t="shared" si="44"/>
        <v>8.5222559494215107E-4</v>
      </c>
      <c r="W324" s="3">
        <f t="shared" si="45"/>
        <v>0.22605432429933972</v>
      </c>
      <c r="X324" s="3">
        <f t="shared" si="48"/>
        <v>1.3297313194078806</v>
      </c>
      <c r="Z324" s="3">
        <f t="shared" si="46"/>
        <v>0.22950792152072236</v>
      </c>
      <c r="AA324" s="3">
        <f t="shared" si="49"/>
        <v>1.3500465971807196</v>
      </c>
      <c r="AC324" s="3">
        <f>$AD$2*($AD$3+$AD$4*$F324/($N324*'Sem TS MC2020'!P316))*($AD$5*$G324+$AD$6*$B324/$N324)*'Sem TS MC2020'!R316*($J324-$M324)/($J324-$M324-$H324)</f>
        <v>0.19573392154732178</v>
      </c>
      <c r="AD324" s="3">
        <f t="shared" si="50"/>
        <v>1.1513760091018928</v>
      </c>
      <c r="AE324" s="16">
        <f t="shared" si="51"/>
        <v>2.5733921547321764E-2</v>
      </c>
      <c r="AF324" s="17">
        <f t="shared" si="52"/>
        <v>0.86852600027685956</v>
      </c>
      <c r="AG324" s="17">
        <f>AC324*(14.068*'Sem TS MC2020'!$P316^-0.457)/$R324</f>
        <v>1.397748355544036</v>
      </c>
      <c r="AH324" s="17"/>
      <c r="AP324" s="3">
        <f>$AQ$2*($AQ$3+$AQ$4*$F324/($N324*'Sem TS MC2020'!P316))*($AQ$5*$G324+$AQ$6*$B324/$N324)*('Sem TS MC2020'!P316^$AQ$7/200000)*($J324-$M324)/($J324-$M324-$H324)+('Sem TS MC2020'!P316-$C324/$AQ$8)*($AQ$5*$G324+$AQ$6*$B324/$N324)/200000</f>
        <v>0.21732455087549477</v>
      </c>
      <c r="AQ324" s="3">
        <f t="shared" si="53"/>
        <v>1.2783797110323221</v>
      </c>
      <c r="AR324" s="16">
        <f t="shared" si="54"/>
        <v>4.7324550875494753E-2</v>
      </c>
    </row>
    <row r="325" spans="1:44" x14ac:dyDescent="0.25">
      <c r="A325" s="1" t="s">
        <v>81</v>
      </c>
      <c r="B325" s="4">
        <v>28.7</v>
      </c>
      <c r="C325" s="5">
        <v>276</v>
      </c>
      <c r="D325" s="5">
        <v>2</v>
      </c>
      <c r="E325" s="4">
        <v>50.6</v>
      </c>
      <c r="F325" s="3">
        <v>2.8017146470593879</v>
      </c>
      <c r="G325" s="4">
        <v>38.200000000000003</v>
      </c>
      <c r="H325" s="4">
        <v>52.5</v>
      </c>
      <c r="I325" s="1">
        <v>152.4</v>
      </c>
      <c r="J325" s="4">
        <v>381</v>
      </c>
      <c r="K325" s="5">
        <v>1290</v>
      </c>
      <c r="L325" s="3">
        <v>28003.5</v>
      </c>
      <c r="M325" s="5">
        <v>143.36625380284787</v>
      </c>
      <c r="N325" s="8">
        <v>4.6065670362633239E-2</v>
      </c>
      <c r="O325" s="3">
        <v>64.998500000000007</v>
      </c>
      <c r="P325" s="5">
        <v>131.97935186683122</v>
      </c>
      <c r="Q325" s="3">
        <f t="shared" si="47"/>
        <v>-0.94494359758524626</v>
      </c>
      <c r="R325" s="3">
        <v>0.15</v>
      </c>
      <c r="S325" s="12">
        <f t="shared" si="44"/>
        <v>6.5989675933415609E-4</v>
      </c>
      <c r="W325" s="3">
        <f t="shared" si="45"/>
        <v>0.19305334762171436</v>
      </c>
      <c r="X325" s="3">
        <f t="shared" si="48"/>
        <v>1.2870223174780957</v>
      </c>
      <c r="Z325" s="3">
        <f t="shared" si="46"/>
        <v>0.19545209646914194</v>
      </c>
      <c r="AA325" s="3">
        <f t="shared" si="49"/>
        <v>1.3030139764609463</v>
      </c>
      <c r="AC325" s="3">
        <f>$AD$2*($AD$3+$AD$4*$F325/($N325*'Sem TS MC2020'!P317))*($AD$5*$G325+$AD$6*$B325/$N325)*'Sem TS MC2020'!R317*($J325-$M325)/($J325-$M325-$H325)</f>
        <v>0.15827682091712722</v>
      </c>
      <c r="AD325" s="3">
        <f t="shared" si="50"/>
        <v>1.0551788061141816</v>
      </c>
      <c r="AE325" s="16">
        <f t="shared" si="51"/>
        <v>8.2768209171272256E-3</v>
      </c>
      <c r="AF325" s="17">
        <f t="shared" si="52"/>
        <v>0.94770667701582834</v>
      </c>
      <c r="AG325" s="17">
        <f>AC325*(14.068*'Sem TS MC2020'!$P317^-0.457)/$R325</f>
        <v>1.3850193119224663</v>
      </c>
      <c r="AH325" s="17"/>
      <c r="AP325" s="3">
        <f>$AQ$2*($AQ$3+$AQ$4*$F325/($N325*'Sem TS MC2020'!P317))*($AQ$5*$G325+$AQ$6*$B325/$N325)*('Sem TS MC2020'!P317^$AQ$7/200000)*($J325-$M325)/($J325-$M325-$H325)+('Sem TS MC2020'!P317-$C325/$AQ$8)*($AQ$5*$G325+$AQ$6*$B325/$N325)/200000</f>
        <v>0.17965269055045258</v>
      </c>
      <c r="AQ325" s="3">
        <f t="shared" si="53"/>
        <v>1.197684603669684</v>
      </c>
      <c r="AR325" s="16">
        <f t="shared" si="54"/>
        <v>2.9652690550452582E-2</v>
      </c>
    </row>
    <row r="326" spans="1:44" x14ac:dyDescent="0.25">
      <c r="B326" s="4">
        <v>28.7</v>
      </c>
      <c r="C326" s="5">
        <v>276</v>
      </c>
      <c r="D326" s="5">
        <v>2</v>
      </c>
      <c r="E326" s="4">
        <v>50.6</v>
      </c>
      <c r="F326" s="3">
        <v>2.8017146470593879</v>
      </c>
      <c r="G326" s="4">
        <v>38.200000000000003</v>
      </c>
      <c r="H326" s="4">
        <v>52.5</v>
      </c>
      <c r="I326" s="1">
        <v>152.4</v>
      </c>
      <c r="J326" s="4">
        <v>381</v>
      </c>
      <c r="K326" s="5">
        <v>1290</v>
      </c>
      <c r="L326" s="3">
        <v>28003.5</v>
      </c>
      <c r="M326" s="5">
        <v>143.36625380284787</v>
      </c>
      <c r="N326" s="8">
        <v>4.6065670362633239E-2</v>
      </c>
      <c r="O326" s="3">
        <v>77.037800000000004</v>
      </c>
      <c r="P326" s="5">
        <v>169.0135809192405</v>
      </c>
      <c r="Q326" s="3">
        <f t="shared" si="47"/>
        <v>-0.63445852359016397</v>
      </c>
      <c r="R326" s="3">
        <v>0.16</v>
      </c>
      <c r="S326" s="12">
        <f t="shared" si="44"/>
        <v>8.4506790459620243E-4</v>
      </c>
      <c r="W326" s="3">
        <f t="shared" si="45"/>
        <v>0.22488100293956265</v>
      </c>
      <c r="X326" s="3">
        <f t="shared" si="48"/>
        <v>1.4055062683722666</v>
      </c>
      <c r="Z326" s="3">
        <f t="shared" si="46"/>
        <v>0.22829549287566955</v>
      </c>
      <c r="AA326" s="3">
        <f t="shared" si="49"/>
        <v>1.4268468304729347</v>
      </c>
      <c r="AC326" s="3">
        <f>$AD$2*($AD$3+$AD$4*$F326/($N326*'Sem TS MC2020'!P318))*($AD$5*$G326+$AD$6*$B326/$N326)*'Sem TS MC2020'!R318*($J326-$M326)/($J326-$M326-$H326)</f>
        <v>0.19421923218855927</v>
      </c>
      <c r="AD326" s="3">
        <f t="shared" si="50"/>
        <v>1.2138702011784954</v>
      </c>
      <c r="AE326" s="16">
        <f t="shared" si="51"/>
        <v>3.4219232188559268E-2</v>
      </c>
      <c r="AF326" s="17">
        <f t="shared" si="52"/>
        <v>0.82381130950339021</v>
      </c>
      <c r="AG326" s="17">
        <f>AC326*(14.068*'Sem TS MC2020'!$P318^-0.457)/$R326</f>
        <v>1.4742637057602779</v>
      </c>
      <c r="AH326" s="17"/>
      <c r="AP326" s="3">
        <f>$AQ$2*($AQ$3+$AQ$4*$F326/($N326*'Sem TS MC2020'!P318))*($AQ$5*$G326+$AQ$6*$B326/$N326)*('Sem TS MC2020'!P318^$AQ$7/200000)*($J326-$M326)/($J326-$M326-$H326)+('Sem TS MC2020'!P318-$C326/$AQ$8)*($AQ$5*$G326+$AQ$6*$B326/$N326)/200000</f>
        <v>0.21567666590705148</v>
      </c>
      <c r="AQ326" s="3">
        <f t="shared" si="53"/>
        <v>1.3479791619190717</v>
      </c>
      <c r="AR326" s="16">
        <f t="shared" si="54"/>
        <v>5.5676665907051476E-2</v>
      </c>
    </row>
    <row r="327" spans="1:44" x14ac:dyDescent="0.25">
      <c r="B327" s="4">
        <v>28.7</v>
      </c>
      <c r="C327" s="5">
        <v>276</v>
      </c>
      <c r="D327" s="5">
        <v>2</v>
      </c>
      <c r="E327" s="4">
        <v>50.6</v>
      </c>
      <c r="F327" s="3">
        <v>2.8017146470593879</v>
      </c>
      <c r="G327" s="4">
        <v>38.200000000000003</v>
      </c>
      <c r="H327" s="4">
        <v>52.5</v>
      </c>
      <c r="I327" s="1">
        <v>152.4</v>
      </c>
      <c r="J327" s="4">
        <v>381</v>
      </c>
      <c r="K327" s="5">
        <v>1290</v>
      </c>
      <c r="L327" s="3">
        <v>28003.5</v>
      </c>
      <c r="M327" s="5">
        <v>143.36625380284787</v>
      </c>
      <c r="N327" s="8">
        <v>4.6065670362633239E-2</v>
      </c>
      <c r="O327" s="3">
        <v>88.802700000000002</v>
      </c>
      <c r="P327" s="5">
        <v>206.91879624538313</v>
      </c>
      <c r="Q327" s="3">
        <f t="shared" si="47"/>
        <v>-0.31667133356436572</v>
      </c>
      <c r="R327" s="3">
        <v>0.22</v>
      </c>
      <c r="S327" s="12">
        <f t="shared" si="44"/>
        <v>1.0345939812269156E-3</v>
      </c>
      <c r="W327" s="3">
        <f t="shared" si="45"/>
        <v>0.25478491147138921</v>
      </c>
      <c r="X327" s="3">
        <f t="shared" si="48"/>
        <v>1.15811323396086</v>
      </c>
      <c r="Z327" s="3">
        <f t="shared" si="46"/>
        <v>0.25922980608051321</v>
      </c>
      <c r="AA327" s="3">
        <f t="shared" si="49"/>
        <v>1.178317300365969</v>
      </c>
      <c r="AC327" s="3">
        <f>$AD$2*($AD$3+$AD$4*$F327/($N327*'Sem TS MC2020'!P319))*($AD$5*$G327+$AD$6*$B327/$N327)*'Sem TS MC2020'!R319*($J327-$M327)/($J327-$M327-$H327)</f>
        <v>0.22934244320309261</v>
      </c>
      <c r="AD327" s="3">
        <f t="shared" si="50"/>
        <v>1.0424656509231482</v>
      </c>
      <c r="AE327" s="16">
        <f t="shared" si="51"/>
        <v>9.3424432030926041E-3</v>
      </c>
      <c r="AF327" s="17">
        <f t="shared" si="52"/>
        <v>0.95926422047043658</v>
      </c>
      <c r="AG327" s="17">
        <f>AC327*(14.068*'Sem TS MC2020'!$P319^-0.457)/$R327</f>
        <v>1.1864722559095791</v>
      </c>
      <c r="AH327" s="17"/>
      <c r="AP327" s="3">
        <f>$AQ$2*($AQ$3+$AQ$4*$F327/($N327*'Sem TS MC2020'!P319))*($AQ$5*$G327+$AQ$6*$B327/$N327)*('Sem TS MC2020'!P319^$AQ$7/200000)*($J327-$M327)/($J327-$M327-$H327)+('Sem TS MC2020'!P319-$C327/$AQ$8)*($AQ$5*$G327+$AQ$6*$B327/$N327)/200000</f>
        <v>0.24979982683695487</v>
      </c>
      <c r="AQ327" s="3">
        <f t="shared" si="53"/>
        <v>1.1354537583497948</v>
      </c>
      <c r="AR327" s="16">
        <f t="shared" si="54"/>
        <v>2.9799826836954868E-2</v>
      </c>
    </row>
    <row r="328" spans="1:44" x14ac:dyDescent="0.25">
      <c r="B328" s="4">
        <v>28.7</v>
      </c>
      <c r="C328" s="5">
        <v>276</v>
      </c>
      <c r="D328" s="5">
        <v>2</v>
      </c>
      <c r="E328" s="4">
        <v>50.6</v>
      </c>
      <c r="F328" s="3">
        <v>2.8017146470593879</v>
      </c>
      <c r="G328" s="4">
        <v>38.200000000000003</v>
      </c>
      <c r="H328" s="4">
        <v>52.5</v>
      </c>
      <c r="I328" s="1">
        <v>152.4</v>
      </c>
      <c r="J328" s="4">
        <v>381</v>
      </c>
      <c r="K328" s="5">
        <v>1290</v>
      </c>
      <c r="L328" s="3">
        <v>28003.5</v>
      </c>
      <c r="M328" s="5">
        <v>143.36625380284787</v>
      </c>
      <c r="N328" s="8">
        <v>4.6065670362633239E-2</v>
      </c>
      <c r="O328" s="3">
        <v>104.61500000000001</v>
      </c>
      <c r="P328" s="5">
        <v>242.5828953857702</v>
      </c>
      <c r="Q328" s="3">
        <f t="shared" si="47"/>
        <v>-1.7673062400120683E-2</v>
      </c>
      <c r="R328" s="3">
        <v>0.26</v>
      </c>
      <c r="S328" s="12">
        <f t="shared" si="44"/>
        <v>1.2129144769288511E-3</v>
      </c>
      <c r="W328" s="3">
        <f t="shared" si="45"/>
        <v>0.28105018042681318</v>
      </c>
      <c r="X328" s="3">
        <f t="shared" si="48"/>
        <v>1.0809622324108199</v>
      </c>
      <c r="Z328" s="3">
        <f t="shared" si="46"/>
        <v>0.28645391405098386</v>
      </c>
      <c r="AA328" s="3">
        <f t="shared" si="49"/>
        <v>1.1017458232730148</v>
      </c>
      <c r="AC328" s="3">
        <f>$AD$2*($AD$3+$AD$4*$F328/($N328*'Sem TS MC2020'!P320))*($AD$5*$G328+$AD$6*$B328/$N328)*'Sem TS MC2020'!R320*($J328-$M328)/($J328-$M328-$H328)</f>
        <v>0.26238902185917334</v>
      </c>
      <c r="AD328" s="3">
        <f t="shared" si="50"/>
        <v>1.0091885456122052</v>
      </c>
      <c r="AE328" s="16">
        <f t="shared" si="51"/>
        <v>2.3890218591733348E-3</v>
      </c>
      <c r="AF328" s="17">
        <f t="shared" si="52"/>
        <v>0.99089511503855698</v>
      </c>
      <c r="AG328" s="17">
        <f>AC328*(14.068*'Sem TS MC2020'!$P320^-0.457)/$R328</f>
        <v>1.0885618116857985</v>
      </c>
      <c r="AH328" s="17"/>
      <c r="AP328" s="3">
        <f>$AQ$2*($AQ$3+$AQ$4*$F328/($N328*'Sem TS MC2020'!P320))*($AQ$5*$G328+$AQ$6*$B328/$N328)*('Sem TS MC2020'!P320^$AQ$7/200000)*($J328-$M328)/($J328-$M328-$H328)+('Sem TS MC2020'!P320-$C328/$AQ$8)*($AQ$5*$G328+$AQ$6*$B328/$N328)/200000</f>
        <v>0.28110195907531343</v>
      </c>
      <c r="AQ328" s="3">
        <f t="shared" si="53"/>
        <v>1.0811613810588978</v>
      </c>
      <c r="AR328" s="16">
        <f t="shared" si="54"/>
        <v>2.1101959075313426E-2</v>
      </c>
    </row>
    <row r="329" spans="1:44" x14ac:dyDescent="0.25">
      <c r="A329" s="1" t="s">
        <v>82</v>
      </c>
      <c r="B329" s="4">
        <v>28.7</v>
      </c>
      <c r="C329" s="5">
        <v>276</v>
      </c>
      <c r="D329" s="5">
        <v>2</v>
      </c>
      <c r="E329" s="4">
        <v>50.6</v>
      </c>
      <c r="F329" s="3">
        <v>2.524448068103379</v>
      </c>
      <c r="G329" s="4">
        <v>38.200000000000003</v>
      </c>
      <c r="H329" s="4">
        <v>52.5</v>
      </c>
      <c r="I329" s="1">
        <v>152.4</v>
      </c>
      <c r="J329" s="4">
        <v>381</v>
      </c>
      <c r="K329" s="5">
        <v>1290</v>
      </c>
      <c r="L329" s="3">
        <v>28003.5</v>
      </c>
      <c r="M329" s="5">
        <v>146.07134676739989</v>
      </c>
      <c r="N329" s="8">
        <v>4.6065670362633239E-2</v>
      </c>
      <c r="O329" s="3">
        <v>77.037800000000004</v>
      </c>
      <c r="P329" s="5">
        <v>173.64202143250185</v>
      </c>
      <c r="Q329" s="3">
        <f t="shared" si="47"/>
        <v>-0.59565491590042063</v>
      </c>
      <c r="R329" s="3">
        <v>0.17</v>
      </c>
      <c r="S329" s="12">
        <f t="shared" si="44"/>
        <v>8.6821010716250924E-4</v>
      </c>
      <c r="W329" s="3">
        <f t="shared" si="45"/>
        <v>0.22866103882900296</v>
      </c>
      <c r="X329" s="3">
        <f t="shared" si="48"/>
        <v>1.3450649342882526</v>
      </c>
      <c r="Z329" s="3">
        <f t="shared" si="46"/>
        <v>0.23220191962044276</v>
      </c>
      <c r="AA329" s="3">
        <f t="shared" si="49"/>
        <v>1.3658936448261338</v>
      </c>
      <c r="AC329" s="3">
        <f>$AD$2*($AD$3+$AD$4*$F329/($N329*'Sem TS MC2020'!P321))*($AD$5*$G329+$AD$6*$B329/$N329)*'Sem TS MC2020'!R321*($J329-$M329)/($J329-$M329-$H329)</f>
        <v>0.19915070338749438</v>
      </c>
      <c r="AD329" s="3">
        <f t="shared" si="50"/>
        <v>1.1714747258087903</v>
      </c>
      <c r="AE329" s="16">
        <f t="shared" si="51"/>
        <v>2.915070338749437E-2</v>
      </c>
      <c r="AF329" s="17">
        <f t="shared" si="52"/>
        <v>0.85362490369529431</v>
      </c>
      <c r="AG329" s="17">
        <f>AC329*(14.068*'Sem TS MC2020'!$P321^-0.457)/$R329</f>
        <v>1.4206833457760468</v>
      </c>
      <c r="AH329" s="17"/>
      <c r="AP329" s="3">
        <f>$AQ$2*($AQ$3+$AQ$4*$F329/($N329*'Sem TS MC2020'!P321))*($AQ$5*$G329+$AQ$6*$B329/$N329)*('Sem TS MC2020'!P321^$AQ$7/200000)*($J329-$M329)/($J329-$M329-$H329)+('Sem TS MC2020'!P321-$C329/$AQ$8)*($AQ$5*$G329+$AQ$6*$B329/$N329)/200000</f>
        <v>0.22103672614312406</v>
      </c>
      <c r="AQ329" s="3">
        <f t="shared" si="53"/>
        <v>1.3002160361360238</v>
      </c>
      <c r="AR329" s="16">
        <f t="shared" si="54"/>
        <v>5.1036726143124045E-2</v>
      </c>
    </row>
    <row r="330" spans="1:44" x14ac:dyDescent="0.25">
      <c r="B330" s="4">
        <v>28.7</v>
      </c>
      <c r="C330" s="5">
        <v>276</v>
      </c>
      <c r="D330" s="5">
        <v>2</v>
      </c>
      <c r="E330" s="4">
        <v>50.6</v>
      </c>
      <c r="F330" s="3">
        <v>2.524448068103379</v>
      </c>
      <c r="G330" s="4">
        <v>38.200000000000003</v>
      </c>
      <c r="H330" s="4">
        <v>52.5</v>
      </c>
      <c r="I330" s="1">
        <v>152.4</v>
      </c>
      <c r="J330" s="4">
        <v>381</v>
      </c>
      <c r="K330" s="5">
        <v>1290</v>
      </c>
      <c r="L330" s="3">
        <v>28003.5</v>
      </c>
      <c r="M330" s="5">
        <v>146.07134676739989</v>
      </c>
      <c r="N330" s="8">
        <v>4.6065670362633239E-2</v>
      </c>
      <c r="O330" s="3">
        <v>88.802700000000002</v>
      </c>
      <c r="P330" s="5">
        <v>211.19242524477934</v>
      </c>
      <c r="Q330" s="3">
        <f t="shared" si="47"/>
        <v>-0.28084237073575408</v>
      </c>
      <c r="R330" s="3">
        <v>0.2</v>
      </c>
      <c r="S330" s="12">
        <f t="shared" si="44"/>
        <v>1.0559621262238967E-3</v>
      </c>
      <c r="W330" s="3">
        <f t="shared" si="45"/>
        <v>0.25801899213368767</v>
      </c>
      <c r="X330" s="3">
        <f t="shared" si="48"/>
        <v>1.2900949606684382</v>
      </c>
      <c r="Z330" s="3">
        <f t="shared" si="46"/>
        <v>0.26257934857408644</v>
      </c>
      <c r="AA330" s="3">
        <f t="shared" si="49"/>
        <v>1.3128967428704321</v>
      </c>
      <c r="AC330" s="3">
        <f>$AD$2*($AD$3+$AD$4*$F330/($N330*'Sem TS MC2020'!P322))*($AD$5*$G330+$AD$6*$B330/$N330)*'Sem TS MC2020'!R322*($J330-$M330)/($J330-$M330-$H330)</f>
        <v>0.23450253386751127</v>
      </c>
      <c r="AD330" s="3">
        <f t="shared" si="50"/>
        <v>1.1725126693375563</v>
      </c>
      <c r="AE330" s="16">
        <f t="shared" si="51"/>
        <v>3.4502533867511259E-2</v>
      </c>
      <c r="AF330" s="17">
        <f t="shared" si="52"/>
        <v>0.85286924922097251</v>
      </c>
      <c r="AG330" s="17">
        <f>AC330*(14.068*'Sem TS MC2020'!$P322^-0.457)/$R330</f>
        <v>1.3325233249129582</v>
      </c>
      <c r="AH330" s="17"/>
      <c r="AP330" s="3">
        <f>$AQ$2*($AQ$3+$AQ$4*$F330/($N330*'Sem TS MC2020'!P322))*($AQ$5*$G330+$AQ$6*$B330/$N330)*('Sem TS MC2020'!P322^$AQ$7/200000)*($J330-$M330)/($J330-$M330-$H330)+('Sem TS MC2020'!P322-$C330/$AQ$8)*($AQ$5*$G330+$AQ$6*$B330/$N330)/200000</f>
        <v>0.25525353763715891</v>
      </c>
      <c r="AQ330" s="3">
        <f t="shared" si="53"/>
        <v>1.2762676881857944</v>
      </c>
      <c r="AR330" s="16">
        <f t="shared" si="54"/>
        <v>5.52535376371589E-2</v>
      </c>
    </row>
    <row r="331" spans="1:44" x14ac:dyDescent="0.25">
      <c r="B331" s="4">
        <v>28.7</v>
      </c>
      <c r="C331" s="5">
        <v>276</v>
      </c>
      <c r="D331" s="5">
        <v>2</v>
      </c>
      <c r="E331" s="4">
        <v>50.6</v>
      </c>
      <c r="F331" s="3">
        <v>2.524448068103379</v>
      </c>
      <c r="G331" s="4">
        <v>38.200000000000003</v>
      </c>
      <c r="H331" s="4">
        <v>52.5</v>
      </c>
      <c r="I331" s="1">
        <v>152.4</v>
      </c>
      <c r="J331" s="4">
        <v>381</v>
      </c>
      <c r="K331" s="5">
        <v>1290</v>
      </c>
      <c r="L331" s="3">
        <v>28003.5</v>
      </c>
      <c r="M331" s="5">
        <v>146.07134676739989</v>
      </c>
      <c r="N331" s="8">
        <v>4.6065670362633239E-2</v>
      </c>
      <c r="O331" s="3">
        <v>104.61500000000001</v>
      </c>
      <c r="P331" s="5">
        <v>245.49875842797996</v>
      </c>
      <c r="Q331" s="3">
        <f t="shared" si="47"/>
        <v>6.7727536890663503E-3</v>
      </c>
      <c r="R331" s="3">
        <v>0.24</v>
      </c>
      <c r="S331" s="12">
        <f t="shared" ref="S331:S351" si="55">P331/200000</f>
        <v>1.2274937921398998E-3</v>
      </c>
      <c r="W331" s="3">
        <f t="shared" ref="W331:W351" si="56">$X$2*($X$3*$G331+$X$4*$B331^$X$5*$N331^$X$6)*$S331^$X$7</f>
        <v>0.28312978450853338</v>
      </c>
      <c r="X331" s="3">
        <f t="shared" si="48"/>
        <v>1.1797074354522223</v>
      </c>
      <c r="Z331" s="3">
        <f t="shared" ref="Z331:Z351" si="57">$AA$2*$B331^$AA$3*$S331^$AA$4*($AA$5*$N331^$AA$6+$AA$7)</f>
        <v>0.28861143295046593</v>
      </c>
      <c r="AA331" s="3">
        <f t="shared" si="49"/>
        <v>1.2025476372936081</v>
      </c>
      <c r="AC331" s="3">
        <f>$AD$2*($AD$3+$AD$4*$F331/($N331*'Sem TS MC2020'!P323))*($AD$5*$G331+$AD$6*$B331/$N331)*'Sem TS MC2020'!R323*($J331-$M331)/($J331-$M331-$H331)</f>
        <v>0.26680023381093909</v>
      </c>
      <c r="AD331" s="3">
        <f t="shared" si="50"/>
        <v>1.111667640878913</v>
      </c>
      <c r="AE331" s="16">
        <f t="shared" si="51"/>
        <v>2.68002338109391E-2</v>
      </c>
      <c r="AF331" s="17">
        <f t="shared" si="52"/>
        <v>0.89954943656484798</v>
      </c>
      <c r="AG331" s="17">
        <f>AC331*(14.068*'Sem TS MC2020'!$P323^-0.457)/$R331</f>
        <v>1.1991009473988148</v>
      </c>
      <c r="AH331" s="17"/>
      <c r="AP331" s="3">
        <f>$AQ$2*($AQ$3+$AQ$4*$F331/($N331*'Sem TS MC2020'!P323))*($AQ$5*$G331+$AQ$6*$B331/$N331)*('Sem TS MC2020'!P323^$AQ$7/200000)*($J331-$M331)/($J331-$M331-$H331)+('Sem TS MC2020'!P323-$C331/$AQ$8)*($AQ$5*$G331+$AQ$6*$B331/$N331)/200000</f>
        <v>0.28575241655365607</v>
      </c>
      <c r="AQ331" s="3">
        <f t="shared" si="53"/>
        <v>1.190635068973567</v>
      </c>
      <c r="AR331" s="16">
        <f t="shared" si="54"/>
        <v>4.5752416553656083E-2</v>
      </c>
    </row>
    <row r="332" spans="1:44" x14ac:dyDescent="0.25">
      <c r="A332" s="1" t="s">
        <v>83</v>
      </c>
      <c r="B332" s="4">
        <v>32.299999999999997</v>
      </c>
      <c r="C332" s="5">
        <v>276</v>
      </c>
      <c r="D332" s="5">
        <v>1</v>
      </c>
      <c r="E332" s="4">
        <v>60</v>
      </c>
      <c r="F332" s="3">
        <v>2.5382184533279259</v>
      </c>
      <c r="G332" s="4">
        <v>38.299999999999997</v>
      </c>
      <c r="H332" s="4">
        <v>54.4</v>
      </c>
      <c r="I332" s="1">
        <v>152.4</v>
      </c>
      <c r="J332" s="4">
        <v>381</v>
      </c>
      <c r="K332" s="5">
        <v>819</v>
      </c>
      <c r="L332" s="3">
        <v>29016.960000000003</v>
      </c>
      <c r="M332" s="5">
        <v>122.83883123921107</v>
      </c>
      <c r="N332" s="8">
        <v>2.8224872626215838E-2</v>
      </c>
      <c r="O332" s="3">
        <v>39.959500000000006</v>
      </c>
      <c r="P332" s="5">
        <v>106.35320377433131</v>
      </c>
      <c r="Q332" s="3">
        <f t="shared" ref="Q332:Q351" si="58">(P332-P$354)/P$355</f>
        <v>-1.1597863711569336</v>
      </c>
      <c r="R332" s="3">
        <v>0.17</v>
      </c>
      <c r="S332" s="12">
        <f t="shared" si="55"/>
        <v>5.3176601887165655E-4</v>
      </c>
      <c r="W332" s="3">
        <f t="shared" si="56"/>
        <v>0.22450826719258282</v>
      </c>
      <c r="X332" s="3">
        <f t="shared" ref="X332:X351" si="59">W332/$R332</f>
        <v>1.3206368658387224</v>
      </c>
      <c r="Z332" s="3">
        <f t="shared" si="57"/>
        <v>0.22397688140286581</v>
      </c>
      <c r="AA332" s="3">
        <f t="shared" ref="AA332:AA351" si="60">Z332/$R332</f>
        <v>1.3175110670756811</v>
      </c>
      <c r="AC332" s="3">
        <f>$AD$2*($AD$3+$AD$4*$F332/($N332*'Sem TS MC2020'!P324))*($AD$5*$G332+$AD$6*$B332/$N332)*'Sem TS MC2020'!R324*($J332-$M332)/($J332-$M332-$H332)</f>
        <v>0.2059834324551171</v>
      </c>
      <c r="AD332" s="3">
        <f t="shared" ref="AD332:AD351" si="61">AC332/$R332</f>
        <v>1.2116672497359828</v>
      </c>
      <c r="AE332" s="16">
        <f t="shared" ref="AE332:AE351" si="62">AC332-$R332</f>
        <v>3.5983432455117093E-2</v>
      </c>
      <c r="AF332" s="17">
        <f t="shared" ref="AF332:AF351" si="63">1/AD332</f>
        <v>0.82530909390997875</v>
      </c>
      <c r="AG332" s="17">
        <f>AC332*(14.068*'Sem TS MC2020'!$P324^-0.457)/$R332</f>
        <v>1.626915289273569</v>
      </c>
      <c r="AH332" s="17"/>
      <c r="AP332" s="3">
        <f>$AQ$2*($AQ$3+$AQ$4*$F332/($N332*'Sem TS MC2020'!P324))*($AQ$5*$G332+$AQ$6*$B332/$N332)*('Sem TS MC2020'!P324^$AQ$7/200000)*($J332-$M332)/($J332-$M332-$H332)+('Sem TS MC2020'!P324-$C332/$AQ$8)*($AQ$5*$G332+$AQ$6*$B332/$N332)/200000</f>
        <v>0.24074832751259745</v>
      </c>
      <c r="AQ332" s="3">
        <f t="shared" ref="AQ332:AQ351" si="64">AP332/$R332</f>
        <v>1.4161666324270437</v>
      </c>
      <c r="AR332" s="16">
        <f t="shared" ref="AR332:AR351" si="65">AP332-$R332</f>
        <v>7.0748327512597436E-2</v>
      </c>
    </row>
    <row r="333" spans="1:44" x14ac:dyDescent="0.25">
      <c r="B333" s="4">
        <v>32.299999999999997</v>
      </c>
      <c r="C333" s="5">
        <v>276</v>
      </c>
      <c r="D333" s="5">
        <v>1</v>
      </c>
      <c r="E333" s="4">
        <v>60</v>
      </c>
      <c r="F333" s="3">
        <v>2.5382184533279259</v>
      </c>
      <c r="G333" s="4">
        <v>38.299999999999997</v>
      </c>
      <c r="H333" s="4">
        <v>54.4</v>
      </c>
      <c r="I333" s="1">
        <v>152.4</v>
      </c>
      <c r="J333" s="4">
        <v>381</v>
      </c>
      <c r="K333" s="5">
        <v>819</v>
      </c>
      <c r="L333" s="3">
        <v>29016.960000000003</v>
      </c>
      <c r="M333" s="5">
        <v>122.83883123921107</v>
      </c>
      <c r="N333" s="8">
        <v>2.8224872626215838E-2</v>
      </c>
      <c r="O333" s="3">
        <v>49.186200000000007</v>
      </c>
      <c r="P333" s="5">
        <v>150.36350238233345</v>
      </c>
      <c r="Q333" s="3">
        <f t="shared" si="58"/>
        <v>-0.79081579530091328</v>
      </c>
      <c r="R333" s="3">
        <v>0.23</v>
      </c>
      <c r="S333" s="12">
        <f t="shared" si="55"/>
        <v>7.5181751191166725E-4</v>
      </c>
      <c r="W333" s="3">
        <f t="shared" si="56"/>
        <v>0.27798676082605039</v>
      </c>
      <c r="X333" s="3">
        <f t="shared" si="59"/>
        <v>1.2086380905480452</v>
      </c>
      <c r="Z333" s="3">
        <f t="shared" si="57"/>
        <v>0.27838721025305141</v>
      </c>
      <c r="AA333" s="3">
        <f t="shared" si="60"/>
        <v>1.2103791750132669</v>
      </c>
      <c r="AC333" s="3">
        <f>$AD$2*($AD$3+$AD$4*$F333/($N333*'Sem TS MC2020'!P325))*($AD$5*$G333+$AD$6*$B333/$N333)*'Sem TS MC2020'!R325*($J333-$M333)/($J333-$M333-$H333)</f>
        <v>0.272637671995831</v>
      </c>
      <c r="AD333" s="3">
        <f t="shared" si="61"/>
        <v>1.1853811825905696</v>
      </c>
      <c r="AE333" s="16">
        <f t="shared" si="62"/>
        <v>4.2637671995830989E-2</v>
      </c>
      <c r="AF333" s="17">
        <f t="shared" si="63"/>
        <v>0.84361048976209352</v>
      </c>
      <c r="AG333" s="17">
        <f>AC333*(14.068*'Sem TS MC2020'!$P325^-0.457)/$R333</f>
        <v>1.4474633813404987</v>
      </c>
      <c r="AH333" s="17"/>
      <c r="AP333" s="3">
        <f>$AQ$2*($AQ$3+$AQ$4*$F333/($N333*'Sem TS MC2020'!P325))*($AQ$5*$G333+$AQ$6*$B333/$N333)*('Sem TS MC2020'!P325^$AQ$7/200000)*($J333-$M333)/($J333-$M333-$H333)+('Sem TS MC2020'!P325-$C333/$AQ$8)*($AQ$5*$G333+$AQ$6*$B333/$N333)/200000</f>
        <v>0.31083560593023885</v>
      </c>
      <c r="AQ333" s="3">
        <f t="shared" si="64"/>
        <v>1.3514591562184297</v>
      </c>
      <c r="AR333" s="16">
        <f t="shared" si="65"/>
        <v>8.0835605930238835E-2</v>
      </c>
    </row>
    <row r="334" spans="1:44" x14ac:dyDescent="0.25">
      <c r="B334" s="4">
        <v>32.299999999999997</v>
      </c>
      <c r="C334" s="5">
        <v>276</v>
      </c>
      <c r="D334" s="5">
        <v>1</v>
      </c>
      <c r="E334" s="4">
        <v>60</v>
      </c>
      <c r="F334" s="3">
        <v>2.5382184533279259</v>
      </c>
      <c r="G334" s="4">
        <v>38.299999999999997</v>
      </c>
      <c r="H334" s="4">
        <v>54.4</v>
      </c>
      <c r="I334" s="1">
        <v>152.4</v>
      </c>
      <c r="J334" s="4">
        <v>381</v>
      </c>
      <c r="K334" s="5">
        <v>819</v>
      </c>
      <c r="L334" s="3">
        <v>29016.960000000003</v>
      </c>
      <c r="M334" s="5">
        <v>122.83883123921107</v>
      </c>
      <c r="N334" s="8">
        <v>2.8224872626215838E-2</v>
      </c>
      <c r="O334" s="3">
        <v>57.349600000000002</v>
      </c>
      <c r="P334" s="5">
        <v>193.14712725532343</v>
      </c>
      <c r="Q334" s="3">
        <f t="shared" si="58"/>
        <v>-0.43212932404564186</v>
      </c>
      <c r="R334" s="3">
        <v>0.27</v>
      </c>
      <c r="S334" s="12">
        <f t="shared" si="55"/>
        <v>9.6573563627661712E-4</v>
      </c>
      <c r="W334" s="3">
        <f t="shared" si="56"/>
        <v>0.32442946024444574</v>
      </c>
      <c r="X334" s="3">
        <f t="shared" si="59"/>
        <v>1.2015905934979472</v>
      </c>
      <c r="Z334" s="3">
        <f t="shared" si="57"/>
        <v>0.32579292880025729</v>
      </c>
      <c r="AA334" s="3">
        <f t="shared" si="60"/>
        <v>1.2066404770379899</v>
      </c>
      <c r="AC334" s="3">
        <f>$AD$2*($AD$3+$AD$4*$F334/($N334*'Sem TS MC2020'!P326))*($AD$5*$G334+$AD$6*$B334/$N334)*'Sem TS MC2020'!R326*($J334-$M334)/($J334-$M334-$H334)</f>
        <v>0.33161056794635096</v>
      </c>
      <c r="AD334" s="3">
        <f t="shared" si="61"/>
        <v>1.2281872886901888</v>
      </c>
      <c r="AE334" s="16">
        <f t="shared" si="62"/>
        <v>6.1610567946350947E-2</v>
      </c>
      <c r="AF334" s="17">
        <f t="shared" si="63"/>
        <v>0.81420806843430116</v>
      </c>
      <c r="AG334" s="17">
        <f>AC334*(14.068*'Sem TS MC2020'!$P326^-0.457)/$R334</f>
        <v>1.3980996932916332</v>
      </c>
      <c r="AH334" s="17"/>
      <c r="AP334" s="3">
        <f>$AQ$2*($AQ$3+$AQ$4*$F334/($N334*'Sem TS MC2020'!P326))*($AQ$5*$G334+$AQ$6*$B334/$N334)*('Sem TS MC2020'!P326^$AQ$7/200000)*($J334-$M334)/($J334-$M334-$H334)+('Sem TS MC2020'!P326-$C334/$AQ$8)*($AQ$5*$G334+$AQ$6*$B334/$N334)/200000</f>
        <v>0.37049169172459251</v>
      </c>
      <c r="AQ334" s="3">
        <f t="shared" si="64"/>
        <v>1.372191450831824</v>
      </c>
      <c r="AR334" s="16">
        <f t="shared" si="65"/>
        <v>0.10049169172459249</v>
      </c>
    </row>
    <row r="335" spans="1:44" x14ac:dyDescent="0.25">
      <c r="B335" s="4">
        <v>32.299999999999997</v>
      </c>
      <c r="C335" s="5">
        <v>276</v>
      </c>
      <c r="D335" s="5">
        <v>1</v>
      </c>
      <c r="E335" s="4">
        <v>60</v>
      </c>
      <c r="F335" s="3">
        <v>2.5382184533279259</v>
      </c>
      <c r="G335" s="4">
        <v>38.299999999999997</v>
      </c>
      <c r="H335" s="4">
        <v>54.4</v>
      </c>
      <c r="I335" s="1">
        <v>152.4</v>
      </c>
      <c r="J335" s="4">
        <v>381</v>
      </c>
      <c r="K335" s="5">
        <v>819</v>
      </c>
      <c r="L335" s="3">
        <v>29016.960000000003</v>
      </c>
      <c r="M335" s="5">
        <v>122.83883123921107</v>
      </c>
      <c r="N335" s="8">
        <v>2.8224872626215838E-2</v>
      </c>
      <c r="O335" s="3">
        <v>63.180599999999998</v>
      </c>
      <c r="P335" s="5">
        <v>223.70685930745918</v>
      </c>
      <c r="Q335" s="3">
        <f t="shared" si="58"/>
        <v>-0.17592470172044747</v>
      </c>
      <c r="R335" s="3">
        <v>0.31</v>
      </c>
      <c r="S335" s="12">
        <f t="shared" si="55"/>
        <v>1.1185342965372958E-3</v>
      </c>
      <c r="W335" s="3">
        <f t="shared" si="56"/>
        <v>0.35520523710631191</v>
      </c>
      <c r="X335" s="3">
        <f t="shared" si="59"/>
        <v>1.1458233455042319</v>
      </c>
      <c r="Z335" s="3">
        <f t="shared" si="57"/>
        <v>0.35727483863757037</v>
      </c>
      <c r="AA335" s="3">
        <f t="shared" si="60"/>
        <v>1.1524994794760335</v>
      </c>
      <c r="AC335" s="3">
        <f>$AD$2*($AD$3+$AD$4*$F335/($N335*'Sem TS MC2020'!P327))*($AD$5*$G335+$AD$6*$B335/$N335)*'Sem TS MC2020'!R327*($J335-$M335)/($J335-$M335-$H335)</f>
        <v>0.37373406505386531</v>
      </c>
      <c r="AD335" s="3">
        <f t="shared" si="61"/>
        <v>1.2055937582382752</v>
      </c>
      <c r="AE335" s="16">
        <f t="shared" si="62"/>
        <v>6.3734065053865308E-2</v>
      </c>
      <c r="AF335" s="17">
        <f t="shared" si="63"/>
        <v>0.82946680269918804</v>
      </c>
      <c r="AG335" s="17">
        <f>AC335*(14.068*'Sem TS MC2020'!$P327^-0.457)/$R335</f>
        <v>1.3129740745727541</v>
      </c>
      <c r="AH335" s="17"/>
      <c r="AP335" s="3">
        <f>$AQ$2*($AQ$3+$AQ$4*$F335/($N335*'Sem TS MC2020'!P327))*($AQ$5*$G335+$AQ$6*$B335/$N335)*('Sem TS MC2020'!P327^$AQ$7/200000)*($J335-$M335)/($J335-$M335-$H335)+('Sem TS MC2020'!P327-$C335/$AQ$8)*($AQ$5*$G335+$AQ$6*$B335/$N335)/200000</f>
        <v>0.41201122308667787</v>
      </c>
      <c r="AQ335" s="3">
        <f t="shared" si="64"/>
        <v>1.3290684615699286</v>
      </c>
      <c r="AR335" s="16">
        <f t="shared" si="65"/>
        <v>0.10201122308667787</v>
      </c>
    </row>
    <row r="336" spans="1:44" x14ac:dyDescent="0.25">
      <c r="B336" s="4">
        <v>32.299999999999997</v>
      </c>
      <c r="C336" s="5">
        <v>276</v>
      </c>
      <c r="D336" s="5">
        <v>1</v>
      </c>
      <c r="E336" s="4">
        <v>60</v>
      </c>
      <c r="F336" s="3">
        <v>2.5382184533279259</v>
      </c>
      <c r="G336" s="4">
        <v>38.299999999999997</v>
      </c>
      <c r="H336" s="4">
        <v>54.4</v>
      </c>
      <c r="I336" s="1">
        <v>152.4</v>
      </c>
      <c r="J336" s="4">
        <v>381</v>
      </c>
      <c r="K336" s="5">
        <v>819</v>
      </c>
      <c r="L336" s="3">
        <v>29016.960000000003</v>
      </c>
      <c r="M336" s="5">
        <v>122.83883123921107</v>
      </c>
      <c r="N336" s="8">
        <v>2.8224872626215838E-2</v>
      </c>
      <c r="O336" s="3">
        <v>67.125100000000003</v>
      </c>
      <c r="P336" s="5">
        <v>230.74497923928394</v>
      </c>
      <c r="Q336" s="3">
        <f t="shared" si="58"/>
        <v>-0.11691898609649251</v>
      </c>
      <c r="R336" s="3">
        <v>0.35</v>
      </c>
      <c r="S336" s="12">
        <f t="shared" si="55"/>
        <v>1.1537248961964197E-3</v>
      </c>
      <c r="W336" s="3">
        <f t="shared" si="56"/>
        <v>0.36205940742107401</v>
      </c>
      <c r="X336" s="3">
        <f t="shared" si="59"/>
        <v>1.0344554497744973</v>
      </c>
      <c r="Z336" s="3">
        <f t="shared" si="57"/>
        <v>0.36429305369244713</v>
      </c>
      <c r="AA336" s="3">
        <f t="shared" si="60"/>
        <v>1.0408372962641348</v>
      </c>
      <c r="AC336" s="3">
        <f>$AD$2*($AD$3+$AD$4*$F336/($N336*'Sem TS MC2020'!P328))*($AD$5*$G336+$AD$6*$B336/$N336)*'Sem TS MC2020'!R328*($J336-$M336)/($J336-$M336-$H336)</f>
        <v>0.38343540091913964</v>
      </c>
      <c r="AD336" s="3">
        <f t="shared" si="61"/>
        <v>1.0955297169118277</v>
      </c>
      <c r="AE336" s="16">
        <f t="shared" si="62"/>
        <v>3.3435400919139657E-2</v>
      </c>
      <c r="AF336" s="17">
        <f t="shared" si="63"/>
        <v>0.91280043303515768</v>
      </c>
      <c r="AG336" s="17">
        <f>AC336*(14.068*'Sem TS MC2020'!$P328^-0.457)/$R336</f>
        <v>1.1816937663256277</v>
      </c>
      <c r="AH336" s="17"/>
      <c r="AP336" s="3">
        <f>$AQ$2*($AQ$3+$AQ$4*$F336/($N336*'Sem TS MC2020'!P328))*($AQ$5*$G336+$AQ$6*$B336/$N336)*('Sem TS MC2020'!P328^$AQ$7/200000)*($J336-$M336)/($J336-$M336-$H336)+('Sem TS MC2020'!P328-$C336/$AQ$8)*($AQ$5*$G336+$AQ$6*$B336/$N336)/200000</f>
        <v>0.42145966512998262</v>
      </c>
      <c r="AQ336" s="3">
        <f t="shared" si="64"/>
        <v>1.2041704717999504</v>
      </c>
      <c r="AR336" s="16">
        <f t="shared" si="65"/>
        <v>7.1459665129982641E-2</v>
      </c>
    </row>
    <row r="337" spans="1:44" x14ac:dyDescent="0.25">
      <c r="A337" s="1" t="s">
        <v>84</v>
      </c>
      <c r="B337" s="4">
        <v>32.299999999999997</v>
      </c>
      <c r="C337" s="5">
        <v>276</v>
      </c>
      <c r="D337" s="5">
        <v>1</v>
      </c>
      <c r="E337" s="4">
        <v>60</v>
      </c>
      <c r="F337" s="3">
        <v>2.8108695189494299</v>
      </c>
      <c r="G337" s="4">
        <v>38.299999999999997</v>
      </c>
      <c r="H337" s="4">
        <v>54.4</v>
      </c>
      <c r="I337" s="1">
        <v>152.4</v>
      </c>
      <c r="J337" s="4">
        <v>381</v>
      </c>
      <c r="K337" s="5">
        <v>819</v>
      </c>
      <c r="L337" s="3">
        <v>29016.960000000003</v>
      </c>
      <c r="M337" s="5">
        <v>120.44611657620311</v>
      </c>
      <c r="N337" s="8">
        <v>2.8224872626215838E-2</v>
      </c>
      <c r="O337" s="3">
        <v>39.959500000000006</v>
      </c>
      <c r="P337" s="5">
        <v>99.532458974281965</v>
      </c>
      <c r="Q337" s="3">
        <f t="shared" si="58"/>
        <v>-1.2169696717988332</v>
      </c>
      <c r="R337" s="3">
        <v>0.19</v>
      </c>
      <c r="S337" s="12">
        <f t="shared" si="55"/>
        <v>4.9766229487140979E-4</v>
      </c>
      <c r="W337" s="3">
        <f t="shared" si="56"/>
        <v>0.21551200752738864</v>
      </c>
      <c r="X337" s="3">
        <f t="shared" si="59"/>
        <v>1.1342737238283613</v>
      </c>
      <c r="Z337" s="3">
        <f t="shared" si="57"/>
        <v>0.21484521402231496</v>
      </c>
      <c r="AA337" s="3">
        <f t="shared" si="60"/>
        <v>1.1307642843279735</v>
      </c>
      <c r="AC337" s="3">
        <f>$AD$2*($AD$3+$AD$4*$F337/($N337*'Sem TS MC2020'!P329))*($AD$5*$G337+$AD$6*$B337/$N337)*'Sem TS MC2020'!R329*($J337-$M337)/($J337-$M337-$H337)</f>
        <v>0.19581756126252065</v>
      </c>
      <c r="AD337" s="3">
        <f t="shared" si="61"/>
        <v>1.0306187434869507</v>
      </c>
      <c r="AE337" s="16">
        <f t="shared" si="62"/>
        <v>5.817561262520643E-3</v>
      </c>
      <c r="AF337" s="17">
        <f t="shared" si="63"/>
        <v>0.97029091147386226</v>
      </c>
      <c r="AG337" s="17">
        <f>AC337*(14.068*'Sem TS MC2020'!$P329^-0.457)/$R337</f>
        <v>1.3855844131764501</v>
      </c>
      <c r="AH337" s="17"/>
      <c r="AP337" s="3">
        <f>$AQ$2*($AQ$3+$AQ$4*$F337/($N337*'Sem TS MC2020'!P329))*($AQ$5*$G337+$AQ$6*$B337/$N337)*('Sem TS MC2020'!P329^$AQ$7/200000)*($J337-$M337)/($J337-$M337-$H337)+('Sem TS MC2020'!P329-$C337/$AQ$8)*($AQ$5*$G337+$AQ$6*$B337/$N337)/200000</f>
        <v>0.22882229957393879</v>
      </c>
      <c r="AQ337" s="3">
        <f t="shared" si="64"/>
        <v>1.2043278924944147</v>
      </c>
      <c r="AR337" s="16">
        <f t="shared" si="65"/>
        <v>3.882229957393879E-2</v>
      </c>
    </row>
    <row r="338" spans="1:44" x14ac:dyDescent="0.25">
      <c r="B338" s="4">
        <v>32.299999999999997</v>
      </c>
      <c r="C338" s="5">
        <v>276</v>
      </c>
      <c r="D338" s="5">
        <v>1</v>
      </c>
      <c r="E338" s="4">
        <v>60</v>
      </c>
      <c r="F338" s="3">
        <v>2.8108695189494299</v>
      </c>
      <c r="G338" s="4">
        <v>38.299999999999997</v>
      </c>
      <c r="H338" s="4">
        <v>54.4</v>
      </c>
      <c r="I338" s="1">
        <v>152.4</v>
      </c>
      <c r="J338" s="4">
        <v>381</v>
      </c>
      <c r="K338" s="5">
        <v>819</v>
      </c>
      <c r="L338" s="3">
        <v>29016.960000000003</v>
      </c>
      <c r="M338" s="5">
        <v>120.44611657620311</v>
      </c>
      <c r="N338" s="8">
        <v>2.8224872626215838E-2</v>
      </c>
      <c r="O338" s="3">
        <v>49.186200000000007</v>
      </c>
      <c r="P338" s="5">
        <v>143.73763283392213</v>
      </c>
      <c r="Q338" s="3">
        <f t="shared" si="58"/>
        <v>-0.84636531393970926</v>
      </c>
      <c r="R338" s="3">
        <v>0.24</v>
      </c>
      <c r="S338" s="12">
        <f t="shared" si="55"/>
        <v>7.1868816416961062E-4</v>
      </c>
      <c r="W338" s="3">
        <f t="shared" si="56"/>
        <v>0.27036360157205114</v>
      </c>
      <c r="X338" s="3">
        <f t="shared" si="59"/>
        <v>1.1265150065502132</v>
      </c>
      <c r="Z338" s="3">
        <f t="shared" si="57"/>
        <v>0.27061888330094969</v>
      </c>
      <c r="AA338" s="3">
        <f t="shared" si="60"/>
        <v>1.1275786804206238</v>
      </c>
      <c r="AC338" s="3">
        <f>$AD$2*($AD$3+$AD$4*$F338/($N338*'Sem TS MC2020'!P330))*($AD$5*$G338+$AD$6*$B338/$N338)*'Sem TS MC2020'!R330*($J338-$M338)/($J338-$M338-$H338)</f>
        <v>0.26212365023833101</v>
      </c>
      <c r="AD338" s="3">
        <f t="shared" si="61"/>
        <v>1.0921818759930459</v>
      </c>
      <c r="AE338" s="16">
        <f t="shared" si="62"/>
        <v>2.2123650238331016E-2</v>
      </c>
      <c r="AF338" s="17">
        <f t="shared" si="63"/>
        <v>0.91559841998913294</v>
      </c>
      <c r="AG338" s="17">
        <f>AC338*(14.068*'Sem TS MC2020'!$P330^-0.457)/$R338</f>
        <v>1.335358588033573</v>
      </c>
      <c r="AH338" s="17"/>
      <c r="AP338" s="3">
        <f>$AQ$2*($AQ$3+$AQ$4*$F338/($N338*'Sem TS MC2020'!P330))*($AQ$5*$G338+$AQ$6*$B338/$N338)*('Sem TS MC2020'!P330^$AQ$7/200000)*($J338-$M338)/($J338-$M338-$H338)+('Sem TS MC2020'!P330-$C338/$AQ$8)*($AQ$5*$G338+$AQ$6*$B338/$N338)/200000</f>
        <v>0.29898152666541994</v>
      </c>
      <c r="AQ338" s="3">
        <f t="shared" si="64"/>
        <v>1.2457563611059164</v>
      </c>
      <c r="AR338" s="16">
        <f t="shared" si="65"/>
        <v>5.8981526665419948E-2</v>
      </c>
    </row>
    <row r="339" spans="1:44" x14ac:dyDescent="0.25">
      <c r="B339" s="4">
        <v>32.299999999999997</v>
      </c>
      <c r="C339" s="5">
        <v>276</v>
      </c>
      <c r="D339" s="5">
        <v>1</v>
      </c>
      <c r="E339" s="4">
        <v>60</v>
      </c>
      <c r="F339" s="3">
        <v>2.8108695189494299</v>
      </c>
      <c r="G339" s="4">
        <v>38.299999999999997</v>
      </c>
      <c r="H339" s="4">
        <v>54.4</v>
      </c>
      <c r="I339" s="1">
        <v>152.4</v>
      </c>
      <c r="J339" s="4">
        <v>381</v>
      </c>
      <c r="K339" s="5">
        <v>819</v>
      </c>
      <c r="L339" s="3">
        <v>29016.960000000003</v>
      </c>
      <c r="M339" s="5">
        <v>120.44611657620311</v>
      </c>
      <c r="N339" s="8">
        <v>2.8224872626215838E-2</v>
      </c>
      <c r="O339" s="3">
        <v>57.349600000000002</v>
      </c>
      <c r="P339" s="5">
        <v>187.1767403380772</v>
      </c>
      <c r="Q339" s="3">
        <f t="shared" si="58"/>
        <v>-0.48218345157067188</v>
      </c>
      <c r="R339" s="3">
        <v>0.28999999999999998</v>
      </c>
      <c r="S339" s="12">
        <f t="shared" si="55"/>
        <v>9.3588370169038601E-4</v>
      </c>
      <c r="W339" s="3">
        <f t="shared" si="56"/>
        <v>0.31820473783644815</v>
      </c>
      <c r="X339" s="3">
        <f t="shared" si="59"/>
        <v>1.0972577166774076</v>
      </c>
      <c r="Z339" s="3">
        <f t="shared" si="57"/>
        <v>0.31943169903147584</v>
      </c>
      <c r="AA339" s="3">
        <f t="shared" si="60"/>
        <v>1.1014886173499168</v>
      </c>
      <c r="AC339" s="3">
        <f>$AD$2*($AD$3+$AD$4*$F339/($N339*'Sem TS MC2020'!P331))*($AD$5*$G339+$AD$6*$B339/$N339)*'Sem TS MC2020'!R331*($J339-$M339)/($J339-$M339-$H339)</f>
        <v>0.32078851706451256</v>
      </c>
      <c r="AD339" s="3">
        <f t="shared" si="61"/>
        <v>1.1061673002224572</v>
      </c>
      <c r="AE339" s="16">
        <f t="shared" si="62"/>
        <v>3.0788517064512577E-2</v>
      </c>
      <c r="AF339" s="17">
        <f t="shared" si="63"/>
        <v>0.90402238413564895</v>
      </c>
      <c r="AG339" s="17">
        <f>AC339*(14.068*'Sem TS MC2020'!$P331^-0.457)/$R339</f>
        <v>1.260804469580175</v>
      </c>
      <c r="AH339" s="17"/>
      <c r="AP339" s="3">
        <f>$AQ$2*($AQ$3+$AQ$4*$F339/($N339*'Sem TS MC2020'!P331))*($AQ$5*$G339+$AQ$6*$B339/$N339)*('Sem TS MC2020'!P331^$AQ$7/200000)*($J339-$M339)/($J339-$M339-$H339)+('Sem TS MC2020'!P331-$C339/$AQ$8)*($AQ$5*$G339+$AQ$6*$B339/$N339)/200000</f>
        <v>0.35864557015311965</v>
      </c>
      <c r="AQ339" s="3">
        <f t="shared" si="64"/>
        <v>1.2367088625969644</v>
      </c>
      <c r="AR339" s="16">
        <f t="shared" si="65"/>
        <v>6.8645570153119673E-2</v>
      </c>
    </row>
    <row r="340" spans="1:44" x14ac:dyDescent="0.25">
      <c r="B340" s="4">
        <v>32.299999999999997</v>
      </c>
      <c r="C340" s="5">
        <v>276</v>
      </c>
      <c r="D340" s="5">
        <v>1</v>
      </c>
      <c r="E340" s="4">
        <v>60</v>
      </c>
      <c r="F340" s="3">
        <v>2.8108695189494299</v>
      </c>
      <c r="G340" s="4">
        <v>38.299999999999997</v>
      </c>
      <c r="H340" s="4">
        <v>54.4</v>
      </c>
      <c r="I340" s="1">
        <v>152.4</v>
      </c>
      <c r="J340" s="4">
        <v>381</v>
      </c>
      <c r="K340" s="5">
        <v>819</v>
      </c>
      <c r="L340" s="3">
        <v>29016.960000000003</v>
      </c>
      <c r="M340" s="5">
        <v>120.44611657620311</v>
      </c>
      <c r="N340" s="8">
        <v>2.8224872626215838E-2</v>
      </c>
      <c r="O340" s="3">
        <v>63.180599999999998</v>
      </c>
      <c r="P340" s="5">
        <v>218.20467426961653</v>
      </c>
      <c r="Q340" s="3">
        <f t="shared" si="58"/>
        <v>-0.22205354987850229</v>
      </c>
      <c r="R340" s="3">
        <v>0.36</v>
      </c>
      <c r="S340" s="12">
        <f t="shared" si="55"/>
        <v>1.0910233713480827E-3</v>
      </c>
      <c r="W340" s="3">
        <f t="shared" si="56"/>
        <v>0.34978916315120867</v>
      </c>
      <c r="X340" s="3">
        <f t="shared" si="59"/>
        <v>0.97163656430891299</v>
      </c>
      <c r="Z340" s="3">
        <f t="shared" si="57"/>
        <v>0.35173084393259668</v>
      </c>
      <c r="AA340" s="3">
        <f t="shared" si="60"/>
        <v>0.97703012203499084</v>
      </c>
      <c r="AC340" s="3">
        <f>$AD$2*($AD$3+$AD$4*$F340/($N340*'Sem TS MC2020'!P332))*($AD$5*$G340+$AD$6*$B340/$N340)*'Sem TS MC2020'!R332*($J340-$M340)/($J340-$M340-$H340)</f>
        <v>0.3626919933689281</v>
      </c>
      <c r="AD340" s="3">
        <f t="shared" si="61"/>
        <v>1.0074777593581337</v>
      </c>
      <c r="AE340" s="16">
        <f t="shared" si="62"/>
        <v>2.6919933689281139E-3</v>
      </c>
      <c r="AF340" s="17">
        <f t="shared" si="63"/>
        <v>0.99257774249736519</v>
      </c>
      <c r="AG340" s="17">
        <f>AC340*(14.068*'Sem TS MC2020'!$P332^-0.457)/$R340</f>
        <v>1.0986111669595204</v>
      </c>
      <c r="AH340" s="17"/>
      <c r="AP340" s="3">
        <f>$AQ$2*($AQ$3+$AQ$4*$F340/($N340*'Sem TS MC2020'!P332))*($AQ$5*$G340+$AQ$6*$B340/$N340)*('Sem TS MC2020'!P332^$AQ$7/200000)*($J340-$M340)/($J340-$M340-$H340)+('Sem TS MC2020'!P332-$C340/$AQ$8)*($AQ$5*$G340+$AQ$6*$B340/$N340)/200000</f>
        <v>0.40014834123124643</v>
      </c>
      <c r="AQ340" s="3">
        <f t="shared" si="64"/>
        <v>1.1115231700867956</v>
      </c>
      <c r="AR340" s="16">
        <f t="shared" si="65"/>
        <v>4.0148341231246443E-2</v>
      </c>
    </row>
    <row r="341" spans="1:44" x14ac:dyDescent="0.25">
      <c r="B341" s="4">
        <v>32.299999999999997</v>
      </c>
      <c r="C341" s="5">
        <v>276</v>
      </c>
      <c r="D341" s="5">
        <v>1</v>
      </c>
      <c r="E341" s="4">
        <v>60</v>
      </c>
      <c r="F341" s="3">
        <v>2.8108695189494299</v>
      </c>
      <c r="G341" s="4">
        <v>38.299999999999997</v>
      </c>
      <c r="H341" s="4">
        <v>54.4</v>
      </c>
      <c r="I341" s="1">
        <v>152.4</v>
      </c>
      <c r="J341" s="4">
        <v>381</v>
      </c>
      <c r="K341" s="5">
        <v>819</v>
      </c>
      <c r="L341" s="3">
        <v>29016.960000000003</v>
      </c>
      <c r="M341" s="5">
        <v>120.44611657620311</v>
      </c>
      <c r="N341" s="8">
        <v>2.8224872626215838E-2</v>
      </c>
      <c r="O341" s="3">
        <v>67.125100000000003</v>
      </c>
      <c r="P341" s="5">
        <v>226.30926898125563</v>
      </c>
      <c r="Q341" s="3">
        <f t="shared" si="58"/>
        <v>-0.15410679485945283</v>
      </c>
      <c r="R341" s="3">
        <v>0.42</v>
      </c>
      <c r="S341" s="12">
        <f t="shared" si="55"/>
        <v>1.1315463449062782E-3</v>
      </c>
      <c r="W341" s="3">
        <f t="shared" si="56"/>
        <v>0.35774912212001853</v>
      </c>
      <c r="X341" s="3">
        <f t="shared" si="59"/>
        <v>0.85178362409528219</v>
      </c>
      <c r="Z341" s="3">
        <f t="shared" si="57"/>
        <v>0.35987932859887778</v>
      </c>
      <c r="AA341" s="3">
        <f t="shared" si="60"/>
        <v>0.85685554428304234</v>
      </c>
      <c r="AC341" s="3">
        <f>$AD$2*($AD$3+$AD$4*$F341/($N341*'Sem TS MC2020'!P333))*($AD$5*$G341+$AD$6*$B341/$N341)*'Sem TS MC2020'!R333*($J341-$M341)/($J341-$M341-$H341)</f>
        <v>0.37363731422739654</v>
      </c>
      <c r="AD341" s="3">
        <f t="shared" si="61"/>
        <v>0.88961265292237279</v>
      </c>
      <c r="AE341" s="16">
        <f t="shared" si="62"/>
        <v>-4.636268577260344E-2</v>
      </c>
      <c r="AF341" s="17">
        <f t="shared" si="63"/>
        <v>1.1240847313884368</v>
      </c>
      <c r="AG341" s="17">
        <f>AC341*(14.068*'Sem TS MC2020'!$P333^-0.457)/$R341</f>
        <v>0.95958120548854142</v>
      </c>
      <c r="AH341" s="17"/>
      <c r="AP341" s="3">
        <f>$AQ$2*($AQ$3+$AQ$4*$F341/($N341*'Sem TS MC2020'!P333))*($AQ$5*$G341+$AQ$6*$B341/$N341)*('Sem TS MC2020'!P333^$AQ$7/200000)*($J341-$M341)/($J341-$M341-$H341)+('Sem TS MC2020'!P333-$C341/$AQ$8)*($AQ$5*$G341+$AQ$6*$B341/$N341)/200000</f>
        <v>0.41085438186828671</v>
      </c>
      <c r="AQ341" s="3">
        <f t="shared" si="64"/>
        <v>0.97822471873401606</v>
      </c>
      <c r="AR341" s="16">
        <f t="shared" si="65"/>
        <v>-9.1456181317132734E-3</v>
      </c>
    </row>
    <row r="342" spans="1:44" x14ac:dyDescent="0.25">
      <c r="A342" s="1" t="s">
        <v>85</v>
      </c>
      <c r="B342" s="4">
        <v>28.7</v>
      </c>
      <c r="C342" s="5">
        <v>276</v>
      </c>
      <c r="D342" s="5">
        <v>2</v>
      </c>
      <c r="E342" s="4">
        <v>50.6</v>
      </c>
      <c r="F342" s="3">
        <v>2.5765786179080412</v>
      </c>
      <c r="G342" s="4">
        <v>38</v>
      </c>
      <c r="H342" s="4">
        <v>52.3</v>
      </c>
      <c r="I342" s="1">
        <v>152.4</v>
      </c>
      <c r="J342" s="4">
        <v>584.20000000000005</v>
      </c>
      <c r="K342" s="5">
        <v>1290</v>
      </c>
      <c r="L342" s="3">
        <v>27896.82</v>
      </c>
      <c r="M342" s="5">
        <v>196.9266161393364</v>
      </c>
      <c r="N342" s="8">
        <v>4.6241829713924383E-2</v>
      </c>
      <c r="O342" s="3">
        <v>110.20799999999998</v>
      </c>
      <c r="P342" s="5">
        <v>139.22648337645958</v>
      </c>
      <c r="Q342" s="3">
        <f t="shared" si="58"/>
        <v>-0.88418558477945064</v>
      </c>
      <c r="R342" s="3">
        <v>0.18</v>
      </c>
      <c r="S342" s="12">
        <f t="shared" si="55"/>
        <v>6.9613241688229791E-4</v>
      </c>
      <c r="W342" s="3">
        <f t="shared" si="56"/>
        <v>0.19921098212130448</v>
      </c>
      <c r="X342" s="3">
        <f t="shared" si="59"/>
        <v>1.1067276784516915</v>
      </c>
      <c r="Z342" s="3">
        <f t="shared" si="57"/>
        <v>0.20184572849216653</v>
      </c>
      <c r="AA342" s="3">
        <f t="shared" si="60"/>
        <v>1.1213651582898141</v>
      </c>
      <c r="AC342" s="3">
        <f>$AD$2*($AD$3+$AD$4*$F342/($N342*'Sem TS MC2020'!P334))*($AD$5*$G342+$AD$6*$B342/$N342)*'Sem TS MC2020'!R334*($J342-$M342)/($J342-$M342-$H342)</f>
        <v>0.14826835622133189</v>
      </c>
      <c r="AD342" s="3">
        <f t="shared" si="61"/>
        <v>0.82371309011851046</v>
      </c>
      <c r="AE342" s="16">
        <f t="shared" si="62"/>
        <v>-3.1731643778668106E-2</v>
      </c>
      <c r="AF342" s="17">
        <f t="shared" si="63"/>
        <v>1.214014942819625</v>
      </c>
      <c r="AG342" s="17">
        <f>AC342*(14.068*'Sem TS MC2020'!$P334^-0.457)/$R342</f>
        <v>1.071071734924061</v>
      </c>
      <c r="AH342" s="17"/>
      <c r="AP342" s="3">
        <f>$AQ$2*($AQ$3+$AQ$4*$F342/($N342*'Sem TS MC2020'!P334))*($AQ$5*$G342+$AQ$6*$B342/$N342)*('Sem TS MC2020'!P334^$AQ$7/200000)*($J342-$M342)/($J342-$M342-$H342)+('Sem TS MC2020'!P334-$C342/$AQ$8)*($AQ$5*$G342+$AQ$6*$B342/$N342)/200000</f>
        <v>0.16819194745172258</v>
      </c>
      <c r="AQ342" s="3">
        <f t="shared" si="64"/>
        <v>0.93439970806512551</v>
      </c>
      <c r="AR342" s="16">
        <f t="shared" si="65"/>
        <v>-1.1808052548277409E-2</v>
      </c>
    </row>
    <row r="343" spans="1:44" x14ac:dyDescent="0.25">
      <c r="B343" s="4">
        <v>28.7</v>
      </c>
      <c r="C343" s="5">
        <v>276</v>
      </c>
      <c r="D343" s="5">
        <v>2</v>
      </c>
      <c r="E343" s="4">
        <v>50.6</v>
      </c>
      <c r="F343" s="3">
        <v>2.5765786179080412</v>
      </c>
      <c r="G343" s="4">
        <v>38</v>
      </c>
      <c r="H343" s="4">
        <v>52.3</v>
      </c>
      <c r="I343" s="1">
        <v>152.4</v>
      </c>
      <c r="J343" s="4">
        <v>584.20000000000005</v>
      </c>
      <c r="K343" s="5">
        <v>1290</v>
      </c>
      <c r="L343" s="3">
        <v>27896.82</v>
      </c>
      <c r="M343" s="5">
        <v>196.9266161393364</v>
      </c>
      <c r="N343" s="8">
        <v>4.6241829713924383E-2</v>
      </c>
      <c r="O343" s="3">
        <v>132.25799999999998</v>
      </c>
      <c r="P343" s="5">
        <v>180.49731497919635</v>
      </c>
      <c r="Q343" s="3">
        <f t="shared" si="58"/>
        <v>-0.53818196780444871</v>
      </c>
      <c r="R343" s="3">
        <v>0.22</v>
      </c>
      <c r="S343" s="12">
        <f t="shared" si="55"/>
        <v>9.0248657489598171E-4</v>
      </c>
      <c r="W343" s="3">
        <f t="shared" si="56"/>
        <v>0.23381875461876914</v>
      </c>
      <c r="X343" s="3">
        <f t="shared" si="59"/>
        <v>1.0628125209944053</v>
      </c>
      <c r="Z343" s="3">
        <f t="shared" si="57"/>
        <v>0.23758874716415998</v>
      </c>
      <c r="AA343" s="3">
        <f t="shared" si="60"/>
        <v>1.0799488507461816</v>
      </c>
      <c r="AC343" s="3">
        <f>$AD$2*($AD$3+$AD$4*$F343/($N343*'Sem TS MC2020'!P335))*($AD$5*$G343+$AD$6*$B343/$N343)*'Sem TS MC2020'!R335*($J343-$M343)/($J343-$M343-$H343)</f>
        <v>0.18381404105315588</v>
      </c>
      <c r="AD343" s="3">
        <f t="shared" si="61"/>
        <v>0.83551836842343585</v>
      </c>
      <c r="AE343" s="16">
        <f t="shared" si="62"/>
        <v>-3.6185958946844121E-2</v>
      </c>
      <c r="AF343" s="17">
        <f t="shared" si="63"/>
        <v>1.1968617780204274</v>
      </c>
      <c r="AG343" s="17">
        <f>AC343*(14.068*'Sem TS MC2020'!$P335^-0.457)/$R343</f>
        <v>0.99953995206881685</v>
      </c>
      <c r="AH343" s="17"/>
      <c r="AP343" s="3">
        <f>$AQ$2*($AQ$3+$AQ$4*$F343/($N343*'Sem TS MC2020'!P335))*($AQ$5*$G343+$AQ$6*$B343/$N343)*('Sem TS MC2020'!P335^$AQ$7/200000)*($J343-$M343)/($J343-$M343-$H343)+('Sem TS MC2020'!P335-$C343/$AQ$8)*($AQ$5*$G343+$AQ$6*$B343/$N343)/200000</f>
        <v>0.20376944612847794</v>
      </c>
      <c r="AQ343" s="3">
        <f t="shared" si="64"/>
        <v>0.92622475512944524</v>
      </c>
      <c r="AR343" s="16">
        <f t="shared" si="65"/>
        <v>-1.6230553871522058E-2</v>
      </c>
    </row>
    <row r="344" spans="1:44" x14ac:dyDescent="0.25">
      <c r="B344" s="4">
        <v>28.7</v>
      </c>
      <c r="C344" s="5">
        <v>276</v>
      </c>
      <c r="D344" s="5">
        <v>2</v>
      </c>
      <c r="E344" s="4">
        <v>50.6</v>
      </c>
      <c r="F344" s="3">
        <v>2.5765786179080412</v>
      </c>
      <c r="G344" s="4">
        <v>38</v>
      </c>
      <c r="H344" s="4">
        <v>52.3</v>
      </c>
      <c r="I344" s="1">
        <v>152.4</v>
      </c>
      <c r="J344" s="4">
        <v>584.20000000000005</v>
      </c>
      <c r="K344" s="5">
        <v>1290</v>
      </c>
      <c r="L344" s="3">
        <v>27896.82</v>
      </c>
      <c r="M344" s="5">
        <v>196.9266161393364</v>
      </c>
      <c r="N344" s="8">
        <v>4.6241829713924383E-2</v>
      </c>
      <c r="O344" s="3">
        <v>149.26799999999997</v>
      </c>
      <c r="P344" s="5">
        <v>213.14386705439034</v>
      </c>
      <c r="Q344" s="3">
        <f t="shared" si="58"/>
        <v>-0.26448200438934699</v>
      </c>
      <c r="R344" s="3">
        <v>0.27</v>
      </c>
      <c r="S344" s="12">
        <f t="shared" si="55"/>
        <v>1.0657193352719516E-3</v>
      </c>
      <c r="W344" s="3">
        <f t="shared" si="56"/>
        <v>0.25907650855099323</v>
      </c>
      <c r="X344" s="3">
        <f t="shared" si="59"/>
        <v>0.95954262426293779</v>
      </c>
      <c r="Z344" s="3">
        <f t="shared" si="57"/>
        <v>0.26373561622262198</v>
      </c>
      <c r="AA344" s="3">
        <f t="shared" si="60"/>
        <v>0.97679857860230357</v>
      </c>
      <c r="AC344" s="3">
        <f>$AD$2*($AD$3+$AD$4*$F344/($N344*'Sem TS MC2020'!P336))*($AD$5*$G344+$AD$6*$B344/$N344)*'Sem TS MC2020'!R336*($J344-$M344)/($J344-$M344-$H344)</f>
        <v>0.21123499792342015</v>
      </c>
      <c r="AD344" s="3">
        <f t="shared" si="61"/>
        <v>0.78235184416081538</v>
      </c>
      <c r="AE344" s="16">
        <f t="shared" si="62"/>
        <v>-5.8765002076579864E-2</v>
      </c>
      <c r="AF344" s="17">
        <f t="shared" si="63"/>
        <v>1.2781972810106219</v>
      </c>
      <c r="AG344" s="17">
        <f>AC344*(14.068*'Sem TS MC2020'!$P336^-0.457)/$R344</f>
        <v>0.88559123532548456</v>
      </c>
      <c r="AH344" s="17"/>
      <c r="AP344" s="3">
        <f>$AQ$2*($AQ$3+$AQ$4*$F344/($N344*'Sem TS MC2020'!P336))*($AQ$5*$G344+$AQ$6*$B344/$N344)*('Sem TS MC2020'!P336^$AQ$7/200000)*($J344-$M344)/($J344-$M344-$H344)+('Sem TS MC2020'!P336-$C344/$AQ$8)*($AQ$5*$G344+$AQ$6*$B344/$N344)/200000</f>
        <v>0.2304189190616231</v>
      </c>
      <c r="AQ344" s="3">
        <f t="shared" si="64"/>
        <v>0.85340340393193737</v>
      </c>
      <c r="AR344" s="16">
        <f t="shared" si="65"/>
        <v>-3.9581080938376922E-2</v>
      </c>
    </row>
    <row r="345" spans="1:44" x14ac:dyDescent="0.25">
      <c r="B345" s="4">
        <v>28.7</v>
      </c>
      <c r="C345" s="5">
        <v>276</v>
      </c>
      <c r="D345" s="5">
        <v>2</v>
      </c>
      <c r="E345" s="4">
        <v>50.6</v>
      </c>
      <c r="F345" s="3">
        <v>2.5765786179080412</v>
      </c>
      <c r="G345" s="4">
        <v>38</v>
      </c>
      <c r="H345" s="4">
        <v>52.3</v>
      </c>
      <c r="I345" s="1">
        <v>152.4</v>
      </c>
      <c r="J345" s="4">
        <v>584.20000000000005</v>
      </c>
      <c r="K345" s="5">
        <v>1290</v>
      </c>
      <c r="L345" s="3">
        <v>27896.82</v>
      </c>
      <c r="M345" s="5">
        <v>196.9266161393364</v>
      </c>
      <c r="N345" s="8">
        <v>4.6241829713924383E-2</v>
      </c>
      <c r="O345" s="3">
        <v>168.88200000000001</v>
      </c>
      <c r="P345" s="5">
        <v>245.03832142351979</v>
      </c>
      <c r="Q345" s="3">
        <f t="shared" si="58"/>
        <v>2.9125729574090977E-3</v>
      </c>
      <c r="R345" s="3">
        <v>0.32</v>
      </c>
      <c r="S345" s="12">
        <f t="shared" si="55"/>
        <v>1.2251916071175989E-3</v>
      </c>
      <c r="W345" s="3">
        <f t="shared" si="56"/>
        <v>0.28235421561004737</v>
      </c>
      <c r="X345" s="3">
        <f t="shared" si="59"/>
        <v>0.88235692378139796</v>
      </c>
      <c r="Z345" s="3">
        <f t="shared" si="57"/>
        <v>0.28787317422768488</v>
      </c>
      <c r="AA345" s="3">
        <f t="shared" si="60"/>
        <v>0.89960366946151527</v>
      </c>
      <c r="AC345" s="3">
        <f>$AD$2*($AD$3+$AD$4*$F345/($N345*'Sem TS MC2020'!P337))*($AD$5*$G345+$AD$6*$B345/$N345)*'Sem TS MC2020'!R337*($J345-$M345)/($J345-$M345-$H345)</f>
        <v>0.23802424217935619</v>
      </c>
      <c r="AD345" s="3">
        <f t="shared" si="61"/>
        <v>0.74382575681048813</v>
      </c>
      <c r="AE345" s="16">
        <f t="shared" si="62"/>
        <v>-8.1975757820643813E-2</v>
      </c>
      <c r="AF345" s="17">
        <f t="shared" si="63"/>
        <v>1.3444008772806988</v>
      </c>
      <c r="AG345" s="17">
        <f>AC345*(14.068*'Sem TS MC2020'!$P337^-0.457)/$R345</f>
        <v>0.80232808520532284</v>
      </c>
      <c r="AH345" s="17"/>
      <c r="AP345" s="3">
        <f>$AQ$2*($AQ$3+$AQ$4*$F345/($N345*'Sem TS MC2020'!P337))*($AQ$5*$G345+$AQ$6*$B345/$N345)*('Sem TS MC2020'!P337^$AQ$7/200000)*($J345-$M345)/($J345-$M345-$H345)+('Sem TS MC2020'!P337-$C345/$AQ$8)*($AQ$5*$G345+$AQ$6*$B345/$N345)/200000</f>
        <v>0.25589580799104505</v>
      </c>
      <c r="AQ345" s="3">
        <f t="shared" si="64"/>
        <v>0.79967439997201573</v>
      </c>
      <c r="AR345" s="16">
        <f t="shared" si="65"/>
        <v>-6.4104192008954952E-2</v>
      </c>
    </row>
    <row r="346" spans="1:44" x14ac:dyDescent="0.25">
      <c r="A346" s="1" t="s">
        <v>86</v>
      </c>
      <c r="B346" s="4">
        <v>28.7</v>
      </c>
      <c r="C346" s="5">
        <v>276</v>
      </c>
      <c r="D346" s="5">
        <v>2</v>
      </c>
      <c r="E346" s="4">
        <v>50.6</v>
      </c>
      <c r="F346" s="3">
        <v>2.5765786179080412</v>
      </c>
      <c r="G346" s="4">
        <v>38</v>
      </c>
      <c r="H346" s="4">
        <v>52.3</v>
      </c>
      <c r="I346" s="1">
        <v>152.4</v>
      </c>
      <c r="J346" s="4">
        <v>584.20000000000005</v>
      </c>
      <c r="K346" s="5">
        <v>1290</v>
      </c>
      <c r="L346" s="3">
        <v>27896.82</v>
      </c>
      <c r="M346" s="5">
        <v>196.9266161393364</v>
      </c>
      <c r="N346" s="8">
        <v>4.6241829713924383E-2</v>
      </c>
      <c r="O346" s="3">
        <v>132.25799999999998</v>
      </c>
      <c r="P346" s="5">
        <v>180.49731497919635</v>
      </c>
      <c r="Q346" s="3">
        <f t="shared" si="58"/>
        <v>-0.53818196780444871</v>
      </c>
      <c r="R346" s="3">
        <v>0.16</v>
      </c>
      <c r="S346" s="12">
        <f t="shared" si="55"/>
        <v>9.0248657489598171E-4</v>
      </c>
      <c r="W346" s="3">
        <f t="shared" si="56"/>
        <v>0.23381875461876914</v>
      </c>
      <c r="X346" s="3">
        <f t="shared" si="59"/>
        <v>1.461367216367307</v>
      </c>
      <c r="Z346" s="3">
        <f t="shared" si="57"/>
        <v>0.23758874716415998</v>
      </c>
      <c r="AA346" s="3">
        <f t="shared" si="60"/>
        <v>1.4849296697759999</v>
      </c>
      <c r="AC346" s="3">
        <f>$AD$2*($AD$3+$AD$4*$F346/($N346*'Sem TS MC2020'!P338))*($AD$5*$G346+$AD$6*$B346/$N346)*'Sem TS MC2020'!R338*($J346-$M346)/($J346-$M346-$H346)</f>
        <v>0.18381404105315588</v>
      </c>
      <c r="AD346" s="3">
        <f t="shared" si="61"/>
        <v>1.1488377565822243</v>
      </c>
      <c r="AE346" s="16">
        <f t="shared" si="62"/>
        <v>2.3814041053155877E-2</v>
      </c>
      <c r="AF346" s="17">
        <f t="shared" si="63"/>
        <v>0.87044492946940177</v>
      </c>
      <c r="AG346" s="17">
        <f>AC346*(14.068*'Sem TS MC2020'!$P338^-0.457)/$R346</f>
        <v>1.3743674340946233</v>
      </c>
      <c r="AH346" s="17"/>
      <c r="AP346" s="3">
        <f>$AQ$2*($AQ$3+$AQ$4*$F346/($N346*'Sem TS MC2020'!P338))*($AQ$5*$G346+$AQ$6*$B346/$N346)*('Sem TS MC2020'!P338^$AQ$7/200000)*($J346-$M346)/($J346-$M346-$H346)+('Sem TS MC2020'!P338-$C346/$AQ$8)*($AQ$5*$G346+$AQ$6*$B346/$N346)/200000</f>
        <v>0.20376944612847794</v>
      </c>
      <c r="AQ346" s="3">
        <f t="shared" si="64"/>
        <v>1.2735590383029871</v>
      </c>
      <c r="AR346" s="16">
        <f t="shared" si="65"/>
        <v>4.376944612847794E-2</v>
      </c>
    </row>
    <row r="347" spans="1:44" x14ac:dyDescent="0.25">
      <c r="B347" s="4">
        <v>28.7</v>
      </c>
      <c r="C347" s="5">
        <v>276</v>
      </c>
      <c r="D347" s="5">
        <v>2</v>
      </c>
      <c r="E347" s="4">
        <v>50.6</v>
      </c>
      <c r="F347" s="3">
        <v>2.5765786179080412</v>
      </c>
      <c r="G347" s="4">
        <v>38</v>
      </c>
      <c r="H347" s="4">
        <v>52.3</v>
      </c>
      <c r="I347" s="1">
        <v>152.4</v>
      </c>
      <c r="J347" s="4">
        <v>584.20000000000005</v>
      </c>
      <c r="K347" s="5">
        <v>1290</v>
      </c>
      <c r="L347" s="3">
        <v>27896.82</v>
      </c>
      <c r="M347" s="5">
        <v>196.9266161393364</v>
      </c>
      <c r="N347" s="8">
        <v>4.6241829713924383E-2</v>
      </c>
      <c r="O347" s="3">
        <v>149.26799999999997</v>
      </c>
      <c r="P347" s="5">
        <v>213.14386705439034</v>
      </c>
      <c r="Q347" s="3">
        <f t="shared" si="58"/>
        <v>-0.26448200438934699</v>
      </c>
      <c r="R347" s="3">
        <v>0.19</v>
      </c>
      <c r="S347" s="12">
        <f t="shared" si="55"/>
        <v>1.0657193352719516E-3</v>
      </c>
      <c r="W347" s="3">
        <f t="shared" si="56"/>
        <v>0.25907650855099323</v>
      </c>
      <c r="X347" s="3">
        <f t="shared" si="59"/>
        <v>1.363560571321017</v>
      </c>
      <c r="Z347" s="3">
        <f t="shared" si="57"/>
        <v>0.26373561622262198</v>
      </c>
      <c r="AA347" s="3">
        <f t="shared" si="60"/>
        <v>1.3880821906453789</v>
      </c>
      <c r="AC347" s="3">
        <f>$AD$2*($AD$3+$AD$4*$F347/($N347*'Sem TS MC2020'!P339))*($AD$5*$G347+$AD$6*$B347/$N347)*'Sem TS MC2020'!R339*($J347-$M347)/($J347-$M347-$H347)</f>
        <v>0.21123499792342015</v>
      </c>
      <c r="AD347" s="3">
        <f t="shared" si="61"/>
        <v>1.1117631469653693</v>
      </c>
      <c r="AE347" s="16">
        <f t="shared" si="62"/>
        <v>2.1234997923420151E-2</v>
      </c>
      <c r="AF347" s="17">
        <f t="shared" si="63"/>
        <v>0.8994721607111783</v>
      </c>
      <c r="AG347" s="17">
        <f>AC347*(14.068*'Sem TS MC2020'!$P339^-0.457)/$R347</f>
        <v>1.2584717554625307</v>
      </c>
      <c r="AH347" s="17"/>
      <c r="AP347" s="3">
        <f>$AQ$2*($AQ$3+$AQ$4*$F347/($N347*'Sem TS MC2020'!P339))*($AQ$5*$G347+$AQ$6*$B347/$N347)*('Sem TS MC2020'!P339^$AQ$7/200000)*($J347-$M347)/($J347-$M347-$H347)+('Sem TS MC2020'!P339-$C347/$AQ$8)*($AQ$5*$G347+$AQ$6*$B347/$N347)/200000</f>
        <v>0.2304189190616231</v>
      </c>
      <c r="AQ347" s="3">
        <f t="shared" si="64"/>
        <v>1.2127311529559111</v>
      </c>
      <c r="AR347" s="16">
        <f t="shared" si="65"/>
        <v>4.0418919061623093E-2</v>
      </c>
    </row>
    <row r="348" spans="1:44" x14ac:dyDescent="0.25">
      <c r="B348" s="4">
        <v>28.7</v>
      </c>
      <c r="C348" s="5">
        <v>276</v>
      </c>
      <c r="D348" s="5">
        <v>2</v>
      </c>
      <c r="E348" s="4">
        <v>50.6</v>
      </c>
      <c r="F348" s="3">
        <v>2.5765786179080412</v>
      </c>
      <c r="G348" s="4">
        <v>38</v>
      </c>
      <c r="H348" s="4">
        <v>52.3</v>
      </c>
      <c r="I348" s="1">
        <v>152.4</v>
      </c>
      <c r="J348" s="4">
        <v>584.20000000000005</v>
      </c>
      <c r="K348" s="5">
        <v>1290</v>
      </c>
      <c r="L348" s="3">
        <v>27896.82</v>
      </c>
      <c r="M348" s="5">
        <v>196.9266161393364</v>
      </c>
      <c r="N348" s="8">
        <v>4.6241829713924383E-2</v>
      </c>
      <c r="O348" s="3">
        <v>168.88200000000001</v>
      </c>
      <c r="P348" s="5">
        <v>245.03832142351979</v>
      </c>
      <c r="Q348" s="3">
        <f t="shared" si="58"/>
        <v>2.9125729574090977E-3</v>
      </c>
      <c r="R348" s="3">
        <v>0.22</v>
      </c>
      <c r="S348" s="12">
        <f t="shared" si="55"/>
        <v>1.2251916071175989E-3</v>
      </c>
      <c r="W348" s="3">
        <f t="shared" si="56"/>
        <v>0.28235421561004737</v>
      </c>
      <c r="X348" s="3">
        <f t="shared" si="59"/>
        <v>1.2834282527729426</v>
      </c>
      <c r="Z348" s="3">
        <f t="shared" si="57"/>
        <v>0.28787317422768488</v>
      </c>
      <c r="AA348" s="3">
        <f t="shared" si="60"/>
        <v>1.3085144283076586</v>
      </c>
      <c r="AC348" s="3">
        <f>$AD$2*($AD$3+$AD$4*$F348/($N348*'Sem TS MC2020'!P340))*($AD$5*$G348+$AD$6*$B348/$N348)*'Sem TS MC2020'!R340*($J348-$M348)/($J348-$M348-$H348)</f>
        <v>0.23802424217935619</v>
      </c>
      <c r="AD348" s="3">
        <f t="shared" si="61"/>
        <v>1.0819283735425282</v>
      </c>
      <c r="AE348" s="16">
        <f t="shared" si="62"/>
        <v>1.8024242179356192E-2</v>
      </c>
      <c r="AF348" s="17">
        <f t="shared" si="63"/>
        <v>0.92427560313048041</v>
      </c>
      <c r="AG348" s="17">
        <f>AC348*(14.068*'Sem TS MC2020'!$P340^-0.457)/$R348</f>
        <v>1.1670226693895607</v>
      </c>
      <c r="AH348" s="17"/>
      <c r="AP348" s="3">
        <f>$AQ$2*($AQ$3+$AQ$4*$F348/($N348*'Sem TS MC2020'!P340))*($AQ$5*$G348+$AQ$6*$B348/$N348)*('Sem TS MC2020'!P340^$AQ$7/200000)*($J348-$M348)/($J348-$M348-$H348)+('Sem TS MC2020'!P340-$C348/$AQ$8)*($AQ$5*$G348+$AQ$6*$B348/$N348)/200000</f>
        <v>0.25589580799104505</v>
      </c>
      <c r="AQ348" s="3">
        <f t="shared" si="64"/>
        <v>1.1631627635956594</v>
      </c>
      <c r="AR348" s="16">
        <f t="shared" si="65"/>
        <v>3.5895807991045053E-2</v>
      </c>
    </row>
    <row r="349" spans="1:44" x14ac:dyDescent="0.25">
      <c r="A349" s="1" t="s">
        <v>87</v>
      </c>
      <c r="B349" s="4">
        <v>35.799999999999997</v>
      </c>
      <c r="C349" s="5">
        <v>276</v>
      </c>
      <c r="D349" s="5">
        <v>2</v>
      </c>
      <c r="E349" s="4">
        <v>36.4</v>
      </c>
      <c r="F349" s="3">
        <v>2.5478355335404417</v>
      </c>
      <c r="G349" s="4">
        <v>38</v>
      </c>
      <c r="H349" s="4">
        <v>55.9</v>
      </c>
      <c r="I349" s="1">
        <v>152.4</v>
      </c>
      <c r="J349" s="4">
        <v>584.20000000000005</v>
      </c>
      <c r="K349" s="5">
        <v>2012</v>
      </c>
      <c r="L349" s="3">
        <v>29817.06</v>
      </c>
      <c r="M349" s="5">
        <v>231.96707915484524</v>
      </c>
      <c r="N349" s="8">
        <v>6.7478148415705638E-2</v>
      </c>
      <c r="O349" s="3">
        <v>167.03399999999999</v>
      </c>
      <c r="P349" s="5">
        <v>150.91882200011719</v>
      </c>
      <c r="Q349" s="3">
        <f t="shared" si="58"/>
        <v>-0.78616014410929524</v>
      </c>
      <c r="R349" s="3">
        <v>0.17</v>
      </c>
      <c r="S349" s="12">
        <f t="shared" si="55"/>
        <v>7.5459411000058593E-4</v>
      </c>
      <c r="W349" s="3">
        <f t="shared" si="56"/>
        <v>0.20748443007159079</v>
      </c>
      <c r="X349" s="3">
        <f t="shared" si="59"/>
        <v>1.2204966474799457</v>
      </c>
      <c r="Z349" s="3">
        <f t="shared" si="57"/>
        <v>0.21774458411661751</v>
      </c>
      <c r="AA349" s="3">
        <f t="shared" si="60"/>
        <v>1.2808504948036323</v>
      </c>
      <c r="AC349" s="3">
        <f>$AD$2*($AD$3+$AD$4*$F349/($N349*'Sem TS MC2020'!P341))*($AD$5*$G349+$AD$6*$B349/$N349)*'Sem TS MC2020'!R341*($J349-$M349)/($J349-$M349-$H349)</f>
        <v>0.14653421895379318</v>
      </c>
      <c r="AD349" s="3">
        <f t="shared" si="61"/>
        <v>0.86196599384584216</v>
      </c>
      <c r="AE349" s="16">
        <f t="shared" si="62"/>
        <v>-2.3465781046206835E-2</v>
      </c>
      <c r="AF349" s="17">
        <f t="shared" si="63"/>
        <v>1.1601385752334499</v>
      </c>
      <c r="AG349" s="17">
        <f>AC349*(14.068*'Sem TS MC2020'!$P341^-0.457)/$R349</f>
        <v>1.1184265960742505</v>
      </c>
      <c r="AH349" s="17"/>
      <c r="AP349" s="3">
        <f>$AQ$2*($AQ$3+$AQ$4*$F349/($N349*'Sem TS MC2020'!P341))*($AQ$5*$G349+$AQ$6*$B349/$N349)*('Sem TS MC2020'!P341^$AQ$7/200000)*($J349-$M349)/($J349-$M349-$H349)+('Sem TS MC2020'!P341-$C349/$AQ$8)*($AQ$5*$G349+$AQ$6*$B349/$N349)/200000</f>
        <v>0.16483959234659226</v>
      </c>
      <c r="AQ349" s="3">
        <f t="shared" si="64"/>
        <v>0.96964466086230738</v>
      </c>
      <c r="AR349" s="16">
        <f t="shared" si="65"/>
        <v>-5.1604076534077503E-3</v>
      </c>
    </row>
    <row r="350" spans="1:44" x14ac:dyDescent="0.25">
      <c r="A350" s="1" t="s">
        <v>88</v>
      </c>
      <c r="B350" s="4">
        <v>35.799999999999997</v>
      </c>
      <c r="C350" s="5">
        <v>276</v>
      </c>
      <c r="D350" s="5">
        <v>2</v>
      </c>
      <c r="E350" s="4">
        <v>36.4</v>
      </c>
      <c r="F350" s="3">
        <v>2.7563734268389184</v>
      </c>
      <c r="G350" s="4">
        <v>38</v>
      </c>
      <c r="H350" s="4">
        <v>55.9</v>
      </c>
      <c r="I350" s="1">
        <v>152.4</v>
      </c>
      <c r="J350" s="4">
        <v>584.20000000000005</v>
      </c>
      <c r="K350" s="5">
        <v>2012</v>
      </c>
      <c r="L350" s="3">
        <v>29817.06</v>
      </c>
      <c r="M350" s="5">
        <v>228.69980068753716</v>
      </c>
      <c r="N350" s="8">
        <v>6.7478148415705638E-2</v>
      </c>
      <c r="O350" s="3">
        <v>130.78799999999998</v>
      </c>
      <c r="P350" s="5">
        <v>108.34917327528331</v>
      </c>
      <c r="Q350" s="3">
        <f t="shared" si="58"/>
        <v>-1.14305269655234</v>
      </c>
      <c r="R350" s="3">
        <v>0.19</v>
      </c>
      <c r="S350" s="12">
        <f t="shared" si="55"/>
        <v>5.4174586637641652E-4</v>
      </c>
      <c r="W350" s="3">
        <f t="shared" si="56"/>
        <v>0.16911737409463368</v>
      </c>
      <c r="X350" s="3">
        <f t="shared" si="59"/>
        <v>0.89009144260333517</v>
      </c>
      <c r="Z350" s="3">
        <f t="shared" si="57"/>
        <v>0.17683449251004232</v>
      </c>
      <c r="AA350" s="3">
        <f t="shared" si="60"/>
        <v>0.93070785531601219</v>
      </c>
      <c r="AC350" s="3">
        <f>$AD$2*($AD$3+$AD$4*$F350/($N350*'Sem TS MC2020'!P342))*($AD$5*$G350+$AD$6*$B350/$N350)*'Sem TS MC2020'!R342*($J350-$M350)/($J350-$M350-$H350)</f>
        <v>0.10873660392163578</v>
      </c>
      <c r="AD350" s="3">
        <f t="shared" si="61"/>
        <v>0.57229791537703045</v>
      </c>
      <c r="AE350" s="16">
        <f t="shared" si="62"/>
        <v>-8.126339607836422E-2</v>
      </c>
      <c r="AF350" s="17">
        <f t="shared" si="63"/>
        <v>1.7473416784004865</v>
      </c>
      <c r="AG350" s="17">
        <f>AC350*(14.068*'Sem TS MC2020'!$P342^-0.457)/$R350</f>
        <v>0.83132060329934254</v>
      </c>
      <c r="AH350" s="17"/>
      <c r="AP350" s="3">
        <f>$AQ$2*($AQ$3+$AQ$4*$F350/($N350*'Sem TS MC2020'!P342))*($AQ$5*$G350+$AQ$6*$B350/$N350)*('Sem TS MC2020'!P342^$AQ$7/200000)*($J350-$M350)/($J350-$M350-$H350)+('Sem TS MC2020'!P342-$C350/$AQ$8)*($AQ$5*$G350+$AQ$6*$B350/$N350)/200000</f>
        <v>0.12596056373655043</v>
      </c>
      <c r="AQ350" s="3">
        <f t="shared" si="64"/>
        <v>0.66295033545552862</v>
      </c>
      <c r="AR350" s="16">
        <f t="shared" si="65"/>
        <v>-6.4039436263449573E-2</v>
      </c>
    </row>
    <row r="351" spans="1:44" x14ac:dyDescent="0.25">
      <c r="B351" s="4">
        <v>35.799999999999997</v>
      </c>
      <c r="C351" s="5">
        <v>276</v>
      </c>
      <c r="D351" s="5">
        <v>2</v>
      </c>
      <c r="E351" s="4">
        <v>36.4</v>
      </c>
      <c r="F351" s="3">
        <v>2.7563734268389184</v>
      </c>
      <c r="G351" s="4">
        <v>38</v>
      </c>
      <c r="H351" s="4">
        <v>55.9</v>
      </c>
      <c r="I351" s="1">
        <v>152.4</v>
      </c>
      <c r="J351" s="4">
        <v>584.20000000000005</v>
      </c>
      <c r="K351" s="5">
        <v>2012</v>
      </c>
      <c r="L351" s="3">
        <v>29817.06</v>
      </c>
      <c r="M351" s="5">
        <v>228.69980068753716</v>
      </c>
      <c r="N351" s="8">
        <v>6.7478148415705638E-2</v>
      </c>
      <c r="O351" s="3">
        <v>167.03399999999999</v>
      </c>
      <c r="P351" s="5">
        <v>148.199286582844</v>
      </c>
      <c r="Q351" s="3">
        <f t="shared" si="58"/>
        <v>-0.80896000188598582</v>
      </c>
      <c r="R351" s="3">
        <v>0.25</v>
      </c>
      <c r="S351" s="12">
        <f t="shared" si="55"/>
        <v>7.4099643291421994E-4</v>
      </c>
      <c r="W351" s="3">
        <f t="shared" si="56"/>
        <v>0.20516953870750204</v>
      </c>
      <c r="X351" s="3">
        <f t="shared" si="59"/>
        <v>0.82067815483000817</v>
      </c>
      <c r="Z351" s="3">
        <f t="shared" si="57"/>
        <v>0.21527215647202266</v>
      </c>
      <c r="AA351" s="3">
        <f t="shared" si="60"/>
        <v>0.86108862588809065</v>
      </c>
      <c r="AC351" s="3">
        <f>$AD$2*($AD$3+$AD$4*$F351/($N351*'Sem TS MC2020'!P343))*($AD$5*$G351+$AD$6*$B351/$N351)*'Sem TS MC2020'!R343*($J351-$M351)/($J351-$M351-$H351)</f>
        <v>0.14438008532206004</v>
      </c>
      <c r="AD351" s="3">
        <f t="shared" si="61"/>
        <v>0.57752034128824015</v>
      </c>
      <c r="AE351" s="16">
        <f t="shared" si="62"/>
        <v>-0.10561991467793996</v>
      </c>
      <c r="AF351" s="17">
        <f t="shared" si="63"/>
        <v>1.7315407415249819</v>
      </c>
      <c r="AG351" s="17">
        <f>AC351*(14.068*'Sem TS MC2020'!$P343^-0.457)/$R351</f>
        <v>0.75017634305003578</v>
      </c>
      <c r="AH351" s="17"/>
      <c r="AP351" s="3">
        <f>$AQ$2*($AQ$3+$AQ$4*$F351/($N351*'Sem TS MC2020'!P343))*($AQ$5*$G351+$AQ$6*$B351/$N351)*('Sem TS MC2020'!P343^$AQ$7/200000)*($J351-$M351)/($J351-$M351-$H351)+('Sem TS MC2020'!P343-$C351/$AQ$8)*($AQ$5*$G351+$AQ$6*$B351/$N351)/200000</f>
        <v>0.16246279201388969</v>
      </c>
      <c r="AQ351" s="3">
        <f t="shared" si="64"/>
        <v>0.64985116805555876</v>
      </c>
      <c r="AR351" s="16">
        <f t="shared" si="65"/>
        <v>-8.753720798611031E-2</v>
      </c>
    </row>
    <row r="352" spans="1:44" x14ac:dyDescent="0.25">
      <c r="Z352" s="1"/>
      <c r="AA352" s="1"/>
      <c r="AC352" s="1"/>
      <c r="AD352" s="1"/>
      <c r="AP352" s="1"/>
      <c r="AQ352" s="1"/>
    </row>
    <row r="353" spans="16:44" x14ac:dyDescent="0.25">
      <c r="W353" s="1" t="s">
        <v>114</v>
      </c>
      <c r="X353" s="3">
        <f>AVERAGE(X11:X351)</f>
        <v>1.0657682636078354</v>
      </c>
      <c r="Z353" s="1" t="s">
        <v>114</v>
      </c>
      <c r="AA353" s="3">
        <f>AVERAGE(AA11:AA351)</f>
        <v>1.0679615747817524</v>
      </c>
      <c r="AC353" s="1" t="s">
        <v>114</v>
      </c>
      <c r="AD353" s="3">
        <f>AVERAGE(AD11:AD351)</f>
        <v>1.0217586890110915</v>
      </c>
      <c r="AE353" s="3"/>
      <c r="AF353" s="1"/>
      <c r="AG353" s="3">
        <f>AVERAGE(AG11:AG351)</f>
        <v>1.0565499551375974</v>
      </c>
      <c r="AH353" s="3"/>
      <c r="AP353" s="1" t="s">
        <v>114</v>
      </c>
      <c r="AQ353" s="3">
        <f>AVERAGE(AQ11:AQ351)</f>
        <v>1.0685153312266353</v>
      </c>
      <c r="AR353" s="3"/>
    </row>
    <row r="354" spans="16:44" x14ac:dyDescent="0.25">
      <c r="P354" s="3">
        <f>AVERAGE(P11:P351)</f>
        <v>244.69091376025077</v>
      </c>
      <c r="Q354" s="3"/>
      <c r="W354" s="1" t="s">
        <v>115</v>
      </c>
      <c r="X354" s="3">
        <f>_xlfn.STDEV.S(X11:X351)</f>
        <v>0.31396392890807495</v>
      </c>
      <c r="Z354" s="1" t="s">
        <v>115</v>
      </c>
      <c r="AA354" s="3">
        <f>_xlfn.STDEV.S(AA11:AA351)</f>
        <v>0.3149129707111028</v>
      </c>
      <c r="AC354" s="1" t="s">
        <v>115</v>
      </c>
      <c r="AD354" s="3">
        <f>_xlfn.STDEV.S(AD11:AD351)</f>
        <v>0.33653159023610907</v>
      </c>
      <c r="AE354" s="3"/>
      <c r="AF354" s="1"/>
      <c r="AG354" s="3">
        <f>_xlfn.STDEV.S(AG11:AG351)</f>
        <v>0.31865007139560408</v>
      </c>
      <c r="AH354" s="3"/>
      <c r="AP354" s="1" t="s">
        <v>115</v>
      </c>
      <c r="AQ354" s="3">
        <f>_xlfn.STDEV.S(AQ11:AQ351)</f>
        <v>0.34636504078773706</v>
      </c>
      <c r="AR354" s="3"/>
    </row>
    <row r="355" spans="16:44" x14ac:dyDescent="0.25">
      <c r="P355" s="3">
        <f>_xlfn.STDEV.S(P11:P351)</f>
        <v>119.27861322246959</v>
      </c>
      <c r="Q355" s="3"/>
      <c r="W355" s="1" t="s">
        <v>106</v>
      </c>
      <c r="X355" s="7">
        <f>X354/X353</f>
        <v>0.29458930203574013</v>
      </c>
      <c r="Z355" s="1" t="s">
        <v>106</v>
      </c>
      <c r="AA355" s="7">
        <f>AA354/AA353</f>
        <v>0.294872941262384</v>
      </c>
      <c r="AC355" s="1" t="s">
        <v>106</v>
      </c>
      <c r="AD355" s="7">
        <f>AD354/AD353</f>
        <v>0.32936503878603762</v>
      </c>
      <c r="AF355" s="1"/>
      <c r="AG355" s="7">
        <f>AG354/AG353</f>
        <v>0.30159489368782888</v>
      </c>
      <c r="AH355" s="7"/>
      <c r="AP355" s="1" t="s">
        <v>106</v>
      </c>
      <c r="AQ355" s="7">
        <f>AQ354/AQ353</f>
        <v>0.32415542450861845</v>
      </c>
    </row>
  </sheetData>
  <mergeCells count="1">
    <mergeCell ref="B9:P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C57D3-1E35-4D72-A57E-7F3918940E89}">
  <dimension ref="A1:W347"/>
  <sheetViews>
    <sheetView topLeftCell="G1" zoomScale="120" zoomScaleNormal="120" workbookViewId="0">
      <selection activeCell="A12" sqref="A12:XFD12"/>
    </sheetView>
  </sheetViews>
  <sheetFormatPr defaultRowHeight="15" x14ac:dyDescent="0.25"/>
  <cols>
    <col min="1" max="1" width="33.140625" bestFit="1" customWidth="1"/>
    <col min="2" max="2" width="24.7109375" style="1" bestFit="1" customWidth="1"/>
    <col min="3" max="3" width="24.7109375" style="5" customWidth="1"/>
    <col min="4" max="4" width="29.7109375" style="1" bestFit="1" customWidth="1"/>
    <col min="5" max="5" width="29.28515625" style="4" bestFit="1" customWidth="1"/>
    <col min="6" max="6" width="36.7109375" style="3" bestFit="1" customWidth="1"/>
    <col min="7" max="7" width="16.42578125" style="1" bestFit="1" customWidth="1"/>
    <col min="8" max="8" width="44.5703125" style="1" bestFit="1" customWidth="1"/>
    <col min="9" max="9" width="20.42578125" style="1" bestFit="1" customWidth="1"/>
    <col min="10" max="10" width="19.7109375" style="1" bestFit="1" customWidth="1"/>
    <col min="11" max="11" width="29.7109375" style="1" bestFit="1" customWidth="1"/>
    <col min="12" max="12" width="31.28515625" style="1" bestFit="1" customWidth="1"/>
    <col min="13" max="13" width="30.7109375" style="5" bestFit="1" customWidth="1"/>
    <col min="14" max="14" width="16.28515625" style="8" bestFit="1" customWidth="1"/>
    <col min="15" max="15" width="23.28515625" style="8" bestFit="1" customWidth="1"/>
    <col min="16" max="16" width="22.7109375" style="5" bestFit="1" customWidth="1"/>
    <col min="17" max="17" width="9.7109375" style="3" bestFit="1" customWidth="1"/>
    <col min="18" max="18" width="22.140625" style="12" bestFit="1" customWidth="1"/>
    <col min="22" max="23" width="8.85546875" style="1"/>
  </cols>
  <sheetData>
    <row r="1" spans="1:23" x14ac:dyDescent="0.25">
      <c r="A1" t="s">
        <v>0</v>
      </c>
      <c r="B1" s="60" t="s">
        <v>1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3" t="s">
        <v>2</v>
      </c>
    </row>
    <row r="2" spans="1:23" ht="30" x14ac:dyDescent="0.25">
      <c r="B2" s="1" t="s">
        <v>96</v>
      </c>
      <c r="C2" s="5" t="s">
        <v>129</v>
      </c>
      <c r="D2" s="1" t="s">
        <v>3</v>
      </c>
      <c r="E2" s="4" t="s">
        <v>4</v>
      </c>
      <c r="F2" s="3" t="s">
        <v>97</v>
      </c>
      <c r="G2" s="1" t="s">
        <v>98</v>
      </c>
      <c r="H2" s="1" t="s">
        <v>99</v>
      </c>
      <c r="I2" s="1" t="s">
        <v>124</v>
      </c>
      <c r="J2" s="9" t="s">
        <v>116</v>
      </c>
      <c r="K2" s="9" t="s">
        <v>117</v>
      </c>
      <c r="L2" s="9" t="s">
        <v>118</v>
      </c>
      <c r="M2" s="10" t="s">
        <v>119</v>
      </c>
      <c r="N2" s="8" t="s">
        <v>100</v>
      </c>
      <c r="O2" s="8" t="s">
        <v>126</v>
      </c>
      <c r="P2" s="5" t="s">
        <v>101</v>
      </c>
      <c r="Q2" s="3" t="s">
        <v>102</v>
      </c>
      <c r="R2" s="13" t="s">
        <v>122</v>
      </c>
    </row>
    <row r="3" spans="1:23" x14ac:dyDescent="0.25">
      <c r="A3" t="s">
        <v>5</v>
      </c>
      <c r="B3" s="1">
        <v>20</v>
      </c>
      <c r="C3" s="5">
        <v>500</v>
      </c>
      <c r="D3" s="1">
        <v>2</v>
      </c>
      <c r="E3" s="4">
        <v>126</v>
      </c>
      <c r="F3" s="3">
        <v>4.1203405239014401</v>
      </c>
      <c r="G3" s="1">
        <v>25</v>
      </c>
      <c r="H3" s="1">
        <v>39</v>
      </c>
      <c r="I3" s="1">
        <v>216</v>
      </c>
      <c r="J3" s="1">
        <v>201</v>
      </c>
      <c r="K3" s="1">
        <v>628</v>
      </c>
      <c r="L3" s="1">
        <v>29484</v>
      </c>
      <c r="M3" s="5">
        <v>57.361776585620262</v>
      </c>
      <c r="N3" s="8">
        <v>2.1299687966354633E-2</v>
      </c>
      <c r="O3" s="3">
        <v>20.8</v>
      </c>
      <c r="P3" s="5">
        <v>231.81100493873356</v>
      </c>
      <c r="Q3" s="3">
        <v>0.16</v>
      </c>
      <c r="R3" s="12">
        <f>P3/200000</f>
        <v>1.1590550246936679E-3</v>
      </c>
      <c r="V3" s="3"/>
      <c r="W3" s="3"/>
    </row>
    <row r="4" spans="1:23" x14ac:dyDescent="0.25">
      <c r="B4" s="1">
        <v>20</v>
      </c>
      <c r="C4" s="5">
        <v>500</v>
      </c>
      <c r="D4" s="1">
        <v>2</v>
      </c>
      <c r="E4" s="4">
        <v>126</v>
      </c>
      <c r="F4" s="3">
        <v>4.1203405239014401</v>
      </c>
      <c r="G4" s="1">
        <v>25</v>
      </c>
      <c r="H4" s="1">
        <v>39</v>
      </c>
      <c r="I4" s="1">
        <v>216</v>
      </c>
      <c r="J4" s="1">
        <v>201</v>
      </c>
      <c r="K4" s="1">
        <v>628</v>
      </c>
      <c r="L4" s="1">
        <v>29484</v>
      </c>
      <c r="M4" s="5">
        <v>57.361776585620262</v>
      </c>
      <c r="N4" s="8">
        <v>2.1299687966354633E-2</v>
      </c>
      <c r="O4" s="3">
        <v>27.3</v>
      </c>
      <c r="P4" s="5">
        <v>304.25194398208777</v>
      </c>
      <c r="Q4" s="3">
        <v>0.23</v>
      </c>
      <c r="R4" s="12">
        <f t="shared" ref="R4:R67" si="0">P4/200000</f>
        <v>1.5212597199104388E-3</v>
      </c>
      <c r="V4" s="3"/>
      <c r="W4" s="3"/>
    </row>
    <row r="5" spans="1:23" x14ac:dyDescent="0.25">
      <c r="B5" s="1">
        <v>20</v>
      </c>
      <c r="C5" s="5">
        <v>500</v>
      </c>
      <c r="D5" s="1">
        <v>2</v>
      </c>
      <c r="E5" s="4">
        <v>126</v>
      </c>
      <c r="F5" s="3">
        <v>4.1203405239014401</v>
      </c>
      <c r="G5" s="1">
        <v>25</v>
      </c>
      <c r="H5" s="1">
        <v>39</v>
      </c>
      <c r="I5" s="1">
        <v>216</v>
      </c>
      <c r="J5" s="1">
        <v>201</v>
      </c>
      <c r="K5" s="1">
        <v>628</v>
      </c>
      <c r="L5" s="1">
        <v>29484</v>
      </c>
      <c r="M5" s="5">
        <v>57.361776585620262</v>
      </c>
      <c r="N5" s="8">
        <v>2.1299687966354633E-2</v>
      </c>
      <c r="O5" s="3">
        <v>28.2</v>
      </c>
      <c r="P5" s="5">
        <v>314.28222784962912</v>
      </c>
      <c r="Q5" s="3">
        <v>0.24</v>
      </c>
      <c r="R5" s="12">
        <f t="shared" si="0"/>
        <v>1.5714111392481456E-3</v>
      </c>
      <c r="V5" s="3"/>
      <c r="W5" s="3"/>
    </row>
    <row r="6" spans="1:23" x14ac:dyDescent="0.25">
      <c r="B6" s="1">
        <v>20</v>
      </c>
      <c r="C6" s="5">
        <v>500</v>
      </c>
      <c r="D6" s="1">
        <v>2</v>
      </c>
      <c r="E6" s="4">
        <v>126</v>
      </c>
      <c r="F6" s="3">
        <v>4.1203405239014401</v>
      </c>
      <c r="G6" s="1">
        <v>25</v>
      </c>
      <c r="H6" s="1">
        <v>39</v>
      </c>
      <c r="I6" s="1">
        <v>216</v>
      </c>
      <c r="J6" s="1">
        <v>201</v>
      </c>
      <c r="K6" s="1">
        <v>628</v>
      </c>
      <c r="L6" s="1">
        <v>29484</v>
      </c>
      <c r="M6" s="5">
        <v>57.361776585620262</v>
      </c>
      <c r="N6" s="8">
        <v>2.1299687966354633E-2</v>
      </c>
      <c r="O6" s="3">
        <v>32.6</v>
      </c>
      <c r="P6" s="5">
        <v>363.31917120205361</v>
      </c>
      <c r="Q6" s="3">
        <v>0.27</v>
      </c>
      <c r="R6" s="12">
        <f t="shared" si="0"/>
        <v>1.8165958560102682E-3</v>
      </c>
      <c r="V6" s="3"/>
      <c r="W6" s="3"/>
    </row>
    <row r="7" spans="1:23" x14ac:dyDescent="0.25">
      <c r="B7" s="1">
        <v>20</v>
      </c>
      <c r="C7" s="5">
        <v>500</v>
      </c>
      <c r="D7" s="1">
        <v>2</v>
      </c>
      <c r="E7" s="4">
        <v>126</v>
      </c>
      <c r="F7" s="3">
        <v>4.1203405239014401</v>
      </c>
      <c r="G7" s="1">
        <v>25</v>
      </c>
      <c r="H7" s="1">
        <v>39</v>
      </c>
      <c r="I7" s="1">
        <v>216</v>
      </c>
      <c r="J7" s="1">
        <v>201</v>
      </c>
      <c r="K7" s="1">
        <v>628</v>
      </c>
      <c r="L7" s="1">
        <v>29484</v>
      </c>
      <c r="M7" s="5">
        <v>57.361776585620262</v>
      </c>
      <c r="N7" s="8">
        <v>2.1299687966354633E-2</v>
      </c>
      <c r="O7" s="3">
        <v>41.2</v>
      </c>
      <c r="P7" s="5">
        <v>459.16410593633765</v>
      </c>
      <c r="Q7" s="3">
        <v>0.35</v>
      </c>
      <c r="R7" s="12">
        <f t="shared" si="0"/>
        <v>2.2958205296816883E-3</v>
      </c>
      <c r="V7" s="3"/>
      <c r="W7" s="3"/>
    </row>
    <row r="8" spans="1:23" x14ac:dyDescent="0.25">
      <c r="B8" s="1">
        <v>20</v>
      </c>
      <c r="C8" s="5">
        <v>500</v>
      </c>
      <c r="D8" s="1">
        <v>2</v>
      </c>
      <c r="E8" s="4">
        <v>126</v>
      </c>
      <c r="F8" s="3">
        <v>4.1203405239014401</v>
      </c>
      <c r="G8" s="1">
        <v>25</v>
      </c>
      <c r="H8" s="1">
        <v>39</v>
      </c>
      <c r="I8" s="1">
        <v>216</v>
      </c>
      <c r="J8" s="1">
        <v>201</v>
      </c>
      <c r="K8" s="1">
        <v>628</v>
      </c>
      <c r="L8" s="1">
        <v>29484</v>
      </c>
      <c r="M8" s="5">
        <v>57.361776585620262</v>
      </c>
      <c r="N8" s="8">
        <v>2.1299687966354633E-2</v>
      </c>
      <c r="O8" s="3">
        <v>44.9</v>
      </c>
      <c r="P8" s="5">
        <v>500</v>
      </c>
      <c r="Q8" s="3">
        <v>0.4</v>
      </c>
      <c r="R8" s="12">
        <f t="shared" si="0"/>
        <v>2.5000000000000001E-3</v>
      </c>
      <c r="V8" s="3"/>
      <c r="W8" s="3"/>
    </row>
    <row r="9" spans="1:23" x14ac:dyDescent="0.25">
      <c r="A9" t="s">
        <v>6</v>
      </c>
      <c r="B9" s="1">
        <v>10</v>
      </c>
      <c r="C9" s="5">
        <v>500</v>
      </c>
      <c r="D9" s="1">
        <v>8</v>
      </c>
      <c r="E9" s="4">
        <v>87.7</v>
      </c>
      <c r="F9" s="3">
        <v>4.1311267633290143</v>
      </c>
      <c r="G9" s="1">
        <v>25</v>
      </c>
      <c r="H9" s="1">
        <v>53</v>
      </c>
      <c r="I9" s="1">
        <v>308</v>
      </c>
      <c r="J9" s="1">
        <v>604</v>
      </c>
      <c r="K9" s="1">
        <v>628</v>
      </c>
      <c r="L9" s="1">
        <v>43428</v>
      </c>
      <c r="M9" s="5">
        <v>99.696400381800601</v>
      </c>
      <c r="N9" s="8">
        <v>1.4460716588376162E-2</v>
      </c>
      <c r="O9" s="3">
        <v>105</v>
      </c>
      <c r="P9" s="5">
        <v>322.91971563781163</v>
      </c>
      <c r="Q9" s="3">
        <v>0.16</v>
      </c>
      <c r="R9" s="12">
        <f t="shared" si="0"/>
        <v>1.6145985781890581E-3</v>
      </c>
      <c r="V9" s="3"/>
      <c r="W9" s="3"/>
    </row>
    <row r="10" spans="1:23" x14ac:dyDescent="0.25">
      <c r="B10" s="1">
        <v>10</v>
      </c>
      <c r="C10" s="5">
        <v>500</v>
      </c>
      <c r="D10" s="1">
        <v>8</v>
      </c>
      <c r="E10" s="4">
        <v>87.7</v>
      </c>
      <c r="F10" s="3">
        <v>4.1311267633290143</v>
      </c>
      <c r="G10" s="1">
        <v>25</v>
      </c>
      <c r="H10" s="1">
        <v>53</v>
      </c>
      <c r="I10" s="1">
        <v>308</v>
      </c>
      <c r="J10" s="1">
        <v>604</v>
      </c>
      <c r="K10" s="1">
        <v>628</v>
      </c>
      <c r="L10" s="1">
        <v>43428</v>
      </c>
      <c r="M10" s="5">
        <v>99.696400381800601</v>
      </c>
      <c r="N10" s="8">
        <v>1.4460716588376162E-2</v>
      </c>
      <c r="O10" s="3">
        <v>119.6</v>
      </c>
      <c r="P10" s="5">
        <v>367.82093324078352</v>
      </c>
      <c r="Q10" s="3">
        <v>0.18</v>
      </c>
      <c r="R10" s="12">
        <f t="shared" si="0"/>
        <v>1.8391046662039176E-3</v>
      </c>
      <c r="V10" s="3"/>
      <c r="W10" s="3"/>
    </row>
    <row r="11" spans="1:23" x14ac:dyDescent="0.25">
      <c r="B11" s="1">
        <v>10</v>
      </c>
      <c r="C11" s="5">
        <v>500</v>
      </c>
      <c r="D11" s="1">
        <v>8</v>
      </c>
      <c r="E11" s="4">
        <v>87.7</v>
      </c>
      <c r="F11" s="3">
        <v>4.1311267633290143</v>
      </c>
      <c r="G11" s="1">
        <v>25</v>
      </c>
      <c r="H11" s="1">
        <v>53</v>
      </c>
      <c r="I11" s="1">
        <v>308</v>
      </c>
      <c r="J11" s="1">
        <v>604</v>
      </c>
      <c r="K11" s="1">
        <v>628</v>
      </c>
      <c r="L11" s="1">
        <v>43428</v>
      </c>
      <c r="M11" s="5">
        <v>99.696400381800601</v>
      </c>
      <c r="N11" s="8">
        <v>1.4460716588376162E-2</v>
      </c>
      <c r="O11" s="3">
        <v>174.3</v>
      </c>
      <c r="P11" s="5">
        <v>500</v>
      </c>
      <c r="Q11" s="3">
        <v>0.26</v>
      </c>
      <c r="R11" s="12">
        <f t="shared" si="0"/>
        <v>2.5000000000000001E-3</v>
      </c>
      <c r="V11" s="3"/>
      <c r="W11" s="3"/>
    </row>
    <row r="12" spans="1:23" x14ac:dyDescent="0.25">
      <c r="A12" t="s">
        <v>7</v>
      </c>
      <c r="B12" s="1">
        <v>10</v>
      </c>
      <c r="C12" s="5">
        <v>628</v>
      </c>
      <c r="D12" s="1">
        <v>4</v>
      </c>
      <c r="E12" s="4">
        <v>32.466666666666669</v>
      </c>
      <c r="F12" s="3">
        <v>3.262</v>
      </c>
      <c r="G12" s="1">
        <v>25</v>
      </c>
      <c r="H12" s="1">
        <v>36</v>
      </c>
      <c r="I12" s="1">
        <v>200</v>
      </c>
      <c r="J12" s="1">
        <v>600</v>
      </c>
      <c r="K12" s="1">
        <v>314</v>
      </c>
      <c r="L12" s="1">
        <v>17200</v>
      </c>
      <c r="M12" s="5">
        <v>95.721926864521535</v>
      </c>
      <c r="N12" s="8">
        <v>1.8255813953488371E-2</v>
      </c>
      <c r="O12" s="3">
        <v>47.625</v>
      </c>
      <c r="P12" s="5">
        <v>285.04803218471648</v>
      </c>
      <c r="Q12" s="3">
        <v>0.16</v>
      </c>
      <c r="R12" s="12">
        <f t="shared" si="0"/>
        <v>1.4252401609235823E-3</v>
      </c>
      <c r="V12" s="3"/>
      <c r="W12" s="3"/>
    </row>
    <row r="13" spans="1:23" x14ac:dyDescent="0.25">
      <c r="B13" s="1">
        <v>10</v>
      </c>
      <c r="C13" s="5">
        <v>628</v>
      </c>
      <c r="D13" s="1">
        <v>4</v>
      </c>
      <c r="E13" s="4">
        <v>32.466666666666669</v>
      </c>
      <c r="F13" s="3">
        <v>3.262</v>
      </c>
      <c r="G13" s="1">
        <v>25</v>
      </c>
      <c r="H13" s="1">
        <v>36</v>
      </c>
      <c r="I13" s="1">
        <v>200</v>
      </c>
      <c r="J13" s="1">
        <v>600</v>
      </c>
      <c r="K13" s="1">
        <v>314</v>
      </c>
      <c r="L13" s="1">
        <v>17200</v>
      </c>
      <c r="M13" s="5">
        <v>95.721926864521535</v>
      </c>
      <c r="N13" s="8">
        <v>1.8255813953488371E-2</v>
      </c>
      <c r="O13" s="3">
        <v>54.300000000000004</v>
      </c>
      <c r="P13" s="5">
        <v>324.99964614446418</v>
      </c>
      <c r="Q13" s="3">
        <v>0.2</v>
      </c>
      <c r="R13" s="12">
        <f t="shared" si="0"/>
        <v>1.6249982307223209E-3</v>
      </c>
      <c r="V13" s="3"/>
      <c r="W13" s="3"/>
    </row>
    <row r="14" spans="1:23" x14ac:dyDescent="0.25">
      <c r="B14" s="1">
        <v>10</v>
      </c>
      <c r="C14" s="5">
        <v>628</v>
      </c>
      <c r="D14" s="1">
        <v>4</v>
      </c>
      <c r="E14" s="4">
        <v>32.466666666666669</v>
      </c>
      <c r="F14" s="3">
        <v>3.262</v>
      </c>
      <c r="G14" s="1">
        <v>25</v>
      </c>
      <c r="H14" s="1">
        <v>36</v>
      </c>
      <c r="I14" s="1">
        <v>200</v>
      </c>
      <c r="J14" s="1">
        <v>600</v>
      </c>
      <c r="K14" s="1">
        <v>314</v>
      </c>
      <c r="L14" s="1">
        <v>17200</v>
      </c>
      <c r="M14" s="5">
        <v>95.721926864521535</v>
      </c>
      <c r="N14" s="8">
        <v>1.8255813953488371E-2</v>
      </c>
      <c r="O14" s="3">
        <v>61.425000000000004</v>
      </c>
      <c r="P14" s="5">
        <v>367.6446273374533</v>
      </c>
      <c r="Q14" s="3">
        <v>0.2</v>
      </c>
      <c r="R14" s="12">
        <f t="shared" si="0"/>
        <v>1.8382231366872665E-3</v>
      </c>
      <c r="V14" s="3"/>
      <c r="W14" s="3"/>
    </row>
    <row r="15" spans="1:23" x14ac:dyDescent="0.25">
      <c r="B15" s="1">
        <v>10</v>
      </c>
      <c r="C15" s="5">
        <v>628</v>
      </c>
      <c r="D15" s="1">
        <v>4</v>
      </c>
      <c r="E15" s="4">
        <v>32.466666666666669</v>
      </c>
      <c r="F15" s="3">
        <v>3.262</v>
      </c>
      <c r="G15" s="1">
        <v>25</v>
      </c>
      <c r="H15" s="1">
        <v>36</v>
      </c>
      <c r="I15" s="1">
        <v>200</v>
      </c>
      <c r="J15" s="1">
        <v>600</v>
      </c>
      <c r="K15" s="1">
        <v>314</v>
      </c>
      <c r="L15" s="1">
        <v>17200</v>
      </c>
      <c r="M15" s="5">
        <v>95.721926864521535</v>
      </c>
      <c r="N15" s="8">
        <v>1.8255813953488371E-2</v>
      </c>
      <c r="O15" s="3">
        <v>68.625</v>
      </c>
      <c r="P15" s="5">
        <v>410.73850306931587</v>
      </c>
      <c r="Q15" s="3">
        <v>0.24</v>
      </c>
      <c r="R15" s="12">
        <f t="shared" si="0"/>
        <v>2.0536925153465794E-3</v>
      </c>
      <c r="V15" s="3"/>
      <c r="W15" s="3"/>
    </row>
    <row r="16" spans="1:23" x14ac:dyDescent="0.25">
      <c r="B16" s="1">
        <v>10</v>
      </c>
      <c r="C16" s="5">
        <v>628</v>
      </c>
      <c r="D16" s="1">
        <v>4</v>
      </c>
      <c r="E16" s="4">
        <v>32.466666666666669</v>
      </c>
      <c r="F16" s="3">
        <v>3.262</v>
      </c>
      <c r="G16" s="1">
        <v>25</v>
      </c>
      <c r="H16" s="1">
        <v>36</v>
      </c>
      <c r="I16" s="1">
        <v>200</v>
      </c>
      <c r="J16" s="1">
        <v>600</v>
      </c>
      <c r="K16" s="1">
        <v>314</v>
      </c>
      <c r="L16" s="1">
        <v>17200</v>
      </c>
      <c r="M16" s="5">
        <v>95.721926864521535</v>
      </c>
      <c r="N16" s="8">
        <v>1.8255813953488371E-2</v>
      </c>
      <c r="O16" s="3">
        <v>73.275000000000006</v>
      </c>
      <c r="P16" s="5">
        <v>438.56996447947728</v>
      </c>
      <c r="Q16" s="3">
        <v>0.3</v>
      </c>
      <c r="R16" s="12">
        <f t="shared" si="0"/>
        <v>2.1928498223973865E-3</v>
      </c>
      <c r="V16" s="3"/>
      <c r="W16" s="3"/>
    </row>
    <row r="17" spans="1:23" x14ac:dyDescent="0.25">
      <c r="B17" s="1">
        <v>10</v>
      </c>
      <c r="C17" s="5">
        <v>628</v>
      </c>
      <c r="D17" s="1">
        <v>4</v>
      </c>
      <c r="E17" s="4">
        <v>32.466666666666669</v>
      </c>
      <c r="F17" s="3">
        <v>3.262</v>
      </c>
      <c r="G17" s="1">
        <v>25</v>
      </c>
      <c r="H17" s="1">
        <v>36</v>
      </c>
      <c r="I17" s="1">
        <v>200</v>
      </c>
      <c r="J17" s="1">
        <v>600</v>
      </c>
      <c r="K17" s="1">
        <v>314</v>
      </c>
      <c r="L17" s="1">
        <v>17200</v>
      </c>
      <c r="M17" s="5">
        <v>95.721926864521535</v>
      </c>
      <c r="N17" s="8">
        <v>1.8255813953488371E-2</v>
      </c>
      <c r="O17" s="3">
        <v>83.25</v>
      </c>
      <c r="P17" s="5">
        <v>498.27293814966185</v>
      </c>
      <c r="Q17" s="3">
        <v>0.32</v>
      </c>
      <c r="R17" s="12">
        <f t="shared" si="0"/>
        <v>2.4913646907483091E-3</v>
      </c>
      <c r="V17" s="3"/>
      <c r="W17" s="3"/>
    </row>
    <row r="18" spans="1:23" x14ac:dyDescent="0.25">
      <c r="B18" s="1">
        <v>10</v>
      </c>
      <c r="C18" s="5">
        <v>628</v>
      </c>
      <c r="D18" s="1">
        <v>4</v>
      </c>
      <c r="E18" s="4">
        <v>32.466666666666669</v>
      </c>
      <c r="F18" s="3">
        <v>3.262</v>
      </c>
      <c r="G18" s="1">
        <v>25</v>
      </c>
      <c r="H18" s="1">
        <v>36</v>
      </c>
      <c r="I18" s="1">
        <v>200</v>
      </c>
      <c r="J18" s="1">
        <v>600</v>
      </c>
      <c r="K18" s="1">
        <v>314</v>
      </c>
      <c r="L18" s="1">
        <v>17200</v>
      </c>
      <c r="M18" s="5">
        <v>95.721926864521535</v>
      </c>
      <c r="N18" s="8">
        <v>1.8255813953488371E-2</v>
      </c>
      <c r="O18" s="3">
        <v>84</v>
      </c>
      <c r="P18" s="5">
        <v>502.76188353839768</v>
      </c>
      <c r="Q18" s="3">
        <v>0.38</v>
      </c>
      <c r="R18" s="12">
        <f t="shared" si="0"/>
        <v>2.5138094176919883E-3</v>
      </c>
      <c r="V18" s="3"/>
      <c r="W18" s="3"/>
    </row>
    <row r="19" spans="1:23" x14ac:dyDescent="0.25">
      <c r="B19" s="1">
        <v>10</v>
      </c>
      <c r="C19" s="5">
        <v>628</v>
      </c>
      <c r="D19" s="1">
        <v>4</v>
      </c>
      <c r="E19" s="4">
        <v>32.466666666666669</v>
      </c>
      <c r="F19" s="3">
        <v>3.262</v>
      </c>
      <c r="G19" s="1">
        <v>25</v>
      </c>
      <c r="H19" s="1">
        <v>36</v>
      </c>
      <c r="I19" s="1">
        <v>200</v>
      </c>
      <c r="J19" s="1">
        <v>600</v>
      </c>
      <c r="K19" s="1">
        <v>314</v>
      </c>
      <c r="L19" s="1">
        <v>17200</v>
      </c>
      <c r="M19" s="5">
        <v>95.721926864521535</v>
      </c>
      <c r="N19" s="8">
        <v>1.8255813953488371E-2</v>
      </c>
      <c r="O19" s="3">
        <v>90</v>
      </c>
      <c r="P19" s="5">
        <v>538.67344664828317</v>
      </c>
      <c r="Q19" s="3">
        <v>0.42</v>
      </c>
      <c r="R19" s="12">
        <f t="shared" si="0"/>
        <v>2.6933672332414157E-3</v>
      </c>
      <c r="V19" s="3"/>
      <c r="W19" s="3"/>
    </row>
    <row r="20" spans="1:23" x14ac:dyDescent="0.25">
      <c r="B20" s="1">
        <v>10</v>
      </c>
      <c r="C20" s="5">
        <v>628</v>
      </c>
      <c r="D20" s="1">
        <v>4</v>
      </c>
      <c r="E20" s="4">
        <v>32.466666666666669</v>
      </c>
      <c r="F20" s="3">
        <v>3.262</v>
      </c>
      <c r="G20" s="1">
        <v>25</v>
      </c>
      <c r="H20" s="1">
        <v>36</v>
      </c>
      <c r="I20" s="1">
        <v>200</v>
      </c>
      <c r="J20" s="1">
        <v>600</v>
      </c>
      <c r="K20" s="1">
        <v>314</v>
      </c>
      <c r="L20" s="1">
        <v>17200</v>
      </c>
      <c r="M20" s="5">
        <v>95.721926864521535</v>
      </c>
      <c r="N20" s="8">
        <v>1.8255813953488371E-2</v>
      </c>
      <c r="O20" s="3">
        <v>108</v>
      </c>
      <c r="P20" s="5">
        <v>628</v>
      </c>
      <c r="Q20" s="3">
        <v>0.44</v>
      </c>
      <c r="R20" s="12">
        <f t="shared" si="0"/>
        <v>3.14E-3</v>
      </c>
      <c r="V20" s="3"/>
      <c r="W20" s="3"/>
    </row>
    <row r="21" spans="1:23" x14ac:dyDescent="0.25">
      <c r="B21" s="1">
        <v>10</v>
      </c>
      <c r="C21" s="5">
        <v>628</v>
      </c>
      <c r="D21" s="1">
        <v>4</v>
      </c>
      <c r="E21" s="4">
        <v>32.466666666666669</v>
      </c>
      <c r="F21" s="3">
        <v>3.262</v>
      </c>
      <c r="G21" s="1">
        <v>25</v>
      </c>
      <c r="H21" s="1">
        <v>36</v>
      </c>
      <c r="I21" s="1">
        <v>200</v>
      </c>
      <c r="J21" s="1">
        <v>600</v>
      </c>
      <c r="K21" s="1">
        <v>314</v>
      </c>
      <c r="L21" s="1">
        <v>17200</v>
      </c>
      <c r="M21" s="5">
        <v>95.721926864521535</v>
      </c>
      <c r="N21" s="8">
        <v>1.8255813953488371E-2</v>
      </c>
      <c r="O21" s="3">
        <v>120</v>
      </c>
      <c r="P21" s="5">
        <v>628</v>
      </c>
      <c r="Q21" s="3">
        <v>0.5</v>
      </c>
      <c r="R21" s="12">
        <f t="shared" si="0"/>
        <v>3.14E-3</v>
      </c>
      <c r="V21" s="3"/>
      <c r="W21" s="3"/>
    </row>
    <row r="22" spans="1:23" x14ac:dyDescent="0.25">
      <c r="A22" t="s">
        <v>8</v>
      </c>
      <c r="B22" s="1">
        <v>10</v>
      </c>
      <c r="C22" s="5">
        <v>628</v>
      </c>
      <c r="D22" s="1">
        <v>4</v>
      </c>
      <c r="E22" s="4">
        <v>32.466666666666669</v>
      </c>
      <c r="F22" s="3">
        <v>3.5139999999999993</v>
      </c>
      <c r="G22" s="1">
        <v>25</v>
      </c>
      <c r="H22" s="1">
        <v>36</v>
      </c>
      <c r="I22" s="1">
        <v>200</v>
      </c>
      <c r="J22" s="1">
        <v>600</v>
      </c>
      <c r="K22" s="1">
        <v>314</v>
      </c>
      <c r="L22" s="1">
        <v>17200</v>
      </c>
      <c r="M22" s="5">
        <v>87.120678710097735</v>
      </c>
      <c r="N22" s="8">
        <v>1.8255813953488371E-2</v>
      </c>
      <c r="O22" s="3">
        <v>54</v>
      </c>
      <c r="P22" s="5">
        <v>321.47187644259361</v>
      </c>
      <c r="Q22" s="3">
        <v>0.24</v>
      </c>
      <c r="R22" s="12">
        <f t="shared" si="0"/>
        <v>1.6073593822129681E-3</v>
      </c>
      <c r="V22" s="3"/>
      <c r="W22" s="3"/>
    </row>
    <row r="23" spans="1:23" x14ac:dyDescent="0.25">
      <c r="B23" s="1">
        <v>10</v>
      </c>
      <c r="C23" s="5">
        <v>628</v>
      </c>
      <c r="D23" s="1">
        <v>4</v>
      </c>
      <c r="E23" s="4">
        <v>32.466666666666669</v>
      </c>
      <c r="F23" s="3">
        <v>3.5139999999999993</v>
      </c>
      <c r="G23" s="1">
        <v>25</v>
      </c>
      <c r="H23" s="1">
        <v>36</v>
      </c>
      <c r="I23" s="1">
        <v>200</v>
      </c>
      <c r="J23" s="1">
        <v>600</v>
      </c>
      <c r="K23" s="1">
        <v>314</v>
      </c>
      <c r="L23" s="1">
        <v>17200</v>
      </c>
      <c r="M23" s="5">
        <v>87.120678710097735</v>
      </c>
      <c r="N23" s="8">
        <v>1.8255813953488371E-2</v>
      </c>
      <c r="O23" s="3">
        <v>60</v>
      </c>
      <c r="P23" s="5">
        <v>357.19097382510409</v>
      </c>
      <c r="Q23" s="3">
        <v>0.3</v>
      </c>
      <c r="R23" s="12">
        <f t="shared" si="0"/>
        <v>1.7859548691255204E-3</v>
      </c>
      <c r="V23" s="3"/>
      <c r="W23" s="3"/>
    </row>
    <row r="24" spans="1:23" x14ac:dyDescent="0.25">
      <c r="B24" s="1">
        <v>10</v>
      </c>
      <c r="C24" s="5">
        <v>628</v>
      </c>
      <c r="D24" s="1">
        <v>4</v>
      </c>
      <c r="E24" s="4">
        <v>32.466666666666669</v>
      </c>
      <c r="F24" s="3">
        <v>3.5139999999999993</v>
      </c>
      <c r="G24" s="1">
        <v>25</v>
      </c>
      <c r="H24" s="1">
        <v>36</v>
      </c>
      <c r="I24" s="1">
        <v>200</v>
      </c>
      <c r="J24" s="1">
        <v>600</v>
      </c>
      <c r="K24" s="1">
        <v>314</v>
      </c>
      <c r="L24" s="1">
        <v>17200</v>
      </c>
      <c r="M24" s="5">
        <v>87.120678710097735</v>
      </c>
      <c r="N24" s="8">
        <v>1.8255813953488371E-2</v>
      </c>
      <c r="O24" s="3">
        <v>62.25</v>
      </c>
      <c r="P24" s="5">
        <v>370.58563534354545</v>
      </c>
      <c r="Q24" s="3">
        <v>0.3</v>
      </c>
      <c r="R24" s="12">
        <f t="shared" si="0"/>
        <v>1.8529281767177273E-3</v>
      </c>
      <c r="V24" s="3"/>
      <c r="W24" s="3"/>
    </row>
    <row r="25" spans="1:23" x14ac:dyDescent="0.25">
      <c r="B25" s="1">
        <v>10</v>
      </c>
      <c r="C25" s="5">
        <v>628</v>
      </c>
      <c r="D25" s="1">
        <v>4</v>
      </c>
      <c r="E25" s="4">
        <v>32.466666666666669</v>
      </c>
      <c r="F25" s="3">
        <v>3.5139999999999993</v>
      </c>
      <c r="G25" s="1">
        <v>25</v>
      </c>
      <c r="H25" s="1">
        <v>36</v>
      </c>
      <c r="I25" s="1">
        <v>200</v>
      </c>
      <c r="J25" s="1">
        <v>600</v>
      </c>
      <c r="K25" s="1">
        <v>314</v>
      </c>
      <c r="L25" s="1">
        <v>17200</v>
      </c>
      <c r="M25" s="5">
        <v>87.120678710097735</v>
      </c>
      <c r="N25" s="8">
        <v>1.8255813953488371E-2</v>
      </c>
      <c r="O25" s="3">
        <v>66</v>
      </c>
      <c r="P25" s="5">
        <v>392.91007120761441</v>
      </c>
      <c r="Q25" s="3">
        <v>0.3</v>
      </c>
      <c r="R25" s="12">
        <f t="shared" si="0"/>
        <v>1.9645503560380721E-3</v>
      </c>
      <c r="V25" s="3"/>
      <c r="W25" s="3"/>
    </row>
    <row r="26" spans="1:23" x14ac:dyDescent="0.25">
      <c r="B26" s="1">
        <v>10</v>
      </c>
      <c r="C26" s="5">
        <v>628</v>
      </c>
      <c r="D26" s="1">
        <v>4</v>
      </c>
      <c r="E26" s="4">
        <v>32.466666666666669</v>
      </c>
      <c r="F26" s="3">
        <v>3.5139999999999993</v>
      </c>
      <c r="G26" s="1">
        <v>25</v>
      </c>
      <c r="H26" s="1">
        <v>36</v>
      </c>
      <c r="I26" s="1">
        <v>200</v>
      </c>
      <c r="J26" s="1">
        <v>600</v>
      </c>
      <c r="K26" s="1">
        <v>314</v>
      </c>
      <c r="L26" s="1">
        <v>17200</v>
      </c>
      <c r="M26" s="5">
        <v>87.120678710097735</v>
      </c>
      <c r="N26" s="8">
        <v>1.8255813953488371E-2</v>
      </c>
      <c r="O26" s="3">
        <v>71.25</v>
      </c>
      <c r="P26" s="5">
        <v>424.16428141731097</v>
      </c>
      <c r="Q26" s="3">
        <v>0.38</v>
      </c>
      <c r="R26" s="12">
        <f t="shared" si="0"/>
        <v>2.1208214070865547E-3</v>
      </c>
      <c r="V26" s="3"/>
      <c r="W26" s="3"/>
    </row>
    <row r="27" spans="1:23" x14ac:dyDescent="0.25">
      <c r="B27" s="1">
        <v>10</v>
      </c>
      <c r="C27" s="5">
        <v>628</v>
      </c>
      <c r="D27" s="1">
        <v>4</v>
      </c>
      <c r="E27" s="4">
        <v>32.466666666666669</v>
      </c>
      <c r="F27" s="3">
        <v>3.5139999999999993</v>
      </c>
      <c r="G27" s="1">
        <v>25</v>
      </c>
      <c r="H27" s="1">
        <v>36</v>
      </c>
      <c r="I27" s="1">
        <v>200</v>
      </c>
      <c r="J27" s="1">
        <v>600</v>
      </c>
      <c r="K27" s="1">
        <v>314</v>
      </c>
      <c r="L27" s="1">
        <v>17200</v>
      </c>
      <c r="M27" s="5">
        <v>87.120678710097735</v>
      </c>
      <c r="N27" s="8">
        <v>1.8255813953488371E-2</v>
      </c>
      <c r="O27" s="3">
        <v>82.5</v>
      </c>
      <c r="P27" s="5">
        <v>491.13758900951802</v>
      </c>
      <c r="Q27" s="3">
        <v>0.44</v>
      </c>
      <c r="R27" s="12">
        <f t="shared" si="0"/>
        <v>2.4556879450475903E-3</v>
      </c>
      <c r="V27" s="3"/>
      <c r="W27" s="3"/>
    </row>
    <row r="28" spans="1:23" x14ac:dyDescent="0.25">
      <c r="A28" t="s">
        <v>9</v>
      </c>
      <c r="B28" s="1">
        <v>16</v>
      </c>
      <c r="C28" s="5">
        <v>571</v>
      </c>
      <c r="D28" s="1">
        <v>4</v>
      </c>
      <c r="E28" s="4">
        <v>37</v>
      </c>
      <c r="F28" s="3">
        <v>4.2587999999999999</v>
      </c>
      <c r="G28" s="1">
        <v>33</v>
      </c>
      <c r="H28" s="1">
        <v>59</v>
      </c>
      <c r="I28" s="1">
        <v>125</v>
      </c>
      <c r="J28" s="1">
        <v>250</v>
      </c>
      <c r="K28" s="1">
        <v>800</v>
      </c>
      <c r="L28" s="1">
        <v>19625</v>
      </c>
      <c r="M28" s="5">
        <v>86</v>
      </c>
      <c r="N28" s="8">
        <v>4.0800000000000003E-2</v>
      </c>
      <c r="O28" s="3">
        <v>18.2</v>
      </c>
      <c r="P28" s="5">
        <v>140.04196559759109</v>
      </c>
      <c r="Q28" s="3">
        <v>0.18</v>
      </c>
      <c r="R28" s="12">
        <f t="shared" si="0"/>
        <v>7.0020982798795546E-4</v>
      </c>
      <c r="V28" s="3"/>
      <c r="W28" s="3"/>
    </row>
    <row r="29" spans="1:23" x14ac:dyDescent="0.25">
      <c r="B29" s="1">
        <v>16</v>
      </c>
      <c r="C29" s="5">
        <v>571</v>
      </c>
      <c r="D29" s="1">
        <v>4</v>
      </c>
      <c r="E29" s="4">
        <v>37</v>
      </c>
      <c r="F29" s="3">
        <v>4.2587999999999999</v>
      </c>
      <c r="G29" s="1">
        <v>33</v>
      </c>
      <c r="H29" s="1">
        <v>59</v>
      </c>
      <c r="I29" s="1">
        <v>125</v>
      </c>
      <c r="J29" s="1">
        <v>250</v>
      </c>
      <c r="K29" s="1">
        <v>800</v>
      </c>
      <c r="L29" s="1">
        <v>19625</v>
      </c>
      <c r="M29" s="5">
        <v>86</v>
      </c>
      <c r="N29" s="8">
        <v>4.0800000000000003E-2</v>
      </c>
      <c r="O29" s="3">
        <v>26.2</v>
      </c>
      <c r="P29" s="5">
        <v>201.59887355257621</v>
      </c>
      <c r="Q29" s="3">
        <v>0.2</v>
      </c>
      <c r="R29" s="12">
        <f t="shared" si="0"/>
        <v>1.007994367762881E-3</v>
      </c>
      <c r="V29" s="3"/>
      <c r="W29" s="3"/>
    </row>
    <row r="30" spans="1:23" x14ac:dyDescent="0.25">
      <c r="B30" s="1">
        <v>16</v>
      </c>
      <c r="C30" s="5">
        <v>571</v>
      </c>
      <c r="D30" s="1">
        <v>4</v>
      </c>
      <c r="E30" s="4">
        <v>37</v>
      </c>
      <c r="F30" s="3">
        <v>4.2587999999999999</v>
      </c>
      <c r="G30" s="1">
        <v>33</v>
      </c>
      <c r="H30" s="1">
        <v>59</v>
      </c>
      <c r="I30" s="1">
        <v>125</v>
      </c>
      <c r="J30" s="1">
        <v>250</v>
      </c>
      <c r="K30" s="1">
        <v>800</v>
      </c>
      <c r="L30" s="1">
        <v>19625</v>
      </c>
      <c r="M30" s="5">
        <v>86</v>
      </c>
      <c r="N30" s="8">
        <v>4.0800000000000003E-2</v>
      </c>
      <c r="O30" s="3">
        <v>31.7</v>
      </c>
      <c r="P30" s="5">
        <v>243.91924777162848</v>
      </c>
      <c r="Q30" s="3">
        <v>0.26</v>
      </c>
      <c r="R30" s="12">
        <f t="shared" si="0"/>
        <v>1.2195962388581423E-3</v>
      </c>
      <c r="V30" s="3"/>
      <c r="W30" s="3"/>
    </row>
    <row r="31" spans="1:23" x14ac:dyDescent="0.25">
      <c r="B31" s="1">
        <v>16</v>
      </c>
      <c r="C31" s="5">
        <v>571</v>
      </c>
      <c r="D31" s="1">
        <v>4</v>
      </c>
      <c r="E31" s="4">
        <v>37</v>
      </c>
      <c r="F31" s="3">
        <v>4.2587999999999999</v>
      </c>
      <c r="G31" s="1">
        <v>33</v>
      </c>
      <c r="H31" s="1">
        <v>59</v>
      </c>
      <c r="I31" s="1">
        <v>125</v>
      </c>
      <c r="J31" s="1">
        <v>250</v>
      </c>
      <c r="K31" s="1">
        <v>800</v>
      </c>
      <c r="L31" s="1">
        <v>19625</v>
      </c>
      <c r="M31" s="5">
        <v>86</v>
      </c>
      <c r="N31" s="8">
        <v>4.0800000000000003E-2</v>
      </c>
      <c r="O31" s="3">
        <v>40.799999999999997</v>
      </c>
      <c r="P31" s="5">
        <v>313.94023057042398</v>
      </c>
      <c r="Q31" s="3">
        <v>0.44</v>
      </c>
      <c r="R31" s="12">
        <f t="shared" si="0"/>
        <v>1.5697011528521198E-3</v>
      </c>
      <c r="V31" s="3"/>
      <c r="W31" s="3"/>
    </row>
    <row r="32" spans="1:23" x14ac:dyDescent="0.25">
      <c r="B32" s="1">
        <v>16</v>
      </c>
      <c r="C32" s="5">
        <v>571</v>
      </c>
      <c r="D32" s="1">
        <v>4</v>
      </c>
      <c r="E32" s="4">
        <v>37</v>
      </c>
      <c r="F32" s="3">
        <v>4.2587999999999999</v>
      </c>
      <c r="G32" s="1">
        <v>33</v>
      </c>
      <c r="H32" s="1">
        <v>59</v>
      </c>
      <c r="I32" s="1">
        <v>125</v>
      </c>
      <c r="J32" s="1">
        <v>250</v>
      </c>
      <c r="K32" s="1">
        <v>800</v>
      </c>
      <c r="L32" s="1">
        <v>19625</v>
      </c>
      <c r="M32" s="5">
        <v>86</v>
      </c>
      <c r="N32" s="8">
        <v>4.0800000000000003E-2</v>
      </c>
      <c r="O32" s="3">
        <v>54.1</v>
      </c>
      <c r="P32" s="5">
        <v>416.27859004558684</v>
      </c>
      <c r="Q32" s="3">
        <v>0.6</v>
      </c>
      <c r="R32" s="12">
        <f t="shared" si="0"/>
        <v>2.0813929502279341E-3</v>
      </c>
      <c r="V32" s="3"/>
      <c r="W32" s="3"/>
    </row>
    <row r="33" spans="1:23" x14ac:dyDescent="0.25">
      <c r="A33" t="s">
        <v>10</v>
      </c>
      <c r="B33" s="1">
        <v>12</v>
      </c>
      <c r="C33" s="5">
        <v>500</v>
      </c>
      <c r="D33" s="1">
        <v>4</v>
      </c>
      <c r="E33" s="4">
        <v>79.3</v>
      </c>
      <c r="F33" s="3">
        <v>2.6933292113182881</v>
      </c>
      <c r="G33" s="1">
        <v>20</v>
      </c>
      <c r="H33" s="1">
        <v>38</v>
      </c>
      <c r="I33" s="1">
        <v>350</v>
      </c>
      <c r="J33" s="1">
        <v>450</v>
      </c>
      <c r="K33" s="1">
        <v>452</v>
      </c>
      <c r="L33" s="1">
        <v>34300</v>
      </c>
      <c r="M33" s="5">
        <v>76.169428201642418</v>
      </c>
      <c r="N33" s="8">
        <v>1.3177842565597668E-2</v>
      </c>
      <c r="O33" s="3">
        <v>52.5</v>
      </c>
      <c r="P33" s="5">
        <v>300.43295624924116</v>
      </c>
      <c r="Q33" s="3">
        <v>0.36</v>
      </c>
      <c r="R33" s="12">
        <f t="shared" si="0"/>
        <v>1.5021647812462058E-3</v>
      </c>
      <c r="V33" s="3"/>
      <c r="W33" s="3"/>
    </row>
    <row r="34" spans="1:23" x14ac:dyDescent="0.25">
      <c r="B34" s="1">
        <v>12</v>
      </c>
      <c r="C34" s="5">
        <v>500</v>
      </c>
      <c r="D34" s="1">
        <v>4</v>
      </c>
      <c r="E34" s="4">
        <v>79.3</v>
      </c>
      <c r="F34" s="3">
        <v>2.6933292113182881</v>
      </c>
      <c r="G34" s="1">
        <v>20</v>
      </c>
      <c r="H34" s="1">
        <v>38</v>
      </c>
      <c r="I34" s="1">
        <v>350</v>
      </c>
      <c r="J34" s="1">
        <v>450</v>
      </c>
      <c r="K34" s="1">
        <v>452</v>
      </c>
      <c r="L34" s="1">
        <v>34300</v>
      </c>
      <c r="M34" s="5">
        <v>76.169428201642418</v>
      </c>
      <c r="N34" s="8">
        <v>1.3177842565597668E-2</v>
      </c>
      <c r="O34" s="3">
        <v>67.5</v>
      </c>
      <c r="P34" s="5">
        <v>386.27094374902435</v>
      </c>
      <c r="Q34" s="3">
        <v>0.43</v>
      </c>
      <c r="R34" s="12">
        <f t="shared" si="0"/>
        <v>1.9313547187451217E-3</v>
      </c>
      <c r="V34" s="3"/>
      <c r="W34" s="3"/>
    </row>
    <row r="35" spans="1:23" x14ac:dyDescent="0.25">
      <c r="B35" s="1">
        <v>12</v>
      </c>
      <c r="C35" s="5">
        <v>500</v>
      </c>
      <c r="D35" s="1">
        <v>4</v>
      </c>
      <c r="E35" s="4">
        <v>79.3</v>
      </c>
      <c r="F35" s="3">
        <v>2.6933292113182881</v>
      </c>
      <c r="G35" s="1">
        <v>20</v>
      </c>
      <c r="H35" s="1">
        <v>38</v>
      </c>
      <c r="I35" s="1">
        <v>350</v>
      </c>
      <c r="J35" s="1">
        <v>450</v>
      </c>
      <c r="K35" s="1">
        <v>452</v>
      </c>
      <c r="L35" s="1">
        <v>34300</v>
      </c>
      <c r="M35" s="5">
        <v>76.169428201642418</v>
      </c>
      <c r="N35" s="8">
        <v>1.3177842565597668E-2</v>
      </c>
      <c r="O35" s="3">
        <v>90</v>
      </c>
      <c r="P35" s="5">
        <v>500</v>
      </c>
      <c r="Q35" s="3">
        <v>0.56000000000000005</v>
      </c>
      <c r="R35" s="12">
        <f t="shared" si="0"/>
        <v>2.5000000000000001E-3</v>
      </c>
      <c r="V35" s="3"/>
      <c r="W35" s="3"/>
    </row>
    <row r="36" spans="1:23" x14ac:dyDescent="0.25">
      <c r="B36" s="1">
        <v>12</v>
      </c>
      <c r="C36" s="5">
        <v>500</v>
      </c>
      <c r="D36" s="1">
        <v>4</v>
      </c>
      <c r="E36" s="4">
        <v>79.3</v>
      </c>
      <c r="F36" s="3">
        <v>2.6933292113182881</v>
      </c>
      <c r="G36" s="1">
        <v>20</v>
      </c>
      <c r="H36" s="1">
        <v>38</v>
      </c>
      <c r="I36" s="1">
        <v>350</v>
      </c>
      <c r="J36" s="1">
        <v>450</v>
      </c>
      <c r="K36" s="1">
        <v>452</v>
      </c>
      <c r="L36" s="1">
        <v>34300</v>
      </c>
      <c r="M36" s="5">
        <v>76.169428201642418</v>
      </c>
      <c r="N36" s="8">
        <v>1.3177842565597668E-2</v>
      </c>
      <c r="O36" s="3">
        <v>112.5</v>
      </c>
      <c r="P36" s="5">
        <v>500</v>
      </c>
      <c r="Q36" s="3">
        <v>0.71</v>
      </c>
      <c r="R36" s="12">
        <f t="shared" si="0"/>
        <v>2.5000000000000001E-3</v>
      </c>
      <c r="V36" s="3"/>
      <c r="W36" s="3"/>
    </row>
    <row r="37" spans="1:23" x14ac:dyDescent="0.25">
      <c r="B37" s="1">
        <v>12</v>
      </c>
      <c r="C37" s="5">
        <v>500</v>
      </c>
      <c r="D37" s="1">
        <v>4</v>
      </c>
      <c r="E37" s="4">
        <v>79.3</v>
      </c>
      <c r="F37" s="3">
        <v>2.6933292113182881</v>
      </c>
      <c r="G37" s="1">
        <v>20</v>
      </c>
      <c r="H37" s="1">
        <v>38</v>
      </c>
      <c r="I37" s="1">
        <v>350</v>
      </c>
      <c r="J37" s="1">
        <v>450</v>
      </c>
      <c r="K37" s="1">
        <v>452</v>
      </c>
      <c r="L37" s="1">
        <v>34300</v>
      </c>
      <c r="M37" s="5">
        <v>76.169428201642418</v>
      </c>
      <c r="N37" s="8">
        <v>1.3177842565597668E-2</v>
      </c>
      <c r="O37" s="3">
        <v>120</v>
      </c>
      <c r="P37" s="5">
        <v>500</v>
      </c>
      <c r="Q37" s="3">
        <v>0.79</v>
      </c>
      <c r="R37" s="12">
        <f t="shared" si="0"/>
        <v>2.5000000000000001E-3</v>
      </c>
      <c r="V37" s="3"/>
      <c r="W37" s="3"/>
    </row>
    <row r="38" spans="1:23" x14ac:dyDescent="0.25">
      <c r="A38" t="s">
        <v>11</v>
      </c>
      <c r="B38" s="1">
        <v>25</v>
      </c>
      <c r="C38" s="5">
        <v>500</v>
      </c>
      <c r="D38" s="1">
        <v>4</v>
      </c>
      <c r="E38" s="4">
        <v>62</v>
      </c>
      <c r="F38" s="3">
        <v>2.6933292113182881</v>
      </c>
      <c r="G38" s="1">
        <v>20</v>
      </c>
      <c r="H38" s="1">
        <v>44.5</v>
      </c>
      <c r="I38" s="1">
        <v>350</v>
      </c>
      <c r="J38" s="1">
        <v>450</v>
      </c>
      <c r="K38" s="1">
        <v>1964</v>
      </c>
      <c r="L38" s="1">
        <v>54512.5</v>
      </c>
      <c r="M38" s="5">
        <v>140.9271689293702</v>
      </c>
      <c r="N38" s="8">
        <v>3.6028433845448293E-2</v>
      </c>
      <c r="O38" s="3">
        <v>75</v>
      </c>
      <c r="P38" s="5">
        <v>106.51265522599461</v>
      </c>
      <c r="Q38" s="3">
        <v>0.2</v>
      </c>
      <c r="R38" s="12">
        <f t="shared" si="0"/>
        <v>5.3256327612997306E-4</v>
      </c>
      <c r="V38" s="3"/>
      <c r="W38" s="3"/>
    </row>
    <row r="39" spans="1:23" x14ac:dyDescent="0.25">
      <c r="B39" s="1">
        <v>25</v>
      </c>
      <c r="C39" s="5">
        <v>500</v>
      </c>
      <c r="D39" s="1">
        <v>4</v>
      </c>
      <c r="E39" s="4">
        <v>62</v>
      </c>
      <c r="F39" s="3">
        <v>2.6933292113182881</v>
      </c>
      <c r="G39" s="1">
        <v>20</v>
      </c>
      <c r="H39" s="1">
        <v>44.5</v>
      </c>
      <c r="I39" s="1">
        <v>350</v>
      </c>
      <c r="J39" s="1">
        <v>450</v>
      </c>
      <c r="K39" s="1">
        <v>1964</v>
      </c>
      <c r="L39" s="1">
        <v>54512.5</v>
      </c>
      <c r="M39" s="5">
        <v>140.9271689293702</v>
      </c>
      <c r="N39" s="8">
        <v>3.6028433845448293E-2</v>
      </c>
      <c r="O39" s="3">
        <v>135</v>
      </c>
      <c r="P39" s="5">
        <v>191.72277940679027</v>
      </c>
      <c r="Q39" s="3">
        <v>0.25</v>
      </c>
      <c r="R39" s="12">
        <f t="shared" si="0"/>
        <v>9.5861389703395133E-4</v>
      </c>
      <c r="V39" s="3"/>
      <c r="W39" s="3"/>
    </row>
    <row r="40" spans="1:23" x14ac:dyDescent="0.25">
      <c r="B40" s="1">
        <v>25</v>
      </c>
      <c r="C40" s="5">
        <v>500</v>
      </c>
      <c r="D40" s="1">
        <v>4</v>
      </c>
      <c r="E40" s="4">
        <v>62</v>
      </c>
      <c r="F40" s="3">
        <v>2.6933292113182881</v>
      </c>
      <c r="G40" s="1">
        <v>20</v>
      </c>
      <c r="H40" s="1">
        <v>44.5</v>
      </c>
      <c r="I40" s="1">
        <v>350</v>
      </c>
      <c r="J40" s="1">
        <v>450</v>
      </c>
      <c r="K40" s="1">
        <v>1964</v>
      </c>
      <c r="L40" s="1">
        <v>54512.5</v>
      </c>
      <c r="M40" s="5">
        <v>140.9271689293702</v>
      </c>
      <c r="N40" s="8">
        <v>3.6028433845448293E-2</v>
      </c>
      <c r="O40" s="3">
        <v>195</v>
      </c>
      <c r="P40" s="5">
        <v>276.93290358758594</v>
      </c>
      <c r="Q40" s="3">
        <v>0.36</v>
      </c>
      <c r="R40" s="12">
        <f t="shared" si="0"/>
        <v>1.3846645179379296E-3</v>
      </c>
      <c r="V40" s="3"/>
      <c r="W40" s="3"/>
    </row>
    <row r="41" spans="1:23" x14ac:dyDescent="0.25">
      <c r="B41" s="1">
        <v>25</v>
      </c>
      <c r="C41" s="5">
        <v>500</v>
      </c>
      <c r="D41" s="1">
        <v>4</v>
      </c>
      <c r="E41" s="4">
        <v>62</v>
      </c>
      <c r="F41" s="3">
        <v>2.6933292113182881</v>
      </c>
      <c r="G41" s="1">
        <v>20</v>
      </c>
      <c r="H41" s="1">
        <v>44.5</v>
      </c>
      <c r="I41" s="1">
        <v>350</v>
      </c>
      <c r="J41" s="1">
        <v>450</v>
      </c>
      <c r="K41" s="1">
        <v>1964</v>
      </c>
      <c r="L41" s="1">
        <v>54512.5</v>
      </c>
      <c r="M41" s="5">
        <v>140.9271689293702</v>
      </c>
      <c r="N41" s="8">
        <v>3.6028433845448293E-2</v>
      </c>
      <c r="O41" s="3">
        <v>255</v>
      </c>
      <c r="P41" s="5">
        <v>362.14302776838161</v>
      </c>
      <c r="Q41" s="3">
        <v>0.47</v>
      </c>
      <c r="R41" s="12">
        <f t="shared" si="0"/>
        <v>1.8107151388419081E-3</v>
      </c>
      <c r="V41" s="3"/>
      <c r="W41" s="3"/>
    </row>
    <row r="42" spans="1:23" x14ac:dyDescent="0.25">
      <c r="B42" s="1">
        <v>25</v>
      </c>
      <c r="C42" s="5">
        <v>500</v>
      </c>
      <c r="D42" s="1">
        <v>4</v>
      </c>
      <c r="E42" s="4">
        <v>62</v>
      </c>
      <c r="F42" s="3">
        <v>2.6933292113182881</v>
      </c>
      <c r="G42" s="1">
        <v>20</v>
      </c>
      <c r="H42" s="1">
        <v>44.5</v>
      </c>
      <c r="I42" s="1">
        <v>350</v>
      </c>
      <c r="J42" s="1">
        <v>450</v>
      </c>
      <c r="K42" s="1">
        <v>1964</v>
      </c>
      <c r="L42" s="1">
        <v>54512.5</v>
      </c>
      <c r="M42" s="5">
        <v>140.9271689293702</v>
      </c>
      <c r="N42" s="8">
        <v>3.6028433845448293E-2</v>
      </c>
      <c r="O42" s="3">
        <v>300</v>
      </c>
      <c r="P42" s="5">
        <v>426.05062090397843</v>
      </c>
      <c r="Q42" s="3">
        <v>0.56999999999999995</v>
      </c>
      <c r="R42" s="12">
        <f t="shared" si="0"/>
        <v>2.1302531045198922E-3</v>
      </c>
      <c r="V42" s="3"/>
      <c r="W42" s="3"/>
    </row>
    <row r="43" spans="1:23" x14ac:dyDescent="0.25">
      <c r="B43" s="1">
        <v>25</v>
      </c>
      <c r="C43" s="5">
        <v>500</v>
      </c>
      <c r="D43" s="1">
        <v>4</v>
      </c>
      <c r="E43" s="4">
        <v>62</v>
      </c>
      <c r="F43" s="3">
        <v>2.6933292113182881</v>
      </c>
      <c r="G43" s="1">
        <v>20</v>
      </c>
      <c r="H43" s="1">
        <v>44.5</v>
      </c>
      <c r="I43" s="1">
        <v>350</v>
      </c>
      <c r="J43" s="1">
        <v>450</v>
      </c>
      <c r="K43" s="1">
        <v>1964</v>
      </c>
      <c r="L43" s="1">
        <v>54512.5</v>
      </c>
      <c r="M43" s="5">
        <v>140.9271689293702</v>
      </c>
      <c r="N43" s="8">
        <v>3.6028433845448293E-2</v>
      </c>
      <c r="O43" s="3">
        <v>360</v>
      </c>
      <c r="P43" s="5">
        <v>500</v>
      </c>
      <c r="Q43" s="3">
        <v>0.78</v>
      </c>
      <c r="R43" s="12">
        <f t="shared" si="0"/>
        <v>2.5000000000000001E-3</v>
      </c>
      <c r="V43" s="3"/>
      <c r="W43" s="3"/>
    </row>
    <row r="44" spans="1:23" x14ac:dyDescent="0.25">
      <c r="A44" t="s">
        <v>12</v>
      </c>
      <c r="B44" s="1">
        <v>12</v>
      </c>
      <c r="C44" s="5">
        <v>500</v>
      </c>
      <c r="D44" s="1">
        <v>4</v>
      </c>
      <c r="E44" s="4">
        <v>79.3</v>
      </c>
      <c r="F44" s="3">
        <v>2.6933292113182881</v>
      </c>
      <c r="G44" s="1">
        <v>20</v>
      </c>
      <c r="H44" s="1">
        <v>34</v>
      </c>
      <c r="I44" s="1">
        <v>350</v>
      </c>
      <c r="J44" s="1">
        <v>450</v>
      </c>
      <c r="K44" s="1">
        <v>452</v>
      </c>
      <c r="L44" s="1">
        <v>32900</v>
      </c>
      <c r="M44" s="5">
        <v>76.575869689672942</v>
      </c>
      <c r="N44" s="8">
        <v>1.3738601823708207E-2</v>
      </c>
      <c r="O44" s="3">
        <v>37.5</v>
      </c>
      <c r="P44" s="5">
        <v>212.47112712608967</v>
      </c>
      <c r="Q44" s="3">
        <v>0.21</v>
      </c>
      <c r="R44" s="12">
        <f t="shared" si="0"/>
        <v>1.0623556356304483E-3</v>
      </c>
      <c r="V44" s="3"/>
      <c r="W44" s="3"/>
    </row>
    <row r="45" spans="1:23" x14ac:dyDescent="0.25">
      <c r="B45" s="1">
        <v>12</v>
      </c>
      <c r="C45" s="5">
        <v>500</v>
      </c>
      <c r="D45" s="1">
        <v>4</v>
      </c>
      <c r="E45" s="4">
        <v>79.3</v>
      </c>
      <c r="F45" s="3">
        <v>2.6933292113182881</v>
      </c>
      <c r="G45" s="1">
        <v>20</v>
      </c>
      <c r="H45" s="1">
        <v>34</v>
      </c>
      <c r="I45" s="1">
        <v>350</v>
      </c>
      <c r="J45" s="1">
        <v>450</v>
      </c>
      <c r="K45" s="1">
        <v>452</v>
      </c>
      <c r="L45" s="1">
        <v>32900</v>
      </c>
      <c r="M45" s="5">
        <v>76.575869689672942</v>
      </c>
      <c r="N45" s="8">
        <v>1.3738601823708207E-2</v>
      </c>
      <c r="O45" s="3">
        <v>45</v>
      </c>
      <c r="P45" s="5">
        <v>254.96535255130757</v>
      </c>
      <c r="Q45" s="3">
        <v>0.31</v>
      </c>
      <c r="R45" s="12">
        <f t="shared" si="0"/>
        <v>1.2748267627565378E-3</v>
      </c>
      <c r="V45" s="3"/>
      <c r="W45" s="3"/>
    </row>
    <row r="46" spans="1:23" x14ac:dyDescent="0.25">
      <c r="B46" s="1">
        <v>12</v>
      </c>
      <c r="C46" s="5">
        <v>500</v>
      </c>
      <c r="D46" s="1">
        <v>4</v>
      </c>
      <c r="E46" s="4">
        <v>79.3</v>
      </c>
      <c r="F46" s="3">
        <v>2.6933292113182881</v>
      </c>
      <c r="G46" s="1">
        <v>20</v>
      </c>
      <c r="H46" s="1">
        <v>34</v>
      </c>
      <c r="I46" s="1">
        <v>350</v>
      </c>
      <c r="J46" s="1">
        <v>450</v>
      </c>
      <c r="K46" s="1">
        <v>452</v>
      </c>
      <c r="L46" s="1">
        <v>32900</v>
      </c>
      <c r="M46" s="5">
        <v>76.575869689672942</v>
      </c>
      <c r="N46" s="8">
        <v>1.3738601823708207E-2</v>
      </c>
      <c r="O46" s="3">
        <v>52.5</v>
      </c>
      <c r="P46" s="5">
        <v>297.45957797652545</v>
      </c>
      <c r="Q46" s="3">
        <v>0.38</v>
      </c>
      <c r="R46" s="12">
        <f t="shared" si="0"/>
        <v>1.4872978898826273E-3</v>
      </c>
      <c r="V46" s="3"/>
      <c r="W46" s="3"/>
    </row>
    <row r="47" spans="1:23" x14ac:dyDescent="0.25">
      <c r="B47" s="1">
        <v>12</v>
      </c>
      <c r="C47" s="5">
        <v>500</v>
      </c>
      <c r="D47" s="1">
        <v>4</v>
      </c>
      <c r="E47" s="4">
        <v>79.3</v>
      </c>
      <c r="F47" s="3">
        <v>2.6933292113182881</v>
      </c>
      <c r="G47" s="1">
        <v>20</v>
      </c>
      <c r="H47" s="1">
        <v>34</v>
      </c>
      <c r="I47" s="1">
        <v>350</v>
      </c>
      <c r="J47" s="1">
        <v>450</v>
      </c>
      <c r="K47" s="1">
        <v>452</v>
      </c>
      <c r="L47" s="1">
        <v>32900</v>
      </c>
      <c r="M47" s="5">
        <v>76.575869689672942</v>
      </c>
      <c r="N47" s="8">
        <v>1.3738601823708207E-2</v>
      </c>
      <c r="O47" s="3">
        <v>67.5</v>
      </c>
      <c r="P47" s="5">
        <v>382.44802882696138</v>
      </c>
      <c r="Q47" s="3">
        <v>0.52</v>
      </c>
      <c r="R47" s="12">
        <f t="shared" si="0"/>
        <v>1.9122401441348069E-3</v>
      </c>
      <c r="V47" s="3"/>
      <c r="W47" s="3"/>
    </row>
    <row r="48" spans="1:23" x14ac:dyDescent="0.25">
      <c r="B48" s="1">
        <v>12</v>
      </c>
      <c r="C48" s="5">
        <v>500</v>
      </c>
      <c r="D48" s="1">
        <v>4</v>
      </c>
      <c r="E48" s="4">
        <v>79.3</v>
      </c>
      <c r="F48" s="3">
        <v>2.6933292113182881</v>
      </c>
      <c r="G48" s="1">
        <v>20</v>
      </c>
      <c r="H48" s="1">
        <v>34</v>
      </c>
      <c r="I48" s="1">
        <v>350</v>
      </c>
      <c r="J48" s="1">
        <v>450</v>
      </c>
      <c r="K48" s="1">
        <v>452</v>
      </c>
      <c r="L48" s="1">
        <v>32900</v>
      </c>
      <c r="M48" s="5">
        <v>76.575869689672942</v>
      </c>
      <c r="N48" s="8">
        <v>1.3738601823708207E-2</v>
      </c>
      <c r="O48" s="3">
        <v>90</v>
      </c>
      <c r="P48" s="5">
        <v>500</v>
      </c>
      <c r="Q48" s="3">
        <v>0.74</v>
      </c>
      <c r="R48" s="12">
        <f t="shared" si="0"/>
        <v>2.5000000000000001E-3</v>
      </c>
      <c r="V48" s="3"/>
      <c r="W48" s="3"/>
    </row>
    <row r="49" spans="1:23" x14ac:dyDescent="0.25">
      <c r="A49" t="s">
        <v>13</v>
      </c>
      <c r="B49" s="1">
        <v>12</v>
      </c>
      <c r="C49" s="5">
        <v>500</v>
      </c>
      <c r="D49" s="1">
        <v>4</v>
      </c>
      <c r="E49" s="4">
        <v>79.3</v>
      </c>
      <c r="F49" s="3">
        <v>2.6933292113182881</v>
      </c>
      <c r="G49" s="1">
        <v>20</v>
      </c>
      <c r="H49" s="1">
        <v>34</v>
      </c>
      <c r="I49" s="1">
        <v>350</v>
      </c>
      <c r="J49" s="1">
        <v>450</v>
      </c>
      <c r="K49" s="1">
        <v>452</v>
      </c>
      <c r="L49" s="1">
        <v>32900</v>
      </c>
      <c r="M49" s="5">
        <v>76.575869689672942</v>
      </c>
      <c r="N49" s="8">
        <v>1.3738601823708207E-2</v>
      </c>
      <c r="O49" s="3">
        <v>37.5</v>
      </c>
      <c r="P49" s="5">
        <v>212.47112712608967</v>
      </c>
      <c r="Q49" s="3">
        <v>0.17</v>
      </c>
      <c r="R49" s="12">
        <f t="shared" si="0"/>
        <v>1.0623556356304483E-3</v>
      </c>
      <c r="V49" s="3"/>
      <c r="W49" s="3"/>
    </row>
    <row r="50" spans="1:23" x14ac:dyDescent="0.25">
      <c r="B50" s="1">
        <v>12</v>
      </c>
      <c r="C50" s="5">
        <v>500</v>
      </c>
      <c r="D50" s="1">
        <v>4</v>
      </c>
      <c r="E50" s="4">
        <v>79.3</v>
      </c>
      <c r="F50" s="3">
        <v>2.6933292113182881</v>
      </c>
      <c r="G50" s="1">
        <v>20</v>
      </c>
      <c r="H50" s="1">
        <v>34</v>
      </c>
      <c r="I50" s="1">
        <v>350</v>
      </c>
      <c r="J50" s="1">
        <v>450</v>
      </c>
      <c r="K50" s="1">
        <v>452</v>
      </c>
      <c r="L50" s="1">
        <v>32900</v>
      </c>
      <c r="M50" s="5">
        <v>76.575869689672942</v>
      </c>
      <c r="N50" s="8">
        <v>1.3738601823708207E-2</v>
      </c>
      <c r="O50" s="3">
        <v>52.5</v>
      </c>
      <c r="P50" s="5">
        <v>297.45957797652545</v>
      </c>
      <c r="Q50" s="3">
        <v>0.36</v>
      </c>
      <c r="R50" s="12">
        <f t="shared" si="0"/>
        <v>1.4872978898826273E-3</v>
      </c>
      <c r="V50" s="3"/>
      <c r="W50" s="3"/>
    </row>
    <row r="51" spans="1:23" x14ac:dyDescent="0.25">
      <c r="B51" s="1">
        <v>12</v>
      </c>
      <c r="C51" s="5">
        <v>500</v>
      </c>
      <c r="D51" s="1">
        <v>4</v>
      </c>
      <c r="E51" s="4">
        <v>79.3</v>
      </c>
      <c r="F51" s="3">
        <v>2.6933292113182881</v>
      </c>
      <c r="G51" s="1">
        <v>20</v>
      </c>
      <c r="H51" s="1">
        <v>34</v>
      </c>
      <c r="I51" s="1">
        <v>350</v>
      </c>
      <c r="J51" s="1">
        <v>450</v>
      </c>
      <c r="K51" s="1">
        <v>452</v>
      </c>
      <c r="L51" s="1">
        <v>32900</v>
      </c>
      <c r="M51" s="5">
        <v>76.575869689672942</v>
      </c>
      <c r="N51" s="8">
        <v>1.3738601823708207E-2</v>
      </c>
      <c r="O51" s="3">
        <v>67.5</v>
      </c>
      <c r="P51" s="5">
        <v>382.44802882696138</v>
      </c>
      <c r="Q51" s="3">
        <v>0.56000000000000005</v>
      </c>
      <c r="R51" s="12">
        <f t="shared" si="0"/>
        <v>1.9122401441348069E-3</v>
      </c>
      <c r="V51" s="3"/>
      <c r="W51" s="3"/>
    </row>
    <row r="52" spans="1:23" x14ac:dyDescent="0.25">
      <c r="B52" s="1">
        <v>12</v>
      </c>
      <c r="C52" s="5">
        <v>500</v>
      </c>
      <c r="D52" s="1">
        <v>4</v>
      </c>
      <c r="E52" s="4">
        <v>79.3</v>
      </c>
      <c r="F52" s="3">
        <v>2.6933292113182881</v>
      </c>
      <c r="G52" s="1">
        <v>20</v>
      </c>
      <c r="H52" s="1">
        <v>34</v>
      </c>
      <c r="I52" s="1">
        <v>350</v>
      </c>
      <c r="J52" s="1">
        <v>450</v>
      </c>
      <c r="K52" s="1">
        <v>452</v>
      </c>
      <c r="L52" s="1">
        <v>32900</v>
      </c>
      <c r="M52" s="5">
        <v>76.575869689672942</v>
      </c>
      <c r="N52" s="8">
        <v>1.3738601823708207E-2</v>
      </c>
      <c r="O52" s="3">
        <v>90</v>
      </c>
      <c r="P52" s="5">
        <v>500</v>
      </c>
      <c r="Q52" s="3">
        <v>0.78</v>
      </c>
      <c r="R52" s="12">
        <f t="shared" si="0"/>
        <v>2.5000000000000001E-3</v>
      </c>
      <c r="V52" s="3"/>
      <c r="W52" s="3"/>
    </row>
    <row r="53" spans="1:23" x14ac:dyDescent="0.25">
      <c r="A53" t="s">
        <v>14</v>
      </c>
      <c r="B53" s="1">
        <v>12</v>
      </c>
      <c r="C53" s="5">
        <v>500</v>
      </c>
      <c r="D53" s="1">
        <v>4</v>
      </c>
      <c r="E53" s="4">
        <v>46</v>
      </c>
      <c r="F53" s="3">
        <v>2.6933292113182881</v>
      </c>
      <c r="G53" s="1">
        <v>70</v>
      </c>
      <c r="H53" s="1">
        <v>88</v>
      </c>
      <c r="I53" s="1">
        <v>350</v>
      </c>
      <c r="J53" s="1">
        <v>450</v>
      </c>
      <c r="K53" s="1">
        <v>452</v>
      </c>
      <c r="L53" s="1">
        <v>42000</v>
      </c>
      <c r="M53" s="5">
        <v>70.913891854445922</v>
      </c>
      <c r="N53" s="8">
        <v>1.0761904761904762E-2</v>
      </c>
      <c r="O53" s="3">
        <v>37.5</v>
      </c>
      <c r="P53" s="5">
        <v>245.19477048546645</v>
      </c>
      <c r="Q53" s="3">
        <v>0.31</v>
      </c>
      <c r="R53" s="12">
        <f t="shared" si="0"/>
        <v>1.2259738524273323E-3</v>
      </c>
      <c r="V53" s="3"/>
      <c r="W53" s="3"/>
    </row>
    <row r="54" spans="1:23" x14ac:dyDescent="0.25">
      <c r="B54" s="1">
        <v>12</v>
      </c>
      <c r="C54" s="5">
        <v>500</v>
      </c>
      <c r="D54" s="1">
        <v>4</v>
      </c>
      <c r="E54" s="4">
        <v>46</v>
      </c>
      <c r="F54" s="3">
        <v>2.6933292113182881</v>
      </c>
      <c r="G54" s="1">
        <v>70</v>
      </c>
      <c r="H54" s="1">
        <v>88</v>
      </c>
      <c r="I54" s="1">
        <v>350</v>
      </c>
      <c r="J54" s="1">
        <v>450</v>
      </c>
      <c r="K54" s="1">
        <v>452</v>
      </c>
      <c r="L54" s="1">
        <v>42000</v>
      </c>
      <c r="M54" s="5">
        <v>70.913891854445922</v>
      </c>
      <c r="N54" s="8">
        <v>1.0761904761904762E-2</v>
      </c>
      <c r="O54" s="3">
        <v>45</v>
      </c>
      <c r="P54" s="5">
        <v>294.23372458255977</v>
      </c>
      <c r="Q54" s="3">
        <v>0.44</v>
      </c>
      <c r="R54" s="12">
        <f t="shared" si="0"/>
        <v>1.4711686229127989E-3</v>
      </c>
      <c r="V54" s="3"/>
      <c r="W54" s="3"/>
    </row>
    <row r="55" spans="1:23" x14ac:dyDescent="0.25">
      <c r="A55" t="s">
        <v>15</v>
      </c>
      <c r="B55" s="1">
        <v>12</v>
      </c>
      <c r="C55" s="5">
        <v>500</v>
      </c>
      <c r="D55" s="1">
        <v>4</v>
      </c>
      <c r="E55" s="4">
        <v>46</v>
      </c>
      <c r="F55" s="3">
        <v>2.6933292113182881</v>
      </c>
      <c r="G55" s="1">
        <v>70</v>
      </c>
      <c r="H55" s="1">
        <v>84</v>
      </c>
      <c r="I55" s="1">
        <v>350</v>
      </c>
      <c r="J55" s="1">
        <v>450</v>
      </c>
      <c r="K55" s="1">
        <v>452</v>
      </c>
      <c r="L55" s="1">
        <v>42000</v>
      </c>
      <c r="M55" s="5">
        <v>71.347043658761123</v>
      </c>
      <c r="N55" s="8">
        <v>1.0761904761904762E-2</v>
      </c>
      <c r="O55" s="3">
        <v>30</v>
      </c>
      <c r="P55" s="5">
        <v>193.94581491041436</v>
      </c>
      <c r="Q55" s="3">
        <v>0.14000000000000001</v>
      </c>
      <c r="R55" s="12">
        <f t="shared" si="0"/>
        <v>9.6972907455207178E-4</v>
      </c>
      <c r="V55" s="3"/>
      <c r="W55" s="3"/>
    </row>
    <row r="56" spans="1:23" x14ac:dyDescent="0.25">
      <c r="B56" s="1">
        <v>12</v>
      </c>
      <c r="C56" s="5">
        <v>500</v>
      </c>
      <c r="D56" s="1">
        <v>4</v>
      </c>
      <c r="E56" s="4">
        <v>46</v>
      </c>
      <c r="F56" s="3">
        <v>2.6933292113182881</v>
      </c>
      <c r="G56" s="1">
        <v>70</v>
      </c>
      <c r="H56" s="1">
        <v>84</v>
      </c>
      <c r="I56" s="1">
        <v>350</v>
      </c>
      <c r="J56" s="1">
        <v>450</v>
      </c>
      <c r="K56" s="1">
        <v>452</v>
      </c>
      <c r="L56" s="1">
        <v>42000</v>
      </c>
      <c r="M56" s="5">
        <v>71.347043658761123</v>
      </c>
      <c r="N56" s="8">
        <v>1.0761904761904762E-2</v>
      </c>
      <c r="O56" s="3">
        <v>37.5</v>
      </c>
      <c r="P56" s="5">
        <v>242.43226863801794</v>
      </c>
      <c r="Q56" s="3">
        <v>0.31</v>
      </c>
      <c r="R56" s="12">
        <f t="shared" si="0"/>
        <v>1.2121613431900896E-3</v>
      </c>
      <c r="V56" s="3"/>
      <c r="W56" s="3"/>
    </row>
    <row r="57" spans="1:23" x14ac:dyDescent="0.25">
      <c r="B57" s="1">
        <v>12</v>
      </c>
      <c r="C57" s="5">
        <v>500</v>
      </c>
      <c r="D57" s="1">
        <v>4</v>
      </c>
      <c r="E57" s="4">
        <v>46</v>
      </c>
      <c r="F57" s="3">
        <v>2.6933292113182881</v>
      </c>
      <c r="G57" s="1">
        <v>70</v>
      </c>
      <c r="H57" s="1">
        <v>84</v>
      </c>
      <c r="I57" s="1">
        <v>350</v>
      </c>
      <c r="J57" s="1">
        <v>450</v>
      </c>
      <c r="K57" s="1">
        <v>452</v>
      </c>
      <c r="L57" s="1">
        <v>42000</v>
      </c>
      <c r="M57" s="5">
        <v>71.347043658761123</v>
      </c>
      <c r="N57" s="8">
        <v>1.0761904761904762E-2</v>
      </c>
      <c r="O57" s="3">
        <v>45</v>
      </c>
      <c r="P57" s="5">
        <v>290.91872236562153</v>
      </c>
      <c r="Q57" s="3">
        <v>0.4</v>
      </c>
      <c r="R57" s="12">
        <f t="shared" si="0"/>
        <v>1.4545936118281076E-3</v>
      </c>
      <c r="V57" s="3"/>
      <c r="W57" s="3"/>
    </row>
    <row r="58" spans="1:23" x14ac:dyDescent="0.25">
      <c r="A58" t="s">
        <v>16</v>
      </c>
      <c r="B58" s="1">
        <v>12</v>
      </c>
      <c r="C58" s="5">
        <v>500</v>
      </c>
      <c r="D58" s="1">
        <v>4</v>
      </c>
      <c r="E58" s="4">
        <v>46</v>
      </c>
      <c r="F58" s="3">
        <v>2.6933292113182881</v>
      </c>
      <c r="G58" s="1">
        <v>70</v>
      </c>
      <c r="H58" s="1">
        <v>84</v>
      </c>
      <c r="I58" s="1">
        <v>350</v>
      </c>
      <c r="J58" s="1">
        <v>450</v>
      </c>
      <c r="K58" s="1">
        <v>452</v>
      </c>
      <c r="L58" s="1">
        <v>42000</v>
      </c>
      <c r="M58" s="5">
        <v>71.347043658761123</v>
      </c>
      <c r="N58" s="8">
        <v>1.0761904761904762E-2</v>
      </c>
      <c r="O58" s="3">
        <v>30</v>
      </c>
      <c r="P58" s="5">
        <v>193.94581491041436</v>
      </c>
      <c r="Q58" s="3">
        <v>0.25</v>
      </c>
      <c r="R58" s="12">
        <f t="shared" si="0"/>
        <v>9.6972907455207178E-4</v>
      </c>
      <c r="V58" s="3"/>
      <c r="W58" s="3"/>
    </row>
    <row r="59" spans="1:23" x14ac:dyDescent="0.25">
      <c r="B59" s="1">
        <v>12</v>
      </c>
      <c r="C59" s="5">
        <v>500</v>
      </c>
      <c r="D59" s="1">
        <v>4</v>
      </c>
      <c r="E59" s="4">
        <v>46</v>
      </c>
      <c r="F59" s="3">
        <v>2.6933292113182881</v>
      </c>
      <c r="G59" s="1">
        <v>70</v>
      </c>
      <c r="H59" s="1">
        <v>84</v>
      </c>
      <c r="I59" s="1">
        <v>350</v>
      </c>
      <c r="J59" s="1">
        <v>450</v>
      </c>
      <c r="K59" s="1">
        <v>452</v>
      </c>
      <c r="L59" s="1">
        <v>42000</v>
      </c>
      <c r="M59" s="5">
        <v>71.347043658761123</v>
      </c>
      <c r="N59" s="8">
        <v>1.0761904761904762E-2</v>
      </c>
      <c r="O59" s="3">
        <v>37.5</v>
      </c>
      <c r="P59" s="5">
        <v>242.43226863801794</v>
      </c>
      <c r="Q59" s="3">
        <v>0.44</v>
      </c>
      <c r="R59" s="12">
        <f t="shared" si="0"/>
        <v>1.2121613431900896E-3</v>
      </c>
      <c r="V59" s="3"/>
      <c r="W59" s="3"/>
    </row>
    <row r="60" spans="1:23" x14ac:dyDescent="0.25">
      <c r="B60" s="1">
        <v>12</v>
      </c>
      <c r="C60" s="5">
        <v>500</v>
      </c>
      <c r="D60" s="1">
        <v>4</v>
      </c>
      <c r="E60" s="4">
        <v>46</v>
      </c>
      <c r="F60" s="3">
        <v>2.6933292113182881</v>
      </c>
      <c r="G60" s="1">
        <v>70</v>
      </c>
      <c r="H60" s="1">
        <v>84</v>
      </c>
      <c r="I60" s="1">
        <v>350</v>
      </c>
      <c r="J60" s="1">
        <v>450</v>
      </c>
      <c r="K60" s="1">
        <v>452</v>
      </c>
      <c r="L60" s="1">
        <v>42000</v>
      </c>
      <c r="M60" s="5">
        <v>71.347043658761123</v>
      </c>
      <c r="N60" s="8">
        <v>1.0761904761904762E-2</v>
      </c>
      <c r="O60" s="3">
        <v>45</v>
      </c>
      <c r="P60" s="5">
        <v>290.91872236562153</v>
      </c>
      <c r="Q60" s="3">
        <v>0.56000000000000005</v>
      </c>
      <c r="R60" s="12">
        <f t="shared" si="0"/>
        <v>1.4545936118281076E-3</v>
      </c>
      <c r="V60" s="3"/>
      <c r="W60" s="3"/>
    </row>
    <row r="61" spans="1:23" x14ac:dyDescent="0.25">
      <c r="A61" t="s">
        <v>17</v>
      </c>
      <c r="B61" s="1">
        <v>25</v>
      </c>
      <c r="C61" s="5">
        <v>500</v>
      </c>
      <c r="D61" s="1">
        <v>4</v>
      </c>
      <c r="E61" s="4">
        <v>62</v>
      </c>
      <c r="F61" s="3">
        <v>2.6933292113182881</v>
      </c>
      <c r="G61" s="1">
        <v>20</v>
      </c>
      <c r="H61" s="1">
        <v>40.5</v>
      </c>
      <c r="I61" s="1">
        <v>350</v>
      </c>
      <c r="J61" s="1">
        <v>450</v>
      </c>
      <c r="K61" s="1">
        <v>1964</v>
      </c>
      <c r="L61" s="1">
        <v>49612.5</v>
      </c>
      <c r="M61" s="5">
        <v>141.76646013770139</v>
      </c>
      <c r="N61" s="8">
        <v>3.9586797682035775E-2</v>
      </c>
      <c r="O61" s="3">
        <v>150</v>
      </c>
      <c r="P61" s="5">
        <v>210.83754926858927</v>
      </c>
      <c r="Q61" s="3">
        <v>0.23</v>
      </c>
      <c r="R61" s="12">
        <f t="shared" si="0"/>
        <v>1.0541877463429463E-3</v>
      </c>
      <c r="V61" s="3"/>
      <c r="W61" s="3"/>
    </row>
    <row r="62" spans="1:23" x14ac:dyDescent="0.25">
      <c r="B62" s="1">
        <v>25</v>
      </c>
      <c r="C62" s="5">
        <v>500</v>
      </c>
      <c r="D62" s="1">
        <v>4</v>
      </c>
      <c r="E62" s="4">
        <v>62</v>
      </c>
      <c r="F62" s="3">
        <v>2.6933292113182881</v>
      </c>
      <c r="G62" s="1">
        <v>20</v>
      </c>
      <c r="H62" s="1">
        <v>40.5</v>
      </c>
      <c r="I62" s="1">
        <v>350</v>
      </c>
      <c r="J62" s="1">
        <v>450</v>
      </c>
      <c r="K62" s="1">
        <v>1964</v>
      </c>
      <c r="L62" s="1">
        <v>49612.5</v>
      </c>
      <c r="M62" s="5">
        <v>141.76646013770139</v>
      </c>
      <c r="N62" s="8">
        <v>3.9586797682035775E-2</v>
      </c>
      <c r="O62" s="3">
        <v>225</v>
      </c>
      <c r="P62" s="5">
        <v>316.25632390288388</v>
      </c>
      <c r="Q62" s="3">
        <v>0.35</v>
      </c>
      <c r="R62" s="12">
        <f t="shared" si="0"/>
        <v>1.5812816195144193E-3</v>
      </c>
      <c r="V62" s="3"/>
      <c r="W62" s="3"/>
    </row>
    <row r="63" spans="1:23" x14ac:dyDescent="0.25">
      <c r="B63" s="1">
        <v>25</v>
      </c>
      <c r="C63" s="5">
        <v>500</v>
      </c>
      <c r="D63" s="1">
        <v>4</v>
      </c>
      <c r="E63" s="4">
        <v>62</v>
      </c>
      <c r="F63" s="3">
        <v>2.6933292113182881</v>
      </c>
      <c r="G63" s="1">
        <v>20</v>
      </c>
      <c r="H63" s="1">
        <v>40.5</v>
      </c>
      <c r="I63" s="1">
        <v>350</v>
      </c>
      <c r="J63" s="1">
        <v>450</v>
      </c>
      <c r="K63" s="1">
        <v>1964</v>
      </c>
      <c r="L63" s="1">
        <v>49612.5</v>
      </c>
      <c r="M63" s="5">
        <v>141.76646013770139</v>
      </c>
      <c r="N63" s="8">
        <v>3.9586797682035775E-2</v>
      </c>
      <c r="O63" s="3">
        <v>300</v>
      </c>
      <c r="P63" s="5">
        <v>421.67509853717854</v>
      </c>
      <c r="Q63" s="3">
        <v>0.49</v>
      </c>
      <c r="R63" s="12">
        <f t="shared" si="0"/>
        <v>2.1083754926858925E-3</v>
      </c>
      <c r="V63" s="3"/>
      <c r="W63" s="3"/>
    </row>
    <row r="64" spans="1:23" x14ac:dyDescent="0.25">
      <c r="B64" s="1">
        <v>25</v>
      </c>
      <c r="C64" s="5">
        <v>500</v>
      </c>
      <c r="D64" s="1">
        <v>4</v>
      </c>
      <c r="E64" s="4">
        <v>62</v>
      </c>
      <c r="F64" s="3">
        <v>2.6933292113182881</v>
      </c>
      <c r="G64" s="1">
        <v>20</v>
      </c>
      <c r="H64" s="1">
        <v>40.5</v>
      </c>
      <c r="I64" s="1">
        <v>350</v>
      </c>
      <c r="J64" s="1">
        <v>450</v>
      </c>
      <c r="K64" s="1">
        <v>1964</v>
      </c>
      <c r="L64" s="1">
        <v>49612.5</v>
      </c>
      <c r="M64" s="5">
        <v>141.76646013770139</v>
      </c>
      <c r="N64" s="8">
        <v>3.9586797682035775E-2</v>
      </c>
      <c r="O64" s="3">
        <v>375</v>
      </c>
      <c r="P64" s="5">
        <v>500</v>
      </c>
      <c r="Q64" s="3">
        <v>0.67</v>
      </c>
      <c r="R64" s="12">
        <f t="shared" si="0"/>
        <v>2.5000000000000001E-3</v>
      </c>
      <c r="V64" s="3"/>
      <c r="W64" s="3"/>
    </row>
    <row r="65" spans="1:23" x14ac:dyDescent="0.25">
      <c r="A65" t="s">
        <v>18</v>
      </c>
      <c r="B65" s="1">
        <v>25</v>
      </c>
      <c r="C65" s="5">
        <v>500</v>
      </c>
      <c r="D65" s="1">
        <v>4</v>
      </c>
      <c r="E65" s="4">
        <v>62</v>
      </c>
      <c r="F65" s="3">
        <v>2.6933292113182881</v>
      </c>
      <c r="G65" s="1">
        <v>20</v>
      </c>
      <c r="H65" s="1">
        <v>40.5</v>
      </c>
      <c r="I65" s="1">
        <v>350</v>
      </c>
      <c r="J65" s="1">
        <v>450</v>
      </c>
      <c r="K65" s="1">
        <v>1964</v>
      </c>
      <c r="L65" s="1">
        <v>49612.5</v>
      </c>
      <c r="M65" s="5">
        <v>141.76646013770139</v>
      </c>
      <c r="N65" s="8">
        <v>3.9586797682035775E-2</v>
      </c>
      <c r="O65" s="3">
        <v>150</v>
      </c>
      <c r="P65" s="5">
        <v>210.83754926858927</v>
      </c>
      <c r="Q65" s="3">
        <v>0.27</v>
      </c>
      <c r="R65" s="12">
        <f t="shared" si="0"/>
        <v>1.0541877463429463E-3</v>
      </c>
      <c r="V65" s="3"/>
      <c r="W65" s="3"/>
    </row>
    <row r="66" spans="1:23" x14ac:dyDescent="0.25">
      <c r="B66" s="1">
        <v>25</v>
      </c>
      <c r="C66" s="5">
        <v>500</v>
      </c>
      <c r="D66" s="1">
        <v>4</v>
      </c>
      <c r="E66" s="4">
        <v>62</v>
      </c>
      <c r="F66" s="3">
        <v>2.6933292113182881</v>
      </c>
      <c r="G66" s="1">
        <v>20</v>
      </c>
      <c r="H66" s="1">
        <v>40.5</v>
      </c>
      <c r="I66" s="1">
        <v>350</v>
      </c>
      <c r="J66" s="1">
        <v>450</v>
      </c>
      <c r="K66" s="1">
        <v>1964</v>
      </c>
      <c r="L66" s="1">
        <v>49612.5</v>
      </c>
      <c r="M66" s="5">
        <v>141.76646013770139</v>
      </c>
      <c r="N66" s="8">
        <v>3.9586797682035775E-2</v>
      </c>
      <c r="O66" s="3">
        <v>225</v>
      </c>
      <c r="P66" s="5">
        <v>316.25632390288388</v>
      </c>
      <c r="Q66" s="3">
        <v>0.4</v>
      </c>
      <c r="R66" s="12">
        <f t="shared" si="0"/>
        <v>1.5812816195144193E-3</v>
      </c>
      <c r="V66" s="3"/>
      <c r="W66" s="3"/>
    </row>
    <row r="67" spans="1:23" x14ac:dyDescent="0.25">
      <c r="B67" s="1">
        <v>25</v>
      </c>
      <c r="C67" s="5">
        <v>500</v>
      </c>
      <c r="D67" s="1">
        <v>4</v>
      </c>
      <c r="E67" s="4">
        <v>62</v>
      </c>
      <c r="F67" s="3">
        <v>2.6933292113182881</v>
      </c>
      <c r="G67" s="1">
        <v>20</v>
      </c>
      <c r="H67" s="1">
        <v>40.5</v>
      </c>
      <c r="I67" s="1">
        <v>350</v>
      </c>
      <c r="J67" s="1">
        <v>450</v>
      </c>
      <c r="K67" s="1">
        <v>1964</v>
      </c>
      <c r="L67" s="1">
        <v>49612.5</v>
      </c>
      <c r="M67" s="5">
        <v>141.76646013770139</v>
      </c>
      <c r="N67" s="8">
        <v>3.9586797682035775E-2</v>
      </c>
      <c r="O67" s="3">
        <v>300</v>
      </c>
      <c r="P67" s="5">
        <v>421.67509853717854</v>
      </c>
      <c r="Q67" s="3">
        <v>0.53</v>
      </c>
      <c r="R67" s="12">
        <f t="shared" si="0"/>
        <v>2.1083754926858925E-3</v>
      </c>
      <c r="V67" s="3"/>
      <c r="W67" s="3"/>
    </row>
    <row r="68" spans="1:23" x14ac:dyDescent="0.25">
      <c r="B68" s="1">
        <v>25</v>
      </c>
      <c r="C68" s="5">
        <v>500</v>
      </c>
      <c r="D68" s="1">
        <v>4</v>
      </c>
      <c r="E68" s="4">
        <v>62</v>
      </c>
      <c r="F68" s="3">
        <v>2.6933292113182881</v>
      </c>
      <c r="G68" s="1">
        <v>20</v>
      </c>
      <c r="H68" s="1">
        <v>40.5</v>
      </c>
      <c r="I68" s="1">
        <v>350</v>
      </c>
      <c r="J68" s="1">
        <v>450</v>
      </c>
      <c r="K68" s="1">
        <v>1964</v>
      </c>
      <c r="L68" s="1">
        <v>49612.5</v>
      </c>
      <c r="M68" s="5">
        <v>141.76646013770139</v>
      </c>
      <c r="N68" s="8">
        <v>3.9586797682035775E-2</v>
      </c>
      <c r="O68" s="3">
        <v>375</v>
      </c>
      <c r="P68" s="5">
        <v>500</v>
      </c>
      <c r="Q68" s="3">
        <v>0.72</v>
      </c>
      <c r="R68" s="12">
        <f t="shared" ref="R68:R131" si="1">P68/200000</f>
        <v>2.5000000000000001E-3</v>
      </c>
      <c r="V68" s="3"/>
      <c r="W68" s="3"/>
    </row>
    <row r="69" spans="1:23" x14ac:dyDescent="0.25">
      <c r="A69" t="s">
        <v>19</v>
      </c>
      <c r="B69" s="1">
        <v>25</v>
      </c>
      <c r="C69" s="5">
        <v>500</v>
      </c>
      <c r="D69" s="1">
        <v>4</v>
      </c>
      <c r="E69" s="4">
        <v>28.7</v>
      </c>
      <c r="F69" s="3">
        <v>2.6933292113182881</v>
      </c>
      <c r="G69" s="1">
        <v>70</v>
      </c>
      <c r="H69" s="1">
        <v>94.5</v>
      </c>
      <c r="I69" s="1">
        <v>350</v>
      </c>
      <c r="J69" s="1">
        <v>450</v>
      </c>
      <c r="K69" s="1">
        <v>1964</v>
      </c>
      <c r="L69" s="1">
        <v>76825</v>
      </c>
      <c r="M69" s="5">
        <v>130.08181306692575</v>
      </c>
      <c r="N69" s="8">
        <v>2.5564594858444516E-2</v>
      </c>
      <c r="O69" s="3">
        <v>75</v>
      </c>
      <c r="P69" s="5">
        <v>122.34076582972288</v>
      </c>
      <c r="Q69" s="3">
        <v>0.3</v>
      </c>
      <c r="R69" s="12">
        <f t="shared" si="1"/>
        <v>6.1170382914861447E-4</v>
      </c>
      <c r="V69" s="3"/>
      <c r="W69" s="3"/>
    </row>
    <row r="70" spans="1:23" x14ac:dyDescent="0.25">
      <c r="B70" s="1">
        <v>25</v>
      </c>
      <c r="C70" s="5">
        <v>500</v>
      </c>
      <c r="D70" s="1">
        <v>4</v>
      </c>
      <c r="E70" s="4">
        <v>28.7</v>
      </c>
      <c r="F70" s="3">
        <v>2.6933292113182881</v>
      </c>
      <c r="G70" s="1">
        <v>70</v>
      </c>
      <c r="H70" s="1">
        <v>94.5</v>
      </c>
      <c r="I70" s="1">
        <v>350</v>
      </c>
      <c r="J70" s="1">
        <v>450</v>
      </c>
      <c r="K70" s="1">
        <v>1964</v>
      </c>
      <c r="L70" s="1">
        <v>76825</v>
      </c>
      <c r="M70" s="5">
        <v>130.08181306692575</v>
      </c>
      <c r="N70" s="8">
        <v>2.5564594858444516E-2</v>
      </c>
      <c r="O70" s="3">
        <v>150</v>
      </c>
      <c r="P70" s="5">
        <v>244.68153165944577</v>
      </c>
      <c r="Q70" s="3">
        <v>0.56999999999999995</v>
      </c>
      <c r="R70" s="12">
        <f t="shared" si="1"/>
        <v>1.2234076582972289E-3</v>
      </c>
      <c r="V70" s="3"/>
      <c r="W70" s="3"/>
    </row>
    <row r="71" spans="1:23" x14ac:dyDescent="0.25">
      <c r="A71" t="s">
        <v>20</v>
      </c>
      <c r="B71" s="1">
        <v>25</v>
      </c>
      <c r="C71" s="5">
        <v>500</v>
      </c>
      <c r="D71" s="1">
        <v>4</v>
      </c>
      <c r="E71" s="4">
        <v>28.7</v>
      </c>
      <c r="F71" s="3">
        <v>2.6933292113182881</v>
      </c>
      <c r="G71" s="1">
        <v>70</v>
      </c>
      <c r="H71" s="1">
        <v>90.5</v>
      </c>
      <c r="I71" s="1">
        <v>350</v>
      </c>
      <c r="J71" s="1">
        <v>450</v>
      </c>
      <c r="K71" s="1">
        <v>1964</v>
      </c>
      <c r="L71" s="1">
        <v>75425</v>
      </c>
      <c r="M71" s="5">
        <v>130.97513055188566</v>
      </c>
      <c r="N71" s="8">
        <v>2.60391117003646E-2</v>
      </c>
      <c r="O71" s="3">
        <v>75</v>
      </c>
      <c r="P71" s="5">
        <v>120.90671371295994</v>
      </c>
      <c r="Q71" s="3">
        <v>0.26</v>
      </c>
      <c r="R71" s="12">
        <f t="shared" si="1"/>
        <v>6.0453356856479971E-4</v>
      </c>
      <c r="V71" s="3"/>
      <c r="W71" s="3"/>
    </row>
    <row r="72" spans="1:23" x14ac:dyDescent="0.25">
      <c r="B72" s="1">
        <v>25</v>
      </c>
      <c r="C72" s="5">
        <v>500</v>
      </c>
      <c r="D72" s="1">
        <v>4</v>
      </c>
      <c r="E72" s="4">
        <v>28.7</v>
      </c>
      <c r="F72" s="3">
        <v>2.6933292113182881</v>
      </c>
      <c r="G72" s="1">
        <v>70</v>
      </c>
      <c r="H72" s="1">
        <v>90.5</v>
      </c>
      <c r="I72" s="1">
        <v>350</v>
      </c>
      <c r="J72" s="1">
        <v>450</v>
      </c>
      <c r="K72" s="1">
        <v>1964</v>
      </c>
      <c r="L72" s="1">
        <v>75425</v>
      </c>
      <c r="M72" s="5">
        <v>130.97513055188566</v>
      </c>
      <c r="N72" s="8">
        <v>2.60391117003646E-2</v>
      </c>
      <c r="O72" s="3">
        <v>150</v>
      </c>
      <c r="P72" s="5">
        <v>241.81342742591988</v>
      </c>
      <c r="Q72" s="3">
        <v>0.6</v>
      </c>
      <c r="R72" s="12">
        <f t="shared" si="1"/>
        <v>1.2090671371295994E-3</v>
      </c>
      <c r="V72" s="3"/>
      <c r="W72" s="3"/>
    </row>
    <row r="73" spans="1:23" x14ac:dyDescent="0.25">
      <c r="A73" t="s">
        <v>21</v>
      </c>
      <c r="B73" s="1">
        <v>25</v>
      </c>
      <c r="C73" s="5">
        <v>500</v>
      </c>
      <c r="D73" s="1">
        <v>4</v>
      </c>
      <c r="E73" s="4">
        <v>28.7</v>
      </c>
      <c r="F73" s="3">
        <v>2.6933292113182881</v>
      </c>
      <c r="G73" s="1">
        <v>70</v>
      </c>
      <c r="H73" s="1">
        <v>90.5</v>
      </c>
      <c r="I73" s="1">
        <v>350</v>
      </c>
      <c r="J73" s="1">
        <v>450</v>
      </c>
      <c r="K73" s="1">
        <v>1964</v>
      </c>
      <c r="L73" s="1">
        <v>75425</v>
      </c>
      <c r="M73" s="5">
        <v>130.97513055188566</v>
      </c>
      <c r="N73" s="8">
        <v>2.60391117003646E-2</v>
      </c>
      <c r="O73" s="3">
        <v>75</v>
      </c>
      <c r="P73" s="5">
        <v>120.90671371295994</v>
      </c>
      <c r="Q73" s="3">
        <v>0.27</v>
      </c>
      <c r="R73" s="12">
        <f t="shared" si="1"/>
        <v>6.0453356856479971E-4</v>
      </c>
      <c r="V73" s="3"/>
      <c r="W73" s="3"/>
    </row>
    <row r="74" spans="1:23" x14ac:dyDescent="0.25">
      <c r="B74" s="1">
        <v>25</v>
      </c>
      <c r="C74" s="5">
        <v>500</v>
      </c>
      <c r="D74" s="1">
        <v>4</v>
      </c>
      <c r="E74" s="4">
        <v>28.7</v>
      </c>
      <c r="F74" s="3">
        <v>2.6933292113182881</v>
      </c>
      <c r="G74" s="1">
        <v>70</v>
      </c>
      <c r="H74" s="1">
        <v>90.5</v>
      </c>
      <c r="I74" s="1">
        <v>350</v>
      </c>
      <c r="J74" s="1">
        <v>450</v>
      </c>
      <c r="K74" s="1">
        <v>1964</v>
      </c>
      <c r="L74" s="1">
        <v>75425</v>
      </c>
      <c r="M74" s="5">
        <v>130.97513055188566</v>
      </c>
      <c r="N74" s="8">
        <v>2.60391117003646E-2</v>
      </c>
      <c r="O74" s="3">
        <v>150</v>
      </c>
      <c r="P74" s="5">
        <v>241.81342742591988</v>
      </c>
      <c r="Q74" s="3">
        <v>0.59</v>
      </c>
      <c r="R74" s="12">
        <f t="shared" si="1"/>
        <v>1.2090671371295994E-3</v>
      </c>
      <c r="V74" s="3"/>
      <c r="W74" s="3"/>
    </row>
    <row r="75" spans="1:23" x14ac:dyDescent="0.25">
      <c r="A75" t="s">
        <v>22</v>
      </c>
      <c r="B75" s="1">
        <v>9.52</v>
      </c>
      <c r="C75" s="5">
        <v>434</v>
      </c>
      <c r="D75" s="1">
        <v>3</v>
      </c>
      <c r="E75" s="4">
        <v>22.2</v>
      </c>
      <c r="F75" s="3">
        <v>3.5641600019995088</v>
      </c>
      <c r="G75" s="1">
        <v>20.64</v>
      </c>
      <c r="H75" s="1">
        <v>25.4</v>
      </c>
      <c r="I75" s="1">
        <v>114.3</v>
      </c>
      <c r="J75" s="1">
        <v>228.6</v>
      </c>
      <c r="K75" s="1">
        <v>212.9</v>
      </c>
      <c r="L75" s="1">
        <v>8343.9</v>
      </c>
      <c r="M75" s="5">
        <v>56.390968153098974</v>
      </c>
      <c r="N75" s="8">
        <v>2.5515646160668273E-2</v>
      </c>
      <c r="O75" s="3">
        <v>11.6</v>
      </c>
      <c r="P75" s="5">
        <v>295.47063165325955</v>
      </c>
      <c r="Q75" s="3">
        <v>0.15</v>
      </c>
      <c r="R75" s="12">
        <f t="shared" si="1"/>
        <v>1.4773531582662977E-3</v>
      </c>
      <c r="V75" s="3"/>
      <c r="W75" s="3"/>
    </row>
    <row r="76" spans="1:23" x14ac:dyDescent="0.25">
      <c r="B76" s="1">
        <v>9.52</v>
      </c>
      <c r="C76" s="5">
        <v>434</v>
      </c>
      <c r="D76" s="1">
        <v>3</v>
      </c>
      <c r="E76" s="4">
        <v>22.2</v>
      </c>
      <c r="F76" s="3">
        <v>3.5641600019995088</v>
      </c>
      <c r="G76" s="1">
        <v>20.64</v>
      </c>
      <c r="H76" s="1">
        <v>25.4</v>
      </c>
      <c r="I76" s="1">
        <v>114.3</v>
      </c>
      <c r="J76" s="1">
        <v>228.6</v>
      </c>
      <c r="K76" s="1">
        <v>212.9</v>
      </c>
      <c r="L76" s="1">
        <v>8343.9</v>
      </c>
      <c r="M76" s="5">
        <v>56.390968153098974</v>
      </c>
      <c r="N76" s="8">
        <v>2.5515646160668273E-2</v>
      </c>
      <c r="O76" s="3">
        <v>13.5</v>
      </c>
      <c r="P76" s="5">
        <v>343.86668338956935</v>
      </c>
      <c r="Q76" s="3">
        <v>0.17</v>
      </c>
      <c r="R76" s="12">
        <f t="shared" si="1"/>
        <v>1.7193334169478467E-3</v>
      </c>
      <c r="V76" s="3"/>
      <c r="W76" s="3"/>
    </row>
    <row r="77" spans="1:23" x14ac:dyDescent="0.25">
      <c r="A77" t="s">
        <v>23</v>
      </c>
      <c r="B77" s="1">
        <v>12.7</v>
      </c>
      <c r="C77" s="5">
        <v>434</v>
      </c>
      <c r="D77" s="1">
        <v>3</v>
      </c>
      <c r="E77" s="4">
        <v>19.05</v>
      </c>
      <c r="F77" s="3">
        <v>3.9766081638229425</v>
      </c>
      <c r="G77" s="1">
        <v>19.05</v>
      </c>
      <c r="H77" s="1">
        <v>25.4</v>
      </c>
      <c r="I77" s="1">
        <v>114.3</v>
      </c>
      <c r="J77" s="1">
        <v>228.6</v>
      </c>
      <c r="K77" s="1">
        <v>387.1</v>
      </c>
      <c r="L77" s="1">
        <v>10161.269999999999</v>
      </c>
      <c r="M77" s="5">
        <v>70.373657577616456</v>
      </c>
      <c r="N77" s="8">
        <v>3.8095631746819056E-2</v>
      </c>
      <c r="O77" s="3">
        <v>21.1</v>
      </c>
      <c r="P77" s="5">
        <v>303.25602523129726</v>
      </c>
      <c r="Q77" s="3">
        <v>0.15</v>
      </c>
      <c r="R77" s="12">
        <f t="shared" si="1"/>
        <v>1.5162801261564864E-3</v>
      </c>
      <c r="V77" s="3"/>
      <c r="W77" s="3"/>
    </row>
    <row r="78" spans="1:23" x14ac:dyDescent="0.25">
      <c r="B78" s="1">
        <v>12.7</v>
      </c>
      <c r="C78" s="5">
        <v>434</v>
      </c>
      <c r="D78" s="1">
        <v>3</v>
      </c>
      <c r="E78" s="4">
        <v>19.05</v>
      </c>
      <c r="F78" s="3">
        <v>3.9766081638229425</v>
      </c>
      <c r="G78" s="1">
        <v>19.05</v>
      </c>
      <c r="H78" s="1">
        <v>25.4</v>
      </c>
      <c r="I78" s="1">
        <v>114.3</v>
      </c>
      <c r="J78" s="1">
        <v>228.6</v>
      </c>
      <c r="K78" s="1">
        <v>387.1</v>
      </c>
      <c r="L78" s="1">
        <v>10161.269999999999</v>
      </c>
      <c r="M78" s="5">
        <v>70.373657577616456</v>
      </c>
      <c r="N78" s="8">
        <v>3.8095631746819056E-2</v>
      </c>
      <c r="O78" s="3">
        <v>24.2</v>
      </c>
      <c r="P78" s="5">
        <v>347.81022799039772</v>
      </c>
      <c r="Q78" s="3">
        <v>0.17</v>
      </c>
      <c r="R78" s="12">
        <f t="shared" si="1"/>
        <v>1.7390511399519885E-3</v>
      </c>
      <c r="V78" s="3"/>
      <c r="W78" s="3"/>
    </row>
    <row r="79" spans="1:23" x14ac:dyDescent="0.25">
      <c r="B79" s="1">
        <v>12.7</v>
      </c>
      <c r="C79" s="5">
        <v>434</v>
      </c>
      <c r="D79" s="1">
        <v>3</v>
      </c>
      <c r="E79" s="4">
        <v>19.05</v>
      </c>
      <c r="F79" s="3">
        <v>3.9766081638229425</v>
      </c>
      <c r="G79" s="1">
        <v>19.05</v>
      </c>
      <c r="H79" s="1">
        <v>25.4</v>
      </c>
      <c r="I79" s="1">
        <v>114.3</v>
      </c>
      <c r="J79" s="1">
        <v>228.6</v>
      </c>
      <c r="K79" s="1">
        <v>387.1</v>
      </c>
      <c r="L79" s="1">
        <v>10161.269999999999</v>
      </c>
      <c r="M79" s="5">
        <v>70.373657577616456</v>
      </c>
      <c r="N79" s="8">
        <v>3.8095631746819056E-2</v>
      </c>
      <c r="O79" s="3">
        <v>28.6</v>
      </c>
      <c r="P79" s="5">
        <v>411.04845126137917</v>
      </c>
      <c r="Q79" s="3">
        <v>0.2</v>
      </c>
      <c r="R79" s="12">
        <f t="shared" si="1"/>
        <v>2.0552422563068959E-3</v>
      </c>
      <c r="V79" s="3"/>
      <c r="W79" s="3"/>
    </row>
    <row r="80" spans="1:23" x14ac:dyDescent="0.25">
      <c r="A80" t="s">
        <v>24</v>
      </c>
      <c r="B80" s="1">
        <v>15.9</v>
      </c>
      <c r="C80" s="5">
        <v>540</v>
      </c>
      <c r="D80" s="1">
        <v>3</v>
      </c>
      <c r="E80" s="4">
        <v>15.9</v>
      </c>
      <c r="F80" s="3">
        <v>3.9766081638229425</v>
      </c>
      <c r="G80" s="1">
        <v>17.46</v>
      </c>
      <c r="H80" s="1">
        <v>25.4</v>
      </c>
      <c r="I80" s="1">
        <v>114.3</v>
      </c>
      <c r="J80" s="1">
        <v>228.6</v>
      </c>
      <c r="K80" s="1">
        <v>600</v>
      </c>
      <c r="L80" s="1">
        <v>10161.269999999999</v>
      </c>
      <c r="M80" s="5">
        <v>83.256822362436324</v>
      </c>
      <c r="N80" s="8">
        <v>5.9047737143093339E-2</v>
      </c>
      <c r="O80" s="3">
        <v>30.5</v>
      </c>
      <c r="P80" s="5">
        <v>289.73492291565424</v>
      </c>
      <c r="Q80" s="3">
        <v>0.16</v>
      </c>
      <c r="R80" s="12">
        <f t="shared" si="1"/>
        <v>1.4486746145782711E-3</v>
      </c>
      <c r="V80" s="3"/>
      <c r="W80" s="3"/>
    </row>
    <row r="81" spans="1:23" x14ac:dyDescent="0.25">
      <c r="B81" s="1">
        <v>15.9</v>
      </c>
      <c r="C81" s="5">
        <v>540</v>
      </c>
      <c r="D81" s="1">
        <v>3</v>
      </c>
      <c r="E81" s="4">
        <v>15.9</v>
      </c>
      <c r="F81" s="3">
        <v>3.9766081638229425</v>
      </c>
      <c r="G81" s="1">
        <v>17.46</v>
      </c>
      <c r="H81" s="1">
        <v>25.4</v>
      </c>
      <c r="I81" s="1">
        <v>114.3</v>
      </c>
      <c r="J81" s="1">
        <v>228.6</v>
      </c>
      <c r="K81" s="1">
        <v>600</v>
      </c>
      <c r="L81" s="1">
        <v>10161.269999999999</v>
      </c>
      <c r="M81" s="5">
        <v>83.256822362436324</v>
      </c>
      <c r="N81" s="8">
        <v>5.9047737143093339E-2</v>
      </c>
      <c r="O81" s="3">
        <v>40</v>
      </c>
      <c r="P81" s="5">
        <v>379.98022677462848</v>
      </c>
      <c r="Q81" s="3">
        <v>0.21</v>
      </c>
      <c r="R81" s="12">
        <f t="shared" si="1"/>
        <v>1.8999011338731425E-3</v>
      </c>
      <c r="V81" s="3"/>
      <c r="W81" s="3"/>
    </row>
    <row r="82" spans="1:23" x14ac:dyDescent="0.25">
      <c r="A82" t="s">
        <v>25</v>
      </c>
      <c r="B82" s="1">
        <v>16</v>
      </c>
      <c r="C82" s="5">
        <v>500</v>
      </c>
      <c r="D82" s="1">
        <v>2</v>
      </c>
      <c r="E82" s="4">
        <v>138</v>
      </c>
      <c r="F82" s="3">
        <v>3.2689999999999997</v>
      </c>
      <c r="G82" s="1">
        <v>40</v>
      </c>
      <c r="H82" s="1">
        <v>48</v>
      </c>
      <c r="I82" s="1">
        <v>250</v>
      </c>
      <c r="J82" s="1">
        <v>348</v>
      </c>
      <c r="K82" s="1">
        <v>400</v>
      </c>
      <c r="L82" s="1">
        <v>32000</v>
      </c>
      <c r="M82" s="5">
        <v>73.386285342529078</v>
      </c>
      <c r="N82" s="8">
        <v>1.2500000000000001E-2</v>
      </c>
      <c r="O82" s="3">
        <v>20.420000000000002</v>
      </c>
      <c r="P82" s="5">
        <v>185.27396447016579</v>
      </c>
      <c r="Q82" s="3">
        <v>0.15</v>
      </c>
      <c r="R82" s="12">
        <f t="shared" si="1"/>
        <v>9.2636982235082895E-4</v>
      </c>
      <c r="V82" s="3"/>
      <c r="W82" s="3"/>
    </row>
    <row r="83" spans="1:23" x14ac:dyDescent="0.25">
      <c r="B83" s="1">
        <v>16</v>
      </c>
      <c r="C83" s="5">
        <v>500</v>
      </c>
      <c r="D83" s="1">
        <v>2</v>
      </c>
      <c r="E83" s="4">
        <v>138</v>
      </c>
      <c r="F83" s="3">
        <v>3.2689999999999997</v>
      </c>
      <c r="G83" s="1">
        <v>40</v>
      </c>
      <c r="H83" s="1">
        <v>48</v>
      </c>
      <c r="I83" s="1">
        <v>250</v>
      </c>
      <c r="J83" s="1">
        <v>348</v>
      </c>
      <c r="K83" s="1">
        <v>400</v>
      </c>
      <c r="L83" s="1">
        <v>32000</v>
      </c>
      <c r="M83" s="5">
        <v>73.386285342529078</v>
      </c>
      <c r="N83" s="8">
        <v>1.2500000000000001E-2</v>
      </c>
      <c r="O83" s="3">
        <v>23.34</v>
      </c>
      <c r="P83" s="5">
        <v>211.76759699968991</v>
      </c>
      <c r="Q83" s="3">
        <v>0.2</v>
      </c>
      <c r="R83" s="12">
        <f t="shared" si="1"/>
        <v>1.0588379849984495E-3</v>
      </c>
      <c r="V83" s="3"/>
      <c r="W83" s="3"/>
    </row>
    <row r="84" spans="1:23" x14ac:dyDescent="0.25">
      <c r="B84" s="1">
        <v>16</v>
      </c>
      <c r="C84" s="5">
        <v>500</v>
      </c>
      <c r="D84" s="1">
        <v>2</v>
      </c>
      <c r="E84" s="4">
        <v>138</v>
      </c>
      <c r="F84" s="3">
        <v>3.2689999999999997</v>
      </c>
      <c r="G84" s="1">
        <v>40</v>
      </c>
      <c r="H84" s="1">
        <v>48</v>
      </c>
      <c r="I84" s="1">
        <v>250</v>
      </c>
      <c r="J84" s="1">
        <v>348</v>
      </c>
      <c r="K84" s="1">
        <v>400</v>
      </c>
      <c r="L84" s="1">
        <v>32000</v>
      </c>
      <c r="M84" s="5">
        <v>73.386285342529078</v>
      </c>
      <c r="N84" s="8">
        <v>1.2500000000000001E-2</v>
      </c>
      <c r="O84" s="3">
        <v>26.26</v>
      </c>
      <c r="P84" s="5">
        <v>238.26122952921415</v>
      </c>
      <c r="Q84" s="3">
        <v>0.25</v>
      </c>
      <c r="R84" s="12">
        <f t="shared" si="1"/>
        <v>1.1913061476460708E-3</v>
      </c>
      <c r="V84" s="3"/>
      <c r="W84" s="3"/>
    </row>
    <row r="85" spans="1:23" x14ac:dyDescent="0.25">
      <c r="B85" s="1">
        <v>16</v>
      </c>
      <c r="C85" s="5">
        <v>500</v>
      </c>
      <c r="D85" s="1">
        <v>2</v>
      </c>
      <c r="E85" s="4">
        <v>138</v>
      </c>
      <c r="F85" s="3">
        <v>3.2689999999999997</v>
      </c>
      <c r="G85" s="1">
        <v>40</v>
      </c>
      <c r="H85" s="1">
        <v>48</v>
      </c>
      <c r="I85" s="1">
        <v>250</v>
      </c>
      <c r="J85" s="1">
        <v>348</v>
      </c>
      <c r="K85" s="1">
        <v>400</v>
      </c>
      <c r="L85" s="1">
        <v>32000</v>
      </c>
      <c r="M85" s="5">
        <v>73.386285342529078</v>
      </c>
      <c r="N85" s="8">
        <v>1.2500000000000001E-2</v>
      </c>
      <c r="O85" s="3">
        <v>29.175000000000001</v>
      </c>
      <c r="P85" s="5">
        <v>264.70949624961241</v>
      </c>
      <c r="Q85" s="3">
        <v>0.28000000000000003</v>
      </c>
      <c r="R85" s="12">
        <f t="shared" si="1"/>
        <v>1.323547481248062E-3</v>
      </c>
      <c r="V85" s="3"/>
      <c r="W85" s="3"/>
    </row>
    <row r="86" spans="1:23" x14ac:dyDescent="0.25">
      <c r="B86" s="1">
        <v>16</v>
      </c>
      <c r="C86" s="5">
        <v>500</v>
      </c>
      <c r="D86" s="1">
        <v>2</v>
      </c>
      <c r="E86" s="4">
        <v>138</v>
      </c>
      <c r="F86" s="3">
        <v>3.2689999999999997</v>
      </c>
      <c r="G86" s="1">
        <v>40</v>
      </c>
      <c r="H86" s="1">
        <v>48</v>
      </c>
      <c r="I86" s="1">
        <v>250</v>
      </c>
      <c r="J86" s="1">
        <v>348</v>
      </c>
      <c r="K86" s="1">
        <v>400</v>
      </c>
      <c r="L86" s="1">
        <v>32000</v>
      </c>
      <c r="M86" s="5">
        <v>73.386285342529078</v>
      </c>
      <c r="N86" s="8">
        <v>1.2500000000000001E-2</v>
      </c>
      <c r="O86" s="3">
        <v>32.090000000000003</v>
      </c>
      <c r="P86" s="5">
        <v>291.15776297001077</v>
      </c>
      <c r="Q86" s="3">
        <v>0.28000000000000003</v>
      </c>
      <c r="R86" s="12">
        <f t="shared" si="1"/>
        <v>1.4557888148500539E-3</v>
      </c>
      <c r="V86" s="3"/>
      <c r="W86" s="3"/>
    </row>
    <row r="87" spans="1:23" x14ac:dyDescent="0.25">
      <c r="B87" s="1">
        <v>16</v>
      </c>
      <c r="C87" s="5">
        <v>500</v>
      </c>
      <c r="D87" s="1">
        <v>2</v>
      </c>
      <c r="E87" s="4">
        <v>138</v>
      </c>
      <c r="F87" s="3">
        <v>3.2689999999999997</v>
      </c>
      <c r="G87" s="1">
        <v>40</v>
      </c>
      <c r="H87" s="1">
        <v>48</v>
      </c>
      <c r="I87" s="1">
        <v>250</v>
      </c>
      <c r="J87" s="1">
        <v>348</v>
      </c>
      <c r="K87" s="1">
        <v>400</v>
      </c>
      <c r="L87" s="1">
        <v>32000</v>
      </c>
      <c r="M87" s="5">
        <v>73.386285342529078</v>
      </c>
      <c r="N87" s="8">
        <v>1.2500000000000001E-2</v>
      </c>
      <c r="O87" s="3">
        <v>35.01</v>
      </c>
      <c r="P87" s="5">
        <v>317.65139549953489</v>
      </c>
      <c r="Q87" s="3">
        <v>0.3</v>
      </c>
      <c r="R87" s="12">
        <f t="shared" si="1"/>
        <v>1.5882569774976745E-3</v>
      </c>
      <c r="V87" s="3"/>
      <c r="W87" s="3"/>
    </row>
    <row r="88" spans="1:23" x14ac:dyDescent="0.25">
      <c r="B88" s="1">
        <v>16</v>
      </c>
      <c r="C88" s="5">
        <v>500</v>
      </c>
      <c r="D88" s="1">
        <v>2</v>
      </c>
      <c r="E88" s="4">
        <v>138</v>
      </c>
      <c r="F88" s="3">
        <v>3.2689999999999997</v>
      </c>
      <c r="G88" s="1">
        <v>40</v>
      </c>
      <c r="H88" s="1">
        <v>48</v>
      </c>
      <c r="I88" s="1">
        <v>250</v>
      </c>
      <c r="J88" s="1">
        <v>348</v>
      </c>
      <c r="K88" s="1">
        <v>400</v>
      </c>
      <c r="L88" s="1">
        <v>32000</v>
      </c>
      <c r="M88" s="5">
        <v>73.386285342529078</v>
      </c>
      <c r="N88" s="8">
        <v>1.2500000000000001E-2</v>
      </c>
      <c r="O88" s="3">
        <v>37.93</v>
      </c>
      <c r="P88" s="5">
        <v>344.14502802905912</v>
      </c>
      <c r="Q88" s="3">
        <v>0.33</v>
      </c>
      <c r="R88" s="12">
        <f t="shared" si="1"/>
        <v>1.7207251401452955E-3</v>
      </c>
      <c r="V88" s="3"/>
      <c r="W88" s="3"/>
    </row>
    <row r="89" spans="1:23" x14ac:dyDescent="0.25">
      <c r="B89" s="1">
        <v>16</v>
      </c>
      <c r="C89" s="5">
        <v>500</v>
      </c>
      <c r="D89" s="1">
        <v>2</v>
      </c>
      <c r="E89" s="4">
        <v>138</v>
      </c>
      <c r="F89" s="3">
        <v>3.2689999999999997</v>
      </c>
      <c r="G89" s="1">
        <v>40</v>
      </c>
      <c r="H89" s="1">
        <v>48</v>
      </c>
      <c r="I89" s="1">
        <v>250</v>
      </c>
      <c r="J89" s="1">
        <v>348</v>
      </c>
      <c r="K89" s="1">
        <v>400</v>
      </c>
      <c r="L89" s="1">
        <v>32000</v>
      </c>
      <c r="M89" s="5">
        <v>73.386285342529078</v>
      </c>
      <c r="N89" s="8">
        <v>1.2500000000000001E-2</v>
      </c>
      <c r="O89" s="3">
        <v>40.840000000000003</v>
      </c>
      <c r="P89" s="5">
        <v>370.54792894033159</v>
      </c>
      <c r="Q89" s="3">
        <v>0.33</v>
      </c>
      <c r="R89" s="12">
        <f t="shared" si="1"/>
        <v>1.8527396447016579E-3</v>
      </c>
      <c r="V89" s="3"/>
      <c r="W89" s="3"/>
    </row>
    <row r="90" spans="1:23" x14ac:dyDescent="0.25">
      <c r="A90" t="s">
        <v>26</v>
      </c>
      <c r="B90" s="1">
        <v>16</v>
      </c>
      <c r="C90" s="5">
        <v>500</v>
      </c>
      <c r="D90" s="1">
        <v>2</v>
      </c>
      <c r="E90" s="4">
        <v>138</v>
      </c>
      <c r="F90" s="3">
        <v>3.2689999999999997</v>
      </c>
      <c r="G90" s="1">
        <v>40</v>
      </c>
      <c r="H90" s="1">
        <v>48</v>
      </c>
      <c r="I90" s="1">
        <v>250</v>
      </c>
      <c r="J90" s="1">
        <v>348</v>
      </c>
      <c r="K90" s="1">
        <v>400</v>
      </c>
      <c r="L90" s="1">
        <v>32000</v>
      </c>
      <c r="M90" s="5">
        <v>73.386285342529078</v>
      </c>
      <c r="N90" s="8">
        <v>1.2500000000000001E-2</v>
      </c>
      <c r="O90" s="3">
        <v>23.34</v>
      </c>
      <c r="P90" s="5">
        <v>211.76759699968991</v>
      </c>
      <c r="Q90" s="3">
        <v>0.15</v>
      </c>
      <c r="R90" s="12">
        <f t="shared" si="1"/>
        <v>1.0588379849984495E-3</v>
      </c>
      <c r="V90" s="3"/>
      <c r="W90" s="3"/>
    </row>
    <row r="91" spans="1:23" x14ac:dyDescent="0.25">
      <c r="B91" s="1">
        <v>16</v>
      </c>
      <c r="C91" s="5">
        <v>500</v>
      </c>
      <c r="D91" s="1">
        <v>2</v>
      </c>
      <c r="E91" s="4">
        <v>138</v>
      </c>
      <c r="F91" s="3">
        <v>3.2689999999999997</v>
      </c>
      <c r="G91" s="1">
        <v>40</v>
      </c>
      <c r="H91" s="1">
        <v>48</v>
      </c>
      <c r="I91" s="1">
        <v>250</v>
      </c>
      <c r="J91" s="1">
        <v>348</v>
      </c>
      <c r="K91" s="1">
        <v>400</v>
      </c>
      <c r="L91" s="1">
        <v>32000</v>
      </c>
      <c r="M91" s="5">
        <v>73.386285342529078</v>
      </c>
      <c r="N91" s="8">
        <v>1.2500000000000001E-2</v>
      </c>
      <c r="O91" s="3">
        <v>26.26</v>
      </c>
      <c r="P91" s="5">
        <v>238.26122952921415</v>
      </c>
      <c r="Q91" s="3">
        <v>0.18</v>
      </c>
      <c r="R91" s="12">
        <f t="shared" si="1"/>
        <v>1.1913061476460708E-3</v>
      </c>
      <c r="V91" s="3"/>
      <c r="W91" s="3"/>
    </row>
    <row r="92" spans="1:23" x14ac:dyDescent="0.25">
      <c r="B92" s="1">
        <v>16</v>
      </c>
      <c r="C92" s="5">
        <v>500</v>
      </c>
      <c r="D92" s="1">
        <v>2</v>
      </c>
      <c r="E92" s="4">
        <v>138</v>
      </c>
      <c r="F92" s="3">
        <v>3.2689999999999997</v>
      </c>
      <c r="G92" s="1">
        <v>40</v>
      </c>
      <c r="H92" s="1">
        <v>48</v>
      </c>
      <c r="I92" s="1">
        <v>250</v>
      </c>
      <c r="J92" s="1">
        <v>348</v>
      </c>
      <c r="K92" s="1">
        <v>400</v>
      </c>
      <c r="L92" s="1">
        <v>32000</v>
      </c>
      <c r="M92" s="5">
        <v>73.386285342529078</v>
      </c>
      <c r="N92" s="8">
        <v>1.2500000000000001E-2</v>
      </c>
      <c r="O92" s="3">
        <v>29.175000000000001</v>
      </c>
      <c r="P92" s="5">
        <v>264.70949624961241</v>
      </c>
      <c r="Q92" s="3">
        <v>0.2</v>
      </c>
      <c r="R92" s="12">
        <f t="shared" si="1"/>
        <v>1.323547481248062E-3</v>
      </c>
      <c r="V92" s="3"/>
      <c r="W92" s="3"/>
    </row>
    <row r="93" spans="1:23" x14ac:dyDescent="0.25">
      <c r="B93" s="1">
        <v>16</v>
      </c>
      <c r="C93" s="5">
        <v>500</v>
      </c>
      <c r="D93" s="1">
        <v>2</v>
      </c>
      <c r="E93" s="4">
        <v>138</v>
      </c>
      <c r="F93" s="3">
        <v>3.2689999999999997</v>
      </c>
      <c r="G93" s="1">
        <v>40</v>
      </c>
      <c r="H93" s="1">
        <v>48</v>
      </c>
      <c r="I93" s="1">
        <v>250</v>
      </c>
      <c r="J93" s="1">
        <v>348</v>
      </c>
      <c r="K93" s="1">
        <v>400</v>
      </c>
      <c r="L93" s="1">
        <v>32000</v>
      </c>
      <c r="M93" s="5">
        <v>73.386285342529078</v>
      </c>
      <c r="N93" s="8">
        <v>1.2500000000000001E-2</v>
      </c>
      <c r="O93" s="3">
        <v>32.090000000000003</v>
      </c>
      <c r="P93" s="5">
        <v>291.15776297001077</v>
      </c>
      <c r="Q93" s="3">
        <v>0.25</v>
      </c>
      <c r="R93" s="12">
        <f t="shared" si="1"/>
        <v>1.4557888148500539E-3</v>
      </c>
      <c r="V93" s="3"/>
      <c r="W93" s="3"/>
    </row>
    <row r="94" spans="1:23" x14ac:dyDescent="0.25">
      <c r="B94" s="1">
        <v>16</v>
      </c>
      <c r="C94" s="5">
        <v>500</v>
      </c>
      <c r="D94" s="1">
        <v>2</v>
      </c>
      <c r="E94" s="4">
        <v>138</v>
      </c>
      <c r="F94" s="3">
        <v>3.2689999999999997</v>
      </c>
      <c r="G94" s="1">
        <v>40</v>
      </c>
      <c r="H94" s="1">
        <v>48</v>
      </c>
      <c r="I94" s="1">
        <v>250</v>
      </c>
      <c r="J94" s="1">
        <v>348</v>
      </c>
      <c r="K94" s="1">
        <v>400</v>
      </c>
      <c r="L94" s="1">
        <v>32000</v>
      </c>
      <c r="M94" s="5">
        <v>73.386285342529078</v>
      </c>
      <c r="N94" s="8">
        <v>1.2500000000000001E-2</v>
      </c>
      <c r="O94" s="3">
        <v>35.01</v>
      </c>
      <c r="P94" s="5">
        <v>317.65139549953489</v>
      </c>
      <c r="Q94" s="3">
        <v>0.3</v>
      </c>
      <c r="R94" s="12">
        <f t="shared" si="1"/>
        <v>1.5882569774976745E-3</v>
      </c>
      <c r="V94" s="3"/>
      <c r="W94" s="3"/>
    </row>
    <row r="95" spans="1:23" x14ac:dyDescent="0.25">
      <c r="B95" s="1">
        <v>16</v>
      </c>
      <c r="C95" s="5">
        <v>500</v>
      </c>
      <c r="D95" s="1">
        <v>2</v>
      </c>
      <c r="E95" s="4">
        <v>138</v>
      </c>
      <c r="F95" s="3">
        <v>3.2689999999999997</v>
      </c>
      <c r="G95" s="1">
        <v>40</v>
      </c>
      <c r="H95" s="1">
        <v>48</v>
      </c>
      <c r="I95" s="1">
        <v>250</v>
      </c>
      <c r="J95" s="1">
        <v>348</v>
      </c>
      <c r="K95" s="1">
        <v>400</v>
      </c>
      <c r="L95" s="1">
        <v>32000</v>
      </c>
      <c r="M95" s="5">
        <v>73.386285342529078</v>
      </c>
      <c r="N95" s="8">
        <v>1.2500000000000001E-2</v>
      </c>
      <c r="O95" s="3">
        <v>37.93</v>
      </c>
      <c r="P95" s="5">
        <v>344.14502802905912</v>
      </c>
      <c r="Q95" s="3">
        <v>0.33</v>
      </c>
      <c r="R95" s="12">
        <f t="shared" si="1"/>
        <v>1.7207251401452955E-3</v>
      </c>
      <c r="V95" s="3"/>
      <c r="W95" s="3"/>
    </row>
    <row r="96" spans="1:23" x14ac:dyDescent="0.25">
      <c r="B96" s="1">
        <v>16</v>
      </c>
      <c r="C96" s="5">
        <v>500</v>
      </c>
      <c r="D96" s="1">
        <v>2</v>
      </c>
      <c r="E96" s="4">
        <v>138</v>
      </c>
      <c r="F96" s="3">
        <v>3.2689999999999997</v>
      </c>
      <c r="G96" s="1">
        <v>40</v>
      </c>
      <c r="H96" s="1">
        <v>48</v>
      </c>
      <c r="I96" s="1">
        <v>250</v>
      </c>
      <c r="J96" s="1">
        <v>348</v>
      </c>
      <c r="K96" s="1">
        <v>400</v>
      </c>
      <c r="L96" s="1">
        <v>32000</v>
      </c>
      <c r="M96" s="5">
        <v>73.386285342529078</v>
      </c>
      <c r="N96" s="8">
        <v>1.2500000000000001E-2</v>
      </c>
      <c r="O96" s="3">
        <v>40.840000000000003</v>
      </c>
      <c r="P96" s="5">
        <v>370.54792894033159</v>
      </c>
      <c r="Q96" s="3">
        <v>0.38</v>
      </c>
      <c r="R96" s="12">
        <f t="shared" si="1"/>
        <v>1.8527396447016579E-3</v>
      </c>
      <c r="V96" s="3"/>
      <c r="W96" s="3"/>
    </row>
    <row r="97" spans="1:23" x14ac:dyDescent="0.25">
      <c r="A97" t="s">
        <v>27</v>
      </c>
      <c r="B97" s="1">
        <v>16</v>
      </c>
      <c r="C97" s="5">
        <v>500</v>
      </c>
      <c r="D97" s="1">
        <v>2</v>
      </c>
      <c r="E97" s="4">
        <v>168</v>
      </c>
      <c r="F97" s="3">
        <v>3.2689999999999997</v>
      </c>
      <c r="G97" s="1">
        <v>25</v>
      </c>
      <c r="H97" s="1">
        <v>33</v>
      </c>
      <c r="I97" s="1">
        <v>250</v>
      </c>
      <c r="J97" s="1">
        <v>333</v>
      </c>
      <c r="K97" s="1">
        <v>400</v>
      </c>
      <c r="L97" s="1">
        <v>12769</v>
      </c>
      <c r="M97" s="5">
        <v>73.386285342529078</v>
      </c>
      <c r="N97" s="8">
        <v>1.5746098349890107E-2</v>
      </c>
      <c r="O97" s="3">
        <v>23.34</v>
      </c>
      <c r="P97" s="5">
        <v>211.76759699968994</v>
      </c>
      <c r="Q97" s="3">
        <v>0.15</v>
      </c>
      <c r="R97" s="12">
        <f t="shared" si="1"/>
        <v>1.0588379849984497E-3</v>
      </c>
      <c r="V97" s="3"/>
      <c r="W97" s="3"/>
    </row>
    <row r="98" spans="1:23" x14ac:dyDescent="0.25">
      <c r="B98" s="1">
        <v>16</v>
      </c>
      <c r="C98" s="5">
        <v>500</v>
      </c>
      <c r="D98" s="1">
        <v>2</v>
      </c>
      <c r="E98" s="4">
        <v>168</v>
      </c>
      <c r="F98" s="3">
        <v>3.2689999999999997</v>
      </c>
      <c r="G98" s="1">
        <v>25</v>
      </c>
      <c r="H98" s="1">
        <v>33</v>
      </c>
      <c r="I98" s="1">
        <v>250</v>
      </c>
      <c r="J98" s="1">
        <v>333</v>
      </c>
      <c r="K98" s="1">
        <v>400</v>
      </c>
      <c r="L98" s="1">
        <v>12769</v>
      </c>
      <c r="M98" s="5">
        <v>73.386285342529078</v>
      </c>
      <c r="N98" s="8">
        <v>1.5746098349890107E-2</v>
      </c>
      <c r="O98" s="3">
        <v>26.26</v>
      </c>
      <c r="P98" s="5">
        <v>238.26122952921412</v>
      </c>
      <c r="Q98" s="3">
        <v>0.18</v>
      </c>
      <c r="R98" s="12">
        <f t="shared" si="1"/>
        <v>1.1913061476460705E-3</v>
      </c>
      <c r="V98" s="3"/>
      <c r="W98" s="3"/>
    </row>
    <row r="99" spans="1:23" x14ac:dyDescent="0.25">
      <c r="B99" s="1">
        <v>16</v>
      </c>
      <c r="C99" s="5">
        <v>500</v>
      </c>
      <c r="D99" s="1">
        <v>2</v>
      </c>
      <c r="E99" s="4">
        <v>168</v>
      </c>
      <c r="F99" s="3">
        <v>3.2689999999999997</v>
      </c>
      <c r="G99" s="1">
        <v>25</v>
      </c>
      <c r="H99" s="1">
        <v>33</v>
      </c>
      <c r="I99" s="1">
        <v>250</v>
      </c>
      <c r="J99" s="1">
        <v>333</v>
      </c>
      <c r="K99" s="1">
        <v>400</v>
      </c>
      <c r="L99" s="1">
        <v>12769</v>
      </c>
      <c r="M99" s="5">
        <v>73.386285342529078</v>
      </c>
      <c r="N99" s="8">
        <v>1.5746098349890107E-2</v>
      </c>
      <c r="O99" s="3">
        <v>29.175000000000001</v>
      </c>
      <c r="P99" s="5">
        <v>264.70949624961241</v>
      </c>
      <c r="Q99" s="3">
        <v>0.2</v>
      </c>
      <c r="R99" s="12">
        <f t="shared" si="1"/>
        <v>1.323547481248062E-3</v>
      </c>
      <c r="V99" s="3"/>
      <c r="W99" s="3"/>
    </row>
    <row r="100" spans="1:23" x14ac:dyDescent="0.25">
      <c r="B100" s="1">
        <v>16</v>
      </c>
      <c r="C100" s="5">
        <v>500</v>
      </c>
      <c r="D100" s="1">
        <v>2</v>
      </c>
      <c r="E100" s="4">
        <v>168</v>
      </c>
      <c r="F100" s="3">
        <v>3.2689999999999997</v>
      </c>
      <c r="G100" s="1">
        <v>25</v>
      </c>
      <c r="H100" s="1">
        <v>33</v>
      </c>
      <c r="I100" s="1">
        <v>250</v>
      </c>
      <c r="J100" s="1">
        <v>333</v>
      </c>
      <c r="K100" s="1">
        <v>400</v>
      </c>
      <c r="L100" s="1">
        <v>12769</v>
      </c>
      <c r="M100" s="5">
        <v>73.386285342529078</v>
      </c>
      <c r="N100" s="8">
        <v>1.5746098349890107E-2</v>
      </c>
      <c r="O100" s="3">
        <v>32.090000000000003</v>
      </c>
      <c r="P100" s="5">
        <v>291.15776297001071</v>
      </c>
      <c r="Q100" s="3">
        <v>0.23</v>
      </c>
      <c r="R100" s="12">
        <f t="shared" si="1"/>
        <v>1.4557888148500535E-3</v>
      </c>
      <c r="V100" s="3"/>
      <c r="W100" s="3"/>
    </row>
    <row r="101" spans="1:23" x14ac:dyDescent="0.25">
      <c r="B101" s="1">
        <v>16</v>
      </c>
      <c r="C101" s="5">
        <v>500</v>
      </c>
      <c r="D101" s="1">
        <v>2</v>
      </c>
      <c r="E101" s="4">
        <v>168</v>
      </c>
      <c r="F101" s="3">
        <v>3.2689999999999997</v>
      </c>
      <c r="G101" s="1">
        <v>25</v>
      </c>
      <c r="H101" s="1">
        <v>33</v>
      </c>
      <c r="I101" s="1">
        <v>250</v>
      </c>
      <c r="J101" s="1">
        <v>333</v>
      </c>
      <c r="K101" s="1">
        <v>400</v>
      </c>
      <c r="L101" s="1">
        <v>12769</v>
      </c>
      <c r="M101" s="5">
        <v>73.386285342529078</v>
      </c>
      <c r="N101" s="8">
        <v>1.5746098349890107E-2</v>
      </c>
      <c r="O101" s="3">
        <v>35.01</v>
      </c>
      <c r="P101" s="5">
        <v>317.65139549953489</v>
      </c>
      <c r="Q101" s="3">
        <v>0.25</v>
      </c>
      <c r="R101" s="12">
        <f t="shared" si="1"/>
        <v>1.5882569774976745E-3</v>
      </c>
      <c r="V101" s="3"/>
      <c r="W101" s="3"/>
    </row>
    <row r="102" spans="1:23" x14ac:dyDescent="0.25">
      <c r="B102" s="1">
        <v>16</v>
      </c>
      <c r="C102" s="5">
        <v>500</v>
      </c>
      <c r="D102" s="1">
        <v>2</v>
      </c>
      <c r="E102" s="4">
        <v>168</v>
      </c>
      <c r="F102" s="3">
        <v>3.2689999999999997</v>
      </c>
      <c r="G102" s="1">
        <v>25</v>
      </c>
      <c r="H102" s="1">
        <v>33</v>
      </c>
      <c r="I102" s="1">
        <v>250</v>
      </c>
      <c r="J102" s="1">
        <v>333</v>
      </c>
      <c r="K102" s="1">
        <v>400</v>
      </c>
      <c r="L102" s="1">
        <v>12769</v>
      </c>
      <c r="M102" s="5">
        <v>73.386285342529078</v>
      </c>
      <c r="N102" s="8">
        <v>1.5746098349890107E-2</v>
      </c>
      <c r="O102" s="3">
        <v>37.93</v>
      </c>
      <c r="P102" s="5">
        <v>344.14502802905906</v>
      </c>
      <c r="Q102" s="3">
        <v>0.3</v>
      </c>
      <c r="R102" s="12">
        <f t="shared" si="1"/>
        <v>1.7207251401452953E-3</v>
      </c>
      <c r="V102" s="3"/>
      <c r="W102" s="3"/>
    </row>
    <row r="103" spans="1:23" x14ac:dyDescent="0.25">
      <c r="B103" s="1">
        <v>16</v>
      </c>
      <c r="C103" s="5">
        <v>500</v>
      </c>
      <c r="D103" s="1">
        <v>2</v>
      </c>
      <c r="E103" s="4">
        <v>168</v>
      </c>
      <c r="F103" s="3">
        <v>3.2689999999999997</v>
      </c>
      <c r="G103" s="1">
        <v>25</v>
      </c>
      <c r="H103" s="1">
        <v>33</v>
      </c>
      <c r="I103" s="1">
        <v>250</v>
      </c>
      <c r="J103" s="1">
        <v>333</v>
      </c>
      <c r="K103" s="1">
        <v>400</v>
      </c>
      <c r="L103" s="1">
        <v>12769</v>
      </c>
      <c r="M103" s="5">
        <v>73.386285342529078</v>
      </c>
      <c r="N103" s="8">
        <v>1.5746098349890107E-2</v>
      </c>
      <c r="O103" s="3">
        <v>40.840000000000003</v>
      </c>
      <c r="P103" s="5">
        <v>370.54792894033153</v>
      </c>
      <c r="Q103" s="3">
        <v>0.3</v>
      </c>
      <c r="R103" s="12">
        <f t="shared" si="1"/>
        <v>1.8527396447016577E-3</v>
      </c>
      <c r="V103" s="3"/>
      <c r="W103" s="3"/>
    </row>
    <row r="104" spans="1:23" x14ac:dyDescent="0.25">
      <c r="A104" t="s">
        <v>28</v>
      </c>
      <c r="B104" s="1">
        <v>16</v>
      </c>
      <c r="C104" s="5">
        <v>500</v>
      </c>
      <c r="D104" s="1">
        <v>2</v>
      </c>
      <c r="E104" s="4">
        <v>168</v>
      </c>
      <c r="F104" s="3">
        <v>3.2689999999999997</v>
      </c>
      <c r="G104" s="1">
        <v>25</v>
      </c>
      <c r="H104" s="1">
        <v>33</v>
      </c>
      <c r="I104" s="1">
        <v>250</v>
      </c>
      <c r="J104" s="1">
        <v>333</v>
      </c>
      <c r="K104" s="1">
        <v>400</v>
      </c>
      <c r="L104" s="1">
        <v>12769</v>
      </c>
      <c r="M104" s="5">
        <v>73.386285342529078</v>
      </c>
      <c r="N104" s="8">
        <v>1.5746098349890107E-2</v>
      </c>
      <c r="O104" s="3">
        <v>20.420000000000002</v>
      </c>
      <c r="P104" s="5">
        <v>185.27396447016577</v>
      </c>
      <c r="Q104" s="3">
        <v>0.15</v>
      </c>
      <c r="R104" s="12">
        <f t="shared" si="1"/>
        <v>9.2636982235082884E-4</v>
      </c>
      <c r="V104" s="3"/>
      <c r="W104" s="3"/>
    </row>
    <row r="105" spans="1:23" x14ac:dyDescent="0.25">
      <c r="B105" s="1">
        <v>16</v>
      </c>
      <c r="C105" s="5">
        <v>500</v>
      </c>
      <c r="D105" s="1">
        <v>2</v>
      </c>
      <c r="E105" s="4">
        <v>168</v>
      </c>
      <c r="F105" s="3">
        <v>3.2689999999999997</v>
      </c>
      <c r="G105" s="1">
        <v>25</v>
      </c>
      <c r="H105" s="1">
        <v>33</v>
      </c>
      <c r="I105" s="1">
        <v>250</v>
      </c>
      <c r="J105" s="1">
        <v>333</v>
      </c>
      <c r="K105" s="1">
        <v>400</v>
      </c>
      <c r="L105" s="1">
        <v>12769</v>
      </c>
      <c r="M105" s="5">
        <v>73.386285342529078</v>
      </c>
      <c r="N105" s="8">
        <v>1.5746098349890107E-2</v>
      </c>
      <c r="O105" s="3">
        <v>23.34</v>
      </c>
      <c r="P105" s="5">
        <v>211.76759699968994</v>
      </c>
      <c r="Q105" s="3">
        <v>0.18</v>
      </c>
      <c r="R105" s="12">
        <f t="shared" si="1"/>
        <v>1.0588379849984497E-3</v>
      </c>
      <c r="V105" s="3"/>
      <c r="W105" s="3"/>
    </row>
    <row r="106" spans="1:23" x14ac:dyDescent="0.25">
      <c r="B106" s="1">
        <v>16</v>
      </c>
      <c r="C106" s="5">
        <v>500</v>
      </c>
      <c r="D106" s="1">
        <v>2</v>
      </c>
      <c r="E106" s="4">
        <v>168</v>
      </c>
      <c r="F106" s="3">
        <v>3.2689999999999997</v>
      </c>
      <c r="G106" s="1">
        <v>25</v>
      </c>
      <c r="H106" s="1">
        <v>33</v>
      </c>
      <c r="I106" s="1">
        <v>250</v>
      </c>
      <c r="J106" s="1">
        <v>333</v>
      </c>
      <c r="K106" s="1">
        <v>400</v>
      </c>
      <c r="L106" s="1">
        <v>12769</v>
      </c>
      <c r="M106" s="5">
        <v>73.386285342529078</v>
      </c>
      <c r="N106" s="8">
        <v>1.5746098349890107E-2</v>
      </c>
      <c r="O106" s="3">
        <v>26.26</v>
      </c>
      <c r="P106" s="5">
        <v>238.26122952921412</v>
      </c>
      <c r="Q106" s="3">
        <v>0.18</v>
      </c>
      <c r="R106" s="12">
        <f t="shared" si="1"/>
        <v>1.1913061476460705E-3</v>
      </c>
      <c r="V106" s="3"/>
      <c r="W106" s="3"/>
    </row>
    <row r="107" spans="1:23" x14ac:dyDescent="0.25">
      <c r="B107" s="1">
        <v>16</v>
      </c>
      <c r="C107" s="5">
        <v>500</v>
      </c>
      <c r="D107" s="1">
        <v>2</v>
      </c>
      <c r="E107" s="4">
        <v>168</v>
      </c>
      <c r="F107" s="3">
        <v>3.2689999999999997</v>
      </c>
      <c r="G107" s="1">
        <v>25</v>
      </c>
      <c r="H107" s="1">
        <v>33</v>
      </c>
      <c r="I107" s="1">
        <v>250</v>
      </c>
      <c r="J107" s="1">
        <v>333</v>
      </c>
      <c r="K107" s="1">
        <v>400</v>
      </c>
      <c r="L107" s="1">
        <v>12769</v>
      </c>
      <c r="M107" s="5">
        <v>73.386285342529078</v>
      </c>
      <c r="N107" s="8">
        <v>1.5746098349890107E-2</v>
      </c>
      <c r="O107" s="3">
        <v>29.175000000000001</v>
      </c>
      <c r="P107" s="5">
        <v>264.70949624961241</v>
      </c>
      <c r="Q107" s="3">
        <v>0.25</v>
      </c>
      <c r="R107" s="12">
        <f t="shared" si="1"/>
        <v>1.323547481248062E-3</v>
      </c>
      <c r="V107" s="3"/>
      <c r="W107" s="3"/>
    </row>
    <row r="108" spans="1:23" x14ac:dyDescent="0.25">
      <c r="B108" s="1">
        <v>16</v>
      </c>
      <c r="C108" s="5">
        <v>500</v>
      </c>
      <c r="D108" s="1">
        <v>2</v>
      </c>
      <c r="E108" s="4">
        <v>168</v>
      </c>
      <c r="F108" s="3">
        <v>3.2689999999999997</v>
      </c>
      <c r="G108" s="1">
        <v>25</v>
      </c>
      <c r="H108" s="1">
        <v>33</v>
      </c>
      <c r="I108" s="1">
        <v>250</v>
      </c>
      <c r="J108" s="1">
        <v>333</v>
      </c>
      <c r="K108" s="1">
        <v>400</v>
      </c>
      <c r="L108" s="1">
        <v>12769</v>
      </c>
      <c r="M108" s="5">
        <v>73.386285342529078</v>
      </c>
      <c r="N108" s="8">
        <v>1.5746098349890107E-2</v>
      </c>
      <c r="O108" s="3">
        <v>32.090000000000003</v>
      </c>
      <c r="P108" s="5">
        <v>291.15776297001071</v>
      </c>
      <c r="Q108" s="3">
        <v>0.28000000000000003</v>
      </c>
      <c r="R108" s="12">
        <f t="shared" si="1"/>
        <v>1.4557888148500535E-3</v>
      </c>
      <c r="V108" s="3"/>
      <c r="W108" s="3"/>
    </row>
    <row r="109" spans="1:23" x14ac:dyDescent="0.25">
      <c r="B109" s="1">
        <v>16</v>
      </c>
      <c r="C109" s="5">
        <v>500</v>
      </c>
      <c r="D109" s="1">
        <v>2</v>
      </c>
      <c r="E109" s="4">
        <v>168</v>
      </c>
      <c r="F109" s="3">
        <v>3.2689999999999997</v>
      </c>
      <c r="G109" s="1">
        <v>25</v>
      </c>
      <c r="H109" s="1">
        <v>33</v>
      </c>
      <c r="I109" s="1">
        <v>250</v>
      </c>
      <c r="J109" s="1">
        <v>333</v>
      </c>
      <c r="K109" s="1">
        <v>400</v>
      </c>
      <c r="L109" s="1">
        <v>12769</v>
      </c>
      <c r="M109" s="5">
        <v>73.386285342529078</v>
      </c>
      <c r="N109" s="8">
        <v>1.5746098349890107E-2</v>
      </c>
      <c r="O109" s="3">
        <v>35.01</v>
      </c>
      <c r="P109" s="5">
        <v>317.65139549953489</v>
      </c>
      <c r="Q109" s="3">
        <v>0.33</v>
      </c>
      <c r="R109" s="12">
        <f t="shared" si="1"/>
        <v>1.5882569774976745E-3</v>
      </c>
      <c r="V109" s="3"/>
      <c r="W109" s="3"/>
    </row>
    <row r="110" spans="1:23" x14ac:dyDescent="0.25">
      <c r="B110" s="1">
        <v>16</v>
      </c>
      <c r="C110" s="5">
        <v>500</v>
      </c>
      <c r="D110" s="1">
        <v>2</v>
      </c>
      <c r="E110" s="4">
        <v>168</v>
      </c>
      <c r="F110" s="3">
        <v>3.2689999999999997</v>
      </c>
      <c r="G110" s="1">
        <v>25</v>
      </c>
      <c r="H110" s="1">
        <v>33</v>
      </c>
      <c r="I110" s="1">
        <v>250</v>
      </c>
      <c r="J110" s="1">
        <v>333</v>
      </c>
      <c r="K110" s="1">
        <v>400</v>
      </c>
      <c r="L110" s="1">
        <v>12769</v>
      </c>
      <c r="M110" s="5">
        <v>73.386285342529078</v>
      </c>
      <c r="N110" s="8">
        <v>1.5746098349890107E-2</v>
      </c>
      <c r="O110" s="3">
        <v>37.93</v>
      </c>
      <c r="P110" s="5">
        <v>344.14502802905906</v>
      </c>
      <c r="Q110" s="3">
        <v>0.38</v>
      </c>
      <c r="R110" s="12">
        <f t="shared" si="1"/>
        <v>1.7207251401452953E-3</v>
      </c>
      <c r="V110" s="3"/>
      <c r="W110" s="3"/>
    </row>
    <row r="111" spans="1:23" x14ac:dyDescent="0.25">
      <c r="B111" s="1">
        <v>16</v>
      </c>
      <c r="C111" s="5">
        <v>500</v>
      </c>
      <c r="D111" s="1">
        <v>2</v>
      </c>
      <c r="E111" s="4">
        <v>168</v>
      </c>
      <c r="F111" s="3">
        <v>3.2689999999999997</v>
      </c>
      <c r="G111" s="1">
        <v>25</v>
      </c>
      <c r="H111" s="1">
        <v>33</v>
      </c>
      <c r="I111" s="1">
        <v>250</v>
      </c>
      <c r="J111" s="1">
        <v>333</v>
      </c>
      <c r="K111" s="1">
        <v>400</v>
      </c>
      <c r="L111" s="1">
        <v>12769</v>
      </c>
      <c r="M111" s="5">
        <v>73.386285342529078</v>
      </c>
      <c r="N111" s="8">
        <v>1.5746098349890107E-2</v>
      </c>
      <c r="O111" s="3">
        <v>40.840000000000003</v>
      </c>
      <c r="P111" s="5">
        <v>370.54792894033153</v>
      </c>
      <c r="Q111" s="3">
        <v>0.43</v>
      </c>
      <c r="R111" s="12">
        <f t="shared" si="1"/>
        <v>1.8527396447016577E-3</v>
      </c>
      <c r="V111" s="3"/>
      <c r="W111" s="3"/>
    </row>
    <row r="112" spans="1:23" x14ac:dyDescent="0.25">
      <c r="A112" t="s">
        <v>29</v>
      </c>
      <c r="B112" s="1">
        <v>16</v>
      </c>
      <c r="C112" s="5">
        <v>500</v>
      </c>
      <c r="D112" s="1">
        <v>3</v>
      </c>
      <c r="E112" s="4">
        <v>76</v>
      </c>
      <c r="F112" s="3">
        <v>3.2689999999999997</v>
      </c>
      <c r="G112" s="1">
        <v>25</v>
      </c>
      <c r="H112" s="1">
        <v>33</v>
      </c>
      <c r="I112" s="1">
        <v>250</v>
      </c>
      <c r="J112" s="1">
        <v>333</v>
      </c>
      <c r="K112" s="1">
        <v>600</v>
      </c>
      <c r="L112" s="1">
        <v>28250</v>
      </c>
      <c r="M112" s="5">
        <v>87.114505405349817</v>
      </c>
      <c r="N112" s="8">
        <v>2.1238938053097345E-2</v>
      </c>
      <c r="O112" s="3">
        <v>37.93</v>
      </c>
      <c r="P112" s="5">
        <v>233.30469206437246</v>
      </c>
      <c r="Q112" s="3">
        <v>0.15</v>
      </c>
      <c r="R112" s="12">
        <f t="shared" si="1"/>
        <v>1.1665234603218623E-3</v>
      </c>
      <c r="V112" s="3"/>
      <c r="W112" s="3"/>
    </row>
    <row r="113" spans="1:23" x14ac:dyDescent="0.25">
      <c r="B113" s="1">
        <v>16</v>
      </c>
      <c r="C113" s="5">
        <v>500</v>
      </c>
      <c r="D113" s="1">
        <v>3</v>
      </c>
      <c r="E113" s="4">
        <v>76</v>
      </c>
      <c r="F113" s="3">
        <v>3.2689999999999997</v>
      </c>
      <c r="G113" s="1">
        <v>25</v>
      </c>
      <c r="H113" s="1">
        <v>33</v>
      </c>
      <c r="I113" s="1">
        <v>250</v>
      </c>
      <c r="J113" s="1">
        <v>333</v>
      </c>
      <c r="K113" s="1">
        <v>600</v>
      </c>
      <c r="L113" s="1">
        <v>28250</v>
      </c>
      <c r="M113" s="5">
        <v>87.114505405349817</v>
      </c>
      <c r="N113" s="8">
        <v>2.1238938053097345E-2</v>
      </c>
      <c r="O113" s="3">
        <v>40.840000000000003</v>
      </c>
      <c r="P113" s="5">
        <v>251.20389200920044</v>
      </c>
      <c r="Q113" s="3">
        <v>0.18</v>
      </c>
      <c r="R113" s="12">
        <f t="shared" si="1"/>
        <v>1.2560194600460023E-3</v>
      </c>
      <c r="V113" s="3"/>
      <c r="W113" s="3"/>
    </row>
    <row r="114" spans="1:23" x14ac:dyDescent="0.25">
      <c r="B114" s="1">
        <v>16</v>
      </c>
      <c r="C114" s="5">
        <v>500</v>
      </c>
      <c r="D114" s="1">
        <v>3</v>
      </c>
      <c r="E114" s="4">
        <v>76</v>
      </c>
      <c r="F114" s="3">
        <v>3.2689999999999997</v>
      </c>
      <c r="G114" s="1">
        <v>25</v>
      </c>
      <c r="H114" s="1">
        <v>33</v>
      </c>
      <c r="I114" s="1">
        <v>250</v>
      </c>
      <c r="J114" s="1">
        <v>333</v>
      </c>
      <c r="K114" s="1">
        <v>600</v>
      </c>
      <c r="L114" s="1">
        <v>28250</v>
      </c>
      <c r="M114" s="5">
        <v>87.114505405349817</v>
      </c>
      <c r="N114" s="8">
        <v>2.1238938053097345E-2</v>
      </c>
      <c r="O114" s="3">
        <v>43.76</v>
      </c>
      <c r="P114" s="5">
        <v>269.16460123218928</v>
      </c>
      <c r="Q114" s="3">
        <v>0.18</v>
      </c>
      <c r="R114" s="12">
        <f t="shared" si="1"/>
        <v>1.3458230061609464E-3</v>
      </c>
      <c r="V114" s="3"/>
      <c r="W114" s="3"/>
    </row>
    <row r="115" spans="1:23" x14ac:dyDescent="0.25">
      <c r="B115" s="1">
        <v>16</v>
      </c>
      <c r="C115" s="5">
        <v>500</v>
      </c>
      <c r="D115" s="1">
        <v>3</v>
      </c>
      <c r="E115" s="4">
        <v>76</v>
      </c>
      <c r="F115" s="3">
        <v>3.2689999999999997</v>
      </c>
      <c r="G115" s="1">
        <v>25</v>
      </c>
      <c r="H115" s="1">
        <v>33</v>
      </c>
      <c r="I115" s="1">
        <v>250</v>
      </c>
      <c r="J115" s="1">
        <v>333</v>
      </c>
      <c r="K115" s="1">
        <v>600</v>
      </c>
      <c r="L115" s="1">
        <v>28250</v>
      </c>
      <c r="M115" s="5">
        <v>87.114505405349817</v>
      </c>
      <c r="N115" s="8">
        <v>2.1238938053097345E-2</v>
      </c>
      <c r="O115" s="3">
        <v>46.68</v>
      </c>
      <c r="P115" s="5">
        <v>287.12531045517812</v>
      </c>
      <c r="Q115" s="3">
        <v>0.2</v>
      </c>
      <c r="R115" s="12">
        <f t="shared" si="1"/>
        <v>1.4356265522758906E-3</v>
      </c>
      <c r="V115" s="3"/>
      <c r="W115" s="3"/>
    </row>
    <row r="116" spans="1:23" x14ac:dyDescent="0.25">
      <c r="B116" s="1">
        <v>16</v>
      </c>
      <c r="C116" s="5">
        <v>500</v>
      </c>
      <c r="D116" s="1">
        <v>3</v>
      </c>
      <c r="E116" s="4">
        <v>76</v>
      </c>
      <c r="F116" s="3">
        <v>3.2689999999999997</v>
      </c>
      <c r="G116" s="1">
        <v>25</v>
      </c>
      <c r="H116" s="1">
        <v>33</v>
      </c>
      <c r="I116" s="1">
        <v>250</v>
      </c>
      <c r="J116" s="1">
        <v>333</v>
      </c>
      <c r="K116" s="1">
        <v>600</v>
      </c>
      <c r="L116" s="1">
        <v>28250</v>
      </c>
      <c r="M116" s="5">
        <v>87.114505405349817</v>
      </c>
      <c r="N116" s="8">
        <v>2.1238938053097345E-2</v>
      </c>
      <c r="O116" s="3">
        <v>49.6</v>
      </c>
      <c r="P116" s="5">
        <v>305.08601967816708</v>
      </c>
      <c r="Q116" s="3">
        <v>0.2</v>
      </c>
      <c r="R116" s="12">
        <f t="shared" si="1"/>
        <v>1.5254300983908353E-3</v>
      </c>
      <c r="V116" s="3"/>
      <c r="W116" s="3"/>
    </row>
    <row r="117" spans="1:23" x14ac:dyDescent="0.25">
      <c r="A117" t="s">
        <v>30</v>
      </c>
      <c r="B117" s="1">
        <v>16</v>
      </c>
      <c r="C117" s="5">
        <v>500</v>
      </c>
      <c r="D117" s="1">
        <v>3</v>
      </c>
      <c r="E117" s="4">
        <v>76</v>
      </c>
      <c r="F117" s="3">
        <v>3.2689999999999997</v>
      </c>
      <c r="G117" s="1">
        <v>25</v>
      </c>
      <c r="H117" s="1">
        <v>33</v>
      </c>
      <c r="I117" s="1">
        <v>250</v>
      </c>
      <c r="J117" s="1">
        <v>333</v>
      </c>
      <c r="K117" s="1">
        <v>600</v>
      </c>
      <c r="L117" s="1">
        <v>28250</v>
      </c>
      <c r="M117" s="5">
        <v>87.114505405349817</v>
      </c>
      <c r="N117" s="8">
        <v>2.1238938053097345E-2</v>
      </c>
      <c r="O117" s="3">
        <v>40.840000000000003</v>
      </c>
      <c r="P117" s="5">
        <v>251.20389200920044</v>
      </c>
      <c r="Q117" s="3">
        <v>0.15</v>
      </c>
      <c r="R117" s="12">
        <f t="shared" si="1"/>
        <v>1.2560194600460023E-3</v>
      </c>
      <c r="V117" s="3"/>
      <c r="W117" s="3"/>
    </row>
    <row r="118" spans="1:23" x14ac:dyDescent="0.25">
      <c r="B118" s="1">
        <v>16</v>
      </c>
      <c r="C118" s="5">
        <v>500</v>
      </c>
      <c r="D118" s="1">
        <v>3</v>
      </c>
      <c r="E118" s="4">
        <v>76</v>
      </c>
      <c r="F118" s="3">
        <v>3.2689999999999997</v>
      </c>
      <c r="G118" s="1">
        <v>25</v>
      </c>
      <c r="H118" s="1">
        <v>33</v>
      </c>
      <c r="I118" s="1">
        <v>250</v>
      </c>
      <c r="J118" s="1">
        <v>333</v>
      </c>
      <c r="K118" s="1">
        <v>600</v>
      </c>
      <c r="L118" s="1">
        <v>28250</v>
      </c>
      <c r="M118" s="5">
        <v>87.114505405349817</v>
      </c>
      <c r="N118" s="8">
        <v>2.1238938053097345E-2</v>
      </c>
      <c r="O118" s="3">
        <v>43.76</v>
      </c>
      <c r="P118" s="5">
        <v>269.16460123218928</v>
      </c>
      <c r="Q118" s="3">
        <v>0.18</v>
      </c>
      <c r="R118" s="12">
        <f t="shared" si="1"/>
        <v>1.3458230061609464E-3</v>
      </c>
      <c r="V118" s="3"/>
      <c r="W118" s="3"/>
    </row>
    <row r="119" spans="1:23" x14ac:dyDescent="0.25">
      <c r="B119" s="1">
        <v>16</v>
      </c>
      <c r="C119" s="5">
        <v>500</v>
      </c>
      <c r="D119" s="1">
        <v>3</v>
      </c>
      <c r="E119" s="4">
        <v>76</v>
      </c>
      <c r="F119" s="3">
        <v>3.2689999999999997</v>
      </c>
      <c r="G119" s="1">
        <v>25</v>
      </c>
      <c r="H119" s="1">
        <v>33</v>
      </c>
      <c r="I119" s="1">
        <v>250</v>
      </c>
      <c r="J119" s="1">
        <v>333</v>
      </c>
      <c r="K119" s="1">
        <v>600</v>
      </c>
      <c r="L119" s="1">
        <v>28250</v>
      </c>
      <c r="M119" s="5">
        <v>87.114505405349817</v>
      </c>
      <c r="N119" s="8">
        <v>2.1238938053097345E-2</v>
      </c>
      <c r="O119" s="3">
        <v>46.68</v>
      </c>
      <c r="P119" s="5">
        <v>287.12531045517812</v>
      </c>
      <c r="Q119" s="3">
        <v>0.2</v>
      </c>
      <c r="R119" s="12">
        <f t="shared" si="1"/>
        <v>1.4356265522758906E-3</v>
      </c>
      <c r="V119" s="3"/>
      <c r="W119" s="3"/>
    </row>
    <row r="120" spans="1:23" x14ac:dyDescent="0.25">
      <c r="B120" s="1">
        <v>16</v>
      </c>
      <c r="C120" s="5">
        <v>500</v>
      </c>
      <c r="D120" s="1">
        <v>3</v>
      </c>
      <c r="E120" s="4">
        <v>76</v>
      </c>
      <c r="F120" s="3">
        <v>3.2689999999999997</v>
      </c>
      <c r="G120" s="1">
        <v>25</v>
      </c>
      <c r="H120" s="1">
        <v>33</v>
      </c>
      <c r="I120" s="1">
        <v>250</v>
      </c>
      <c r="J120" s="1">
        <v>333</v>
      </c>
      <c r="K120" s="1">
        <v>600</v>
      </c>
      <c r="L120" s="1">
        <v>28250</v>
      </c>
      <c r="M120" s="5">
        <v>87.114505405349817</v>
      </c>
      <c r="N120" s="8">
        <v>2.1238938053097345E-2</v>
      </c>
      <c r="O120" s="3">
        <v>49.6</v>
      </c>
      <c r="P120" s="5">
        <v>305.08601967816708</v>
      </c>
      <c r="Q120" s="3">
        <v>0.2</v>
      </c>
      <c r="R120" s="12">
        <f t="shared" si="1"/>
        <v>1.5254300983908353E-3</v>
      </c>
      <c r="V120" s="3"/>
      <c r="W120" s="3"/>
    </row>
    <row r="121" spans="1:23" x14ac:dyDescent="0.25">
      <c r="A121" t="s">
        <v>31</v>
      </c>
      <c r="B121" s="1">
        <v>12</v>
      </c>
      <c r="C121" s="5">
        <v>500</v>
      </c>
      <c r="D121" s="1">
        <v>2</v>
      </c>
      <c r="E121" s="4">
        <v>296</v>
      </c>
      <c r="F121" s="3">
        <v>3.2689999999999997</v>
      </c>
      <c r="G121" s="1">
        <v>25</v>
      </c>
      <c r="H121" s="1">
        <v>31</v>
      </c>
      <c r="I121" s="1">
        <v>400</v>
      </c>
      <c r="J121" s="1">
        <v>161</v>
      </c>
      <c r="K121" s="1">
        <v>220</v>
      </c>
      <c r="L121" s="1">
        <v>9646</v>
      </c>
      <c r="M121" s="5">
        <v>28.758860606294373</v>
      </c>
      <c r="N121" s="8">
        <v>1.1724791159986788E-2</v>
      </c>
      <c r="O121" s="3">
        <v>4.67</v>
      </c>
      <c r="P121" s="5">
        <v>176.28617352026819</v>
      </c>
      <c r="Q121" s="3">
        <v>0.2</v>
      </c>
      <c r="R121" s="12">
        <f t="shared" si="1"/>
        <v>8.8143086760134092E-4</v>
      </c>
      <c r="V121" s="3"/>
      <c r="W121" s="3"/>
    </row>
    <row r="122" spans="1:23" x14ac:dyDescent="0.25">
      <c r="B122" s="1">
        <v>12</v>
      </c>
      <c r="C122" s="5">
        <v>500</v>
      </c>
      <c r="D122" s="1">
        <v>2</v>
      </c>
      <c r="E122" s="4">
        <v>296</v>
      </c>
      <c r="F122" s="3">
        <v>3.2689999999999997</v>
      </c>
      <c r="G122" s="1">
        <v>25</v>
      </c>
      <c r="H122" s="1">
        <v>31</v>
      </c>
      <c r="I122" s="1">
        <v>400</v>
      </c>
      <c r="J122" s="1">
        <v>161</v>
      </c>
      <c r="K122" s="1">
        <v>220</v>
      </c>
      <c r="L122" s="1">
        <v>9646</v>
      </c>
      <c r="M122" s="5">
        <v>28.758860606294373</v>
      </c>
      <c r="N122" s="8">
        <v>1.1724791159986788E-2</v>
      </c>
      <c r="O122" s="3">
        <v>6.42</v>
      </c>
      <c r="P122" s="5">
        <v>242.34630278375195</v>
      </c>
      <c r="Q122" s="3">
        <v>0.25</v>
      </c>
      <c r="R122" s="12">
        <f t="shared" si="1"/>
        <v>1.2117315139187597E-3</v>
      </c>
      <c r="V122" s="3"/>
      <c r="W122" s="3"/>
    </row>
    <row r="123" spans="1:23" x14ac:dyDescent="0.25">
      <c r="B123" s="1">
        <v>12</v>
      </c>
      <c r="C123" s="5">
        <v>500</v>
      </c>
      <c r="D123" s="1">
        <v>2</v>
      </c>
      <c r="E123" s="4">
        <v>296</v>
      </c>
      <c r="F123" s="3">
        <v>3.2689999999999997</v>
      </c>
      <c r="G123" s="1">
        <v>25</v>
      </c>
      <c r="H123" s="1">
        <v>31</v>
      </c>
      <c r="I123" s="1">
        <v>400</v>
      </c>
      <c r="J123" s="1">
        <v>161</v>
      </c>
      <c r="K123" s="1">
        <v>220</v>
      </c>
      <c r="L123" s="1">
        <v>9646</v>
      </c>
      <c r="M123" s="5">
        <v>28.758860606294373</v>
      </c>
      <c r="N123" s="8">
        <v>1.1724791159986788E-2</v>
      </c>
      <c r="O123" s="3">
        <v>8.17</v>
      </c>
      <c r="P123" s="5">
        <v>308.4064320472358</v>
      </c>
      <c r="Q123" s="3">
        <v>0.33</v>
      </c>
      <c r="R123" s="12">
        <f t="shared" si="1"/>
        <v>1.542032160236179E-3</v>
      </c>
      <c r="V123" s="3"/>
      <c r="W123" s="3"/>
    </row>
    <row r="124" spans="1:23" x14ac:dyDescent="0.25">
      <c r="A124" t="s">
        <v>32</v>
      </c>
      <c r="B124" s="1">
        <v>12</v>
      </c>
      <c r="C124" s="5">
        <v>500</v>
      </c>
      <c r="D124" s="1">
        <v>2</v>
      </c>
      <c r="E124" s="4">
        <v>296</v>
      </c>
      <c r="F124" s="3">
        <v>3.2689999999999997</v>
      </c>
      <c r="G124" s="1">
        <v>25</v>
      </c>
      <c r="H124" s="1">
        <v>31</v>
      </c>
      <c r="I124" s="1">
        <v>400</v>
      </c>
      <c r="J124" s="1">
        <v>161</v>
      </c>
      <c r="K124" s="1">
        <v>220</v>
      </c>
      <c r="L124" s="1">
        <v>9646</v>
      </c>
      <c r="M124" s="5">
        <v>28.758860606294373</v>
      </c>
      <c r="N124" s="8">
        <v>1.1724791159986788E-2</v>
      </c>
      <c r="O124" s="3">
        <v>6.42</v>
      </c>
      <c r="P124" s="5">
        <v>242.34630278375195</v>
      </c>
      <c r="Q124" s="3">
        <v>0.23</v>
      </c>
      <c r="R124" s="12">
        <f t="shared" si="1"/>
        <v>1.2117315139187597E-3</v>
      </c>
      <c r="V124" s="3"/>
      <c r="W124" s="3"/>
    </row>
    <row r="125" spans="1:23" x14ac:dyDescent="0.25">
      <c r="B125" s="1">
        <v>12</v>
      </c>
      <c r="C125" s="5">
        <v>500</v>
      </c>
      <c r="D125" s="1">
        <v>2</v>
      </c>
      <c r="E125" s="4">
        <v>296</v>
      </c>
      <c r="F125" s="3">
        <v>3.2689999999999997</v>
      </c>
      <c r="G125" s="1">
        <v>25</v>
      </c>
      <c r="H125" s="1">
        <v>31</v>
      </c>
      <c r="I125" s="1">
        <v>400</v>
      </c>
      <c r="J125" s="1">
        <v>161</v>
      </c>
      <c r="K125" s="1">
        <v>220</v>
      </c>
      <c r="L125" s="1">
        <v>9646</v>
      </c>
      <c r="M125" s="5">
        <v>28.758860606294373</v>
      </c>
      <c r="N125" s="8">
        <v>1.1724791159986788E-2</v>
      </c>
      <c r="O125" s="3">
        <v>8.17</v>
      </c>
      <c r="P125" s="5">
        <v>308.4064320472358</v>
      </c>
      <c r="Q125" s="3">
        <v>0.28000000000000003</v>
      </c>
      <c r="R125" s="12">
        <f t="shared" si="1"/>
        <v>1.542032160236179E-3</v>
      </c>
      <c r="V125" s="3"/>
      <c r="W125" s="3"/>
    </row>
    <row r="126" spans="1:23" x14ac:dyDescent="0.25">
      <c r="A126" t="s">
        <v>33</v>
      </c>
      <c r="B126" s="1">
        <v>12</v>
      </c>
      <c r="C126" s="5">
        <v>500</v>
      </c>
      <c r="D126" s="1">
        <v>3</v>
      </c>
      <c r="E126" s="4">
        <v>142</v>
      </c>
      <c r="F126" s="3">
        <v>3.2689999999999997</v>
      </c>
      <c r="G126" s="1">
        <v>25</v>
      </c>
      <c r="H126" s="1">
        <v>31</v>
      </c>
      <c r="I126" s="1">
        <v>400</v>
      </c>
      <c r="J126" s="1">
        <v>161</v>
      </c>
      <c r="K126" s="1">
        <v>330</v>
      </c>
      <c r="L126" s="1">
        <v>9646</v>
      </c>
      <c r="M126" s="5">
        <v>34.253185076505957</v>
      </c>
      <c r="N126" s="8">
        <v>1.1724791159986788E-2</v>
      </c>
      <c r="O126" s="3">
        <v>8.17</v>
      </c>
      <c r="P126" s="5">
        <v>208.77973928930371</v>
      </c>
      <c r="Q126" s="3">
        <v>0.18</v>
      </c>
      <c r="R126" s="12">
        <f t="shared" si="1"/>
        <v>1.0438986964465184E-3</v>
      </c>
      <c r="V126" s="3"/>
      <c r="W126" s="3"/>
    </row>
    <row r="127" spans="1:23" x14ac:dyDescent="0.25">
      <c r="B127" s="1">
        <v>12</v>
      </c>
      <c r="C127" s="5">
        <v>500</v>
      </c>
      <c r="D127" s="1">
        <v>3</v>
      </c>
      <c r="E127" s="4">
        <v>142</v>
      </c>
      <c r="F127" s="3">
        <v>3.2689999999999997</v>
      </c>
      <c r="G127" s="1">
        <v>25</v>
      </c>
      <c r="H127" s="1">
        <v>31</v>
      </c>
      <c r="I127" s="1">
        <v>400</v>
      </c>
      <c r="J127" s="1">
        <v>161</v>
      </c>
      <c r="K127" s="1">
        <v>330</v>
      </c>
      <c r="L127" s="1">
        <v>9646</v>
      </c>
      <c r="M127" s="5">
        <v>34.253185076505957</v>
      </c>
      <c r="N127" s="8">
        <v>1.1724791159986788E-2</v>
      </c>
      <c r="O127" s="3">
        <v>9.92</v>
      </c>
      <c r="P127" s="5">
        <v>253.50000168297348</v>
      </c>
      <c r="Q127" s="3">
        <v>0.23</v>
      </c>
      <c r="R127" s="12">
        <f t="shared" si="1"/>
        <v>1.2675000084148673E-3</v>
      </c>
      <c r="V127" s="3"/>
      <c r="W127" s="3"/>
    </row>
    <row r="128" spans="1:23" x14ac:dyDescent="0.25">
      <c r="B128" s="1">
        <v>12</v>
      </c>
      <c r="C128" s="5">
        <v>500</v>
      </c>
      <c r="D128" s="1">
        <v>3</v>
      </c>
      <c r="E128" s="4">
        <v>142</v>
      </c>
      <c r="F128" s="3">
        <v>3.2689999999999997</v>
      </c>
      <c r="G128" s="1">
        <v>25</v>
      </c>
      <c r="H128" s="1">
        <v>31</v>
      </c>
      <c r="I128" s="1">
        <v>400</v>
      </c>
      <c r="J128" s="1">
        <v>161</v>
      </c>
      <c r="K128" s="1">
        <v>330</v>
      </c>
      <c r="L128" s="1">
        <v>9646</v>
      </c>
      <c r="M128" s="5">
        <v>34.253185076505957</v>
      </c>
      <c r="N128" s="8">
        <v>1.1724791159986788E-2</v>
      </c>
      <c r="O128" s="3">
        <v>11.67</v>
      </c>
      <c r="P128" s="5">
        <v>298.2202640766431</v>
      </c>
      <c r="Q128" s="3">
        <v>0.25</v>
      </c>
      <c r="R128" s="12">
        <f t="shared" si="1"/>
        <v>1.4911013203832155E-3</v>
      </c>
      <c r="V128" s="3"/>
      <c r="W128" s="3"/>
    </row>
    <row r="129" spans="1:23" x14ac:dyDescent="0.25">
      <c r="A129" t="s">
        <v>34</v>
      </c>
      <c r="B129" s="1">
        <v>12</v>
      </c>
      <c r="C129" s="5">
        <v>500</v>
      </c>
      <c r="D129" s="1">
        <v>3</v>
      </c>
      <c r="E129" s="4">
        <v>142</v>
      </c>
      <c r="F129" s="3">
        <v>3.2689999999999997</v>
      </c>
      <c r="G129" s="1">
        <v>25</v>
      </c>
      <c r="H129" s="1">
        <v>31</v>
      </c>
      <c r="I129" s="1">
        <v>400</v>
      </c>
      <c r="J129" s="1">
        <v>161</v>
      </c>
      <c r="K129" s="1">
        <v>330</v>
      </c>
      <c r="L129" s="1">
        <v>9646</v>
      </c>
      <c r="M129" s="5">
        <v>34.253185076505957</v>
      </c>
      <c r="N129" s="8">
        <v>1.1724791159986788E-2</v>
      </c>
      <c r="O129" s="3">
        <v>8.17</v>
      </c>
      <c r="P129" s="5">
        <v>208.77973928930371</v>
      </c>
      <c r="Q129" s="3">
        <v>0.18</v>
      </c>
      <c r="R129" s="12">
        <f t="shared" si="1"/>
        <v>1.0438986964465184E-3</v>
      </c>
      <c r="V129" s="3"/>
      <c r="W129" s="3"/>
    </row>
    <row r="130" spans="1:23" x14ac:dyDescent="0.25">
      <c r="B130" s="1">
        <v>12</v>
      </c>
      <c r="C130" s="5">
        <v>500</v>
      </c>
      <c r="D130" s="1">
        <v>3</v>
      </c>
      <c r="E130" s="4">
        <v>142</v>
      </c>
      <c r="F130" s="3">
        <v>3.2689999999999997</v>
      </c>
      <c r="G130" s="1">
        <v>25</v>
      </c>
      <c r="H130" s="1">
        <v>31</v>
      </c>
      <c r="I130" s="1">
        <v>400</v>
      </c>
      <c r="J130" s="1">
        <v>161</v>
      </c>
      <c r="K130" s="1">
        <v>330</v>
      </c>
      <c r="L130" s="1">
        <v>9646</v>
      </c>
      <c r="M130" s="5">
        <v>34.253185076505957</v>
      </c>
      <c r="N130" s="8">
        <v>1.1724791159986788E-2</v>
      </c>
      <c r="O130" s="3">
        <v>9.92</v>
      </c>
      <c r="P130" s="5">
        <v>253.50000168297348</v>
      </c>
      <c r="Q130" s="3">
        <v>0.23</v>
      </c>
      <c r="R130" s="12">
        <f t="shared" si="1"/>
        <v>1.2675000084148673E-3</v>
      </c>
      <c r="V130" s="3"/>
      <c r="W130" s="3"/>
    </row>
    <row r="131" spans="1:23" x14ac:dyDescent="0.25">
      <c r="B131" s="1">
        <v>12</v>
      </c>
      <c r="C131" s="5">
        <v>500</v>
      </c>
      <c r="D131" s="1">
        <v>3</v>
      </c>
      <c r="E131" s="4">
        <v>142</v>
      </c>
      <c r="F131" s="3">
        <v>3.2689999999999997</v>
      </c>
      <c r="G131" s="1">
        <v>25</v>
      </c>
      <c r="H131" s="1">
        <v>31</v>
      </c>
      <c r="I131" s="1">
        <v>400</v>
      </c>
      <c r="J131" s="1">
        <v>161</v>
      </c>
      <c r="K131" s="1">
        <v>330</v>
      </c>
      <c r="L131" s="1">
        <v>9646</v>
      </c>
      <c r="M131" s="5">
        <v>34.253185076505957</v>
      </c>
      <c r="N131" s="8">
        <v>1.1724791159986788E-2</v>
      </c>
      <c r="O131" s="3">
        <v>11.67</v>
      </c>
      <c r="P131" s="5">
        <v>298.2202640766431</v>
      </c>
      <c r="Q131" s="3">
        <v>0.25</v>
      </c>
      <c r="R131" s="12">
        <f t="shared" si="1"/>
        <v>1.4911013203832155E-3</v>
      </c>
      <c r="V131" s="3"/>
      <c r="W131" s="3"/>
    </row>
    <row r="132" spans="1:23" x14ac:dyDescent="0.25">
      <c r="A132" t="s">
        <v>35</v>
      </c>
      <c r="B132" s="1">
        <v>12</v>
      </c>
      <c r="C132" s="5">
        <v>500</v>
      </c>
      <c r="D132" s="1">
        <v>4</v>
      </c>
      <c r="E132" s="4">
        <v>90.67</v>
      </c>
      <c r="F132" s="3">
        <v>3.2689999999999997</v>
      </c>
      <c r="G132" s="1">
        <v>25</v>
      </c>
      <c r="H132" s="1">
        <v>31</v>
      </c>
      <c r="I132" s="1">
        <v>400</v>
      </c>
      <c r="J132" s="1">
        <v>161</v>
      </c>
      <c r="K132" s="1">
        <v>440</v>
      </c>
      <c r="L132" s="1">
        <v>36400</v>
      </c>
      <c r="M132" s="5">
        <v>38.636261189159299</v>
      </c>
      <c r="N132" s="8">
        <v>1.2087912087912088E-2</v>
      </c>
      <c r="O132" s="3">
        <v>11.67</v>
      </c>
      <c r="P132" s="5">
        <v>226.45530266575949</v>
      </c>
      <c r="Q132" s="3">
        <v>0.15</v>
      </c>
      <c r="R132" s="12">
        <f t="shared" ref="R132:R195" si="2">P132/200000</f>
        <v>1.1322765133287974E-3</v>
      </c>
      <c r="V132" s="3"/>
      <c r="W132" s="3"/>
    </row>
    <row r="133" spans="1:23" x14ac:dyDescent="0.25">
      <c r="B133" s="1">
        <v>12</v>
      </c>
      <c r="C133" s="5">
        <v>500</v>
      </c>
      <c r="D133" s="1">
        <v>4</v>
      </c>
      <c r="E133" s="4">
        <v>90.67</v>
      </c>
      <c r="F133" s="3">
        <v>3.2689999999999997</v>
      </c>
      <c r="G133" s="1">
        <v>25</v>
      </c>
      <c r="H133" s="1">
        <v>31</v>
      </c>
      <c r="I133" s="1">
        <v>400</v>
      </c>
      <c r="J133" s="1">
        <v>161</v>
      </c>
      <c r="K133" s="1">
        <v>440</v>
      </c>
      <c r="L133" s="1">
        <v>36400</v>
      </c>
      <c r="M133" s="5">
        <v>38.636261189159299</v>
      </c>
      <c r="N133" s="8">
        <v>1.2087912087912088E-2</v>
      </c>
      <c r="O133" s="3">
        <v>13.42</v>
      </c>
      <c r="P133" s="5">
        <v>260.41389561049635</v>
      </c>
      <c r="Q133" s="3">
        <v>0.15</v>
      </c>
      <c r="R133" s="12">
        <f t="shared" si="2"/>
        <v>1.3020694780524818E-3</v>
      </c>
      <c r="V133" s="3"/>
      <c r="W133" s="3"/>
    </row>
    <row r="134" spans="1:23" x14ac:dyDescent="0.25">
      <c r="B134" s="1">
        <v>12</v>
      </c>
      <c r="C134" s="5">
        <v>500</v>
      </c>
      <c r="D134" s="1">
        <v>4</v>
      </c>
      <c r="E134" s="4">
        <v>90.67</v>
      </c>
      <c r="F134" s="3">
        <v>3.2689999999999997</v>
      </c>
      <c r="G134" s="1">
        <v>25</v>
      </c>
      <c r="H134" s="1">
        <v>31</v>
      </c>
      <c r="I134" s="1">
        <v>400</v>
      </c>
      <c r="J134" s="1">
        <v>161</v>
      </c>
      <c r="K134" s="1">
        <v>440</v>
      </c>
      <c r="L134" s="1">
        <v>36400</v>
      </c>
      <c r="M134" s="5">
        <v>38.636261189159299</v>
      </c>
      <c r="N134" s="8">
        <v>1.2087912087912088E-2</v>
      </c>
      <c r="O134" s="3">
        <v>15.17</v>
      </c>
      <c r="P134" s="5">
        <v>294.3724885552333</v>
      </c>
      <c r="Q134" s="3">
        <v>0.18</v>
      </c>
      <c r="R134" s="12">
        <f t="shared" si="2"/>
        <v>1.4718624427761664E-3</v>
      </c>
      <c r="V134" s="3"/>
      <c r="W134" s="3"/>
    </row>
    <row r="135" spans="1:23" x14ac:dyDescent="0.25">
      <c r="A135" t="s">
        <v>36</v>
      </c>
      <c r="B135" s="1">
        <v>12</v>
      </c>
      <c r="C135" s="5">
        <v>500</v>
      </c>
      <c r="D135" s="1">
        <v>4</v>
      </c>
      <c r="E135" s="4">
        <v>90.67</v>
      </c>
      <c r="F135" s="3">
        <v>3.2689999999999997</v>
      </c>
      <c r="G135" s="1">
        <v>25</v>
      </c>
      <c r="H135" s="1">
        <v>31</v>
      </c>
      <c r="I135" s="1">
        <v>400</v>
      </c>
      <c r="J135" s="1">
        <v>161</v>
      </c>
      <c r="K135" s="1">
        <v>440</v>
      </c>
      <c r="L135" s="1">
        <v>36400</v>
      </c>
      <c r="M135" s="5">
        <v>38.636261189159299</v>
      </c>
      <c r="N135" s="8">
        <v>1.2087912087912088E-2</v>
      </c>
      <c r="O135" s="3">
        <v>11.67</v>
      </c>
      <c r="P135" s="5">
        <v>226.45530266575949</v>
      </c>
      <c r="Q135" s="3">
        <v>0.18</v>
      </c>
      <c r="R135" s="12">
        <f t="shared" si="2"/>
        <v>1.1322765133287974E-3</v>
      </c>
      <c r="V135" s="3"/>
      <c r="W135" s="3"/>
    </row>
    <row r="136" spans="1:23" x14ac:dyDescent="0.25">
      <c r="B136" s="1">
        <v>12</v>
      </c>
      <c r="C136" s="5">
        <v>500</v>
      </c>
      <c r="D136" s="1">
        <v>4</v>
      </c>
      <c r="E136" s="4">
        <v>90.67</v>
      </c>
      <c r="F136" s="3">
        <v>3.2689999999999997</v>
      </c>
      <c r="G136" s="1">
        <v>25</v>
      </c>
      <c r="H136" s="1">
        <v>31</v>
      </c>
      <c r="I136" s="1">
        <v>400</v>
      </c>
      <c r="J136" s="1">
        <v>161</v>
      </c>
      <c r="K136" s="1">
        <v>440</v>
      </c>
      <c r="L136" s="1">
        <v>36400</v>
      </c>
      <c r="M136" s="5">
        <v>38.636261189159299</v>
      </c>
      <c r="N136" s="8">
        <v>1.2087912087912088E-2</v>
      </c>
      <c r="O136" s="3">
        <v>13.42</v>
      </c>
      <c r="P136" s="5">
        <v>260.41389561049635</v>
      </c>
      <c r="Q136" s="3">
        <v>0.2</v>
      </c>
      <c r="R136" s="12">
        <f t="shared" si="2"/>
        <v>1.3020694780524818E-3</v>
      </c>
      <c r="V136" s="3"/>
      <c r="W136" s="3"/>
    </row>
    <row r="137" spans="1:23" x14ac:dyDescent="0.25">
      <c r="B137" s="1">
        <v>12</v>
      </c>
      <c r="C137" s="5">
        <v>500</v>
      </c>
      <c r="D137" s="1">
        <v>4</v>
      </c>
      <c r="E137" s="4">
        <v>90.67</v>
      </c>
      <c r="F137" s="3">
        <v>3.2689999999999997</v>
      </c>
      <c r="G137" s="1">
        <v>25</v>
      </c>
      <c r="H137" s="1">
        <v>31</v>
      </c>
      <c r="I137" s="1">
        <v>400</v>
      </c>
      <c r="J137" s="1">
        <v>161</v>
      </c>
      <c r="K137" s="1">
        <v>440</v>
      </c>
      <c r="L137" s="1">
        <v>36400</v>
      </c>
      <c r="M137" s="5">
        <v>38.636261189159299</v>
      </c>
      <c r="N137" s="8">
        <v>1.2087912087912088E-2</v>
      </c>
      <c r="O137" s="3">
        <v>15.17</v>
      </c>
      <c r="P137" s="5">
        <v>294.3724885552333</v>
      </c>
      <c r="Q137" s="3">
        <v>0.23</v>
      </c>
      <c r="R137" s="12">
        <f t="shared" si="2"/>
        <v>1.4718624427761664E-3</v>
      </c>
      <c r="V137" s="3"/>
      <c r="W137" s="3"/>
    </row>
    <row r="138" spans="1:23" x14ac:dyDescent="0.25">
      <c r="A138" t="s">
        <v>37</v>
      </c>
      <c r="B138" s="1">
        <v>10</v>
      </c>
      <c r="C138" s="5">
        <v>528</v>
      </c>
      <c r="D138" s="1">
        <v>1</v>
      </c>
      <c r="E138" s="4">
        <v>45</v>
      </c>
      <c r="F138" s="3">
        <v>2.8</v>
      </c>
      <c r="G138" s="1">
        <v>40</v>
      </c>
      <c r="H138" s="1">
        <v>45</v>
      </c>
      <c r="I138" s="1">
        <v>100</v>
      </c>
      <c r="J138" s="1">
        <v>250</v>
      </c>
      <c r="K138" s="1">
        <v>78.5</v>
      </c>
      <c r="L138" s="1">
        <v>9500</v>
      </c>
      <c r="M138" s="5">
        <v>43.445968908792679</v>
      </c>
      <c r="N138" s="8">
        <v>8.263157894736842E-3</v>
      </c>
      <c r="O138" s="3">
        <v>4.0999999999999996</v>
      </c>
      <c r="P138" s="5">
        <v>274.14363221273135</v>
      </c>
      <c r="Q138" s="3">
        <v>0.16</v>
      </c>
      <c r="R138" s="12">
        <f t="shared" si="2"/>
        <v>1.3707181610636567E-3</v>
      </c>
      <c r="V138" s="3"/>
      <c r="W138" s="3"/>
    </row>
    <row r="139" spans="1:23" x14ac:dyDescent="0.25">
      <c r="B139" s="1">
        <v>10</v>
      </c>
      <c r="C139" s="5">
        <v>528</v>
      </c>
      <c r="D139" s="1">
        <v>1</v>
      </c>
      <c r="E139" s="4">
        <v>45</v>
      </c>
      <c r="F139" s="3">
        <v>2.8</v>
      </c>
      <c r="G139" s="1">
        <v>40</v>
      </c>
      <c r="H139" s="1">
        <v>45</v>
      </c>
      <c r="I139" s="1">
        <v>100</v>
      </c>
      <c r="J139" s="1">
        <v>250</v>
      </c>
      <c r="K139" s="1">
        <v>78.5</v>
      </c>
      <c r="L139" s="1">
        <v>9500</v>
      </c>
      <c r="M139" s="5">
        <v>43.445968908792679</v>
      </c>
      <c r="N139" s="8">
        <v>8.263157894736842E-3</v>
      </c>
      <c r="O139" s="3">
        <v>4.4000000000000004</v>
      </c>
      <c r="P139" s="5">
        <v>294.20292237463855</v>
      </c>
      <c r="Q139" s="3">
        <v>0.18</v>
      </c>
      <c r="R139" s="12">
        <f t="shared" si="2"/>
        <v>1.4710146118731928E-3</v>
      </c>
      <c r="V139" s="3"/>
      <c r="W139" s="3"/>
    </row>
    <row r="140" spans="1:23" x14ac:dyDescent="0.25">
      <c r="B140" s="1">
        <v>10</v>
      </c>
      <c r="C140" s="5">
        <v>528</v>
      </c>
      <c r="D140" s="1">
        <v>1</v>
      </c>
      <c r="E140" s="4">
        <v>45</v>
      </c>
      <c r="F140" s="3">
        <v>2.8</v>
      </c>
      <c r="G140" s="1">
        <v>40</v>
      </c>
      <c r="H140" s="1">
        <v>45</v>
      </c>
      <c r="I140" s="1">
        <v>100</v>
      </c>
      <c r="J140" s="1">
        <v>250</v>
      </c>
      <c r="K140" s="1">
        <v>78.5</v>
      </c>
      <c r="L140" s="1">
        <v>9500</v>
      </c>
      <c r="M140" s="5">
        <v>43.445968908792679</v>
      </c>
      <c r="N140" s="8">
        <v>8.263157894736842E-3</v>
      </c>
      <c r="O140" s="3">
        <v>4.74</v>
      </c>
      <c r="P140" s="5">
        <v>316.93678455813335</v>
      </c>
      <c r="Q140" s="3">
        <v>0.2</v>
      </c>
      <c r="R140" s="12">
        <f t="shared" si="2"/>
        <v>1.5846839227906667E-3</v>
      </c>
      <c r="V140" s="3"/>
      <c r="W140" s="3"/>
    </row>
    <row r="141" spans="1:23" x14ac:dyDescent="0.25">
      <c r="B141" s="1">
        <v>10</v>
      </c>
      <c r="C141" s="5">
        <v>528</v>
      </c>
      <c r="D141" s="1">
        <v>1</v>
      </c>
      <c r="E141" s="4">
        <v>45</v>
      </c>
      <c r="F141" s="3">
        <v>2.8</v>
      </c>
      <c r="G141" s="1">
        <v>40</v>
      </c>
      <c r="H141" s="1">
        <v>45</v>
      </c>
      <c r="I141" s="1">
        <v>100</v>
      </c>
      <c r="J141" s="1">
        <v>250</v>
      </c>
      <c r="K141" s="1">
        <v>78.5</v>
      </c>
      <c r="L141" s="1">
        <v>9500</v>
      </c>
      <c r="M141" s="5">
        <v>43.445968908792679</v>
      </c>
      <c r="N141" s="8">
        <v>8.263157894736842E-3</v>
      </c>
      <c r="O141" s="3">
        <v>5.04</v>
      </c>
      <c r="P141" s="5">
        <v>336.9960747200405</v>
      </c>
      <c r="Q141" s="3">
        <v>0.22</v>
      </c>
      <c r="R141" s="12">
        <f t="shared" si="2"/>
        <v>1.6849803736002024E-3</v>
      </c>
      <c r="V141" s="3"/>
      <c r="W141" s="3"/>
    </row>
    <row r="142" spans="1:23" x14ac:dyDescent="0.25">
      <c r="B142" s="1">
        <v>10</v>
      </c>
      <c r="C142" s="5">
        <v>528</v>
      </c>
      <c r="D142" s="1">
        <v>1</v>
      </c>
      <c r="E142" s="4">
        <v>45</v>
      </c>
      <c r="F142" s="3">
        <v>2.8</v>
      </c>
      <c r="G142" s="1">
        <v>40</v>
      </c>
      <c r="H142" s="1">
        <v>45</v>
      </c>
      <c r="I142" s="1">
        <v>100</v>
      </c>
      <c r="J142" s="1">
        <v>250</v>
      </c>
      <c r="K142" s="1">
        <v>78.5</v>
      </c>
      <c r="L142" s="1">
        <v>9500</v>
      </c>
      <c r="M142" s="5">
        <v>43.445968908792679</v>
      </c>
      <c r="N142" s="8">
        <v>8.263157894736842E-3</v>
      </c>
      <c r="O142" s="3">
        <v>5.38</v>
      </c>
      <c r="P142" s="5">
        <v>359.72993690353525</v>
      </c>
      <c r="Q142" s="3">
        <v>0.24</v>
      </c>
      <c r="R142" s="12">
        <f t="shared" si="2"/>
        <v>1.7986496845176763E-3</v>
      </c>
      <c r="V142" s="3"/>
      <c r="W142" s="3"/>
    </row>
    <row r="143" spans="1:23" x14ac:dyDescent="0.25">
      <c r="B143" s="1">
        <v>10</v>
      </c>
      <c r="C143" s="5">
        <v>528</v>
      </c>
      <c r="D143" s="1">
        <v>1</v>
      </c>
      <c r="E143" s="4">
        <v>45</v>
      </c>
      <c r="F143" s="3">
        <v>2.8</v>
      </c>
      <c r="G143" s="1">
        <v>40</v>
      </c>
      <c r="H143" s="1">
        <v>45</v>
      </c>
      <c r="I143" s="1">
        <v>100</v>
      </c>
      <c r="J143" s="1">
        <v>250</v>
      </c>
      <c r="K143" s="1">
        <v>78.5</v>
      </c>
      <c r="L143" s="1">
        <v>9500</v>
      </c>
      <c r="M143" s="5">
        <v>43.445968908792679</v>
      </c>
      <c r="N143" s="8">
        <v>8.263157894736842E-3</v>
      </c>
      <c r="O143" s="3">
        <v>5.68</v>
      </c>
      <c r="P143" s="5">
        <v>379.78922706544245</v>
      </c>
      <c r="Q143" s="3">
        <v>0.26</v>
      </c>
      <c r="R143" s="12">
        <f t="shared" si="2"/>
        <v>1.8989461353272122E-3</v>
      </c>
      <c r="V143" s="3"/>
      <c r="W143" s="3"/>
    </row>
    <row r="144" spans="1:23" x14ac:dyDescent="0.25">
      <c r="B144" s="1">
        <v>10</v>
      </c>
      <c r="C144" s="5">
        <v>528</v>
      </c>
      <c r="D144" s="1">
        <v>1</v>
      </c>
      <c r="E144" s="4">
        <v>45</v>
      </c>
      <c r="F144" s="3">
        <v>2.8</v>
      </c>
      <c r="G144" s="1">
        <v>40</v>
      </c>
      <c r="H144" s="1">
        <v>45</v>
      </c>
      <c r="I144" s="1">
        <v>100</v>
      </c>
      <c r="J144" s="1">
        <v>250</v>
      </c>
      <c r="K144" s="1">
        <v>78.5</v>
      </c>
      <c r="L144" s="1">
        <v>9500</v>
      </c>
      <c r="M144" s="5">
        <v>43.445968908792679</v>
      </c>
      <c r="N144" s="8">
        <v>8.263157894736842E-3</v>
      </c>
      <c r="O144" s="3">
        <v>6.04</v>
      </c>
      <c r="P144" s="5">
        <v>403.86037525973109</v>
      </c>
      <c r="Q144" s="3">
        <v>0.28000000000000003</v>
      </c>
      <c r="R144" s="12">
        <f t="shared" si="2"/>
        <v>2.0193018762986554E-3</v>
      </c>
      <c r="V144" s="3"/>
      <c r="W144" s="3"/>
    </row>
    <row r="145" spans="1:23" x14ac:dyDescent="0.25">
      <c r="A145" t="s">
        <v>38</v>
      </c>
      <c r="B145" s="1">
        <v>10</v>
      </c>
      <c r="C145" s="5">
        <v>528</v>
      </c>
      <c r="D145" s="1">
        <v>1</v>
      </c>
      <c r="E145" s="4">
        <v>45</v>
      </c>
      <c r="F145" s="3">
        <v>2.8</v>
      </c>
      <c r="G145" s="1">
        <v>40</v>
      </c>
      <c r="H145" s="1">
        <v>45</v>
      </c>
      <c r="I145" s="1">
        <v>100</v>
      </c>
      <c r="J145" s="1">
        <v>250</v>
      </c>
      <c r="K145" s="1">
        <v>78.5</v>
      </c>
      <c r="L145" s="1">
        <v>9500</v>
      </c>
      <c r="M145" s="5">
        <v>43.445968908792679</v>
      </c>
      <c r="N145" s="8">
        <v>8.263157894736842E-3</v>
      </c>
      <c r="O145" s="3">
        <v>3.76</v>
      </c>
      <c r="P145" s="5">
        <v>251.40977002923657</v>
      </c>
      <c r="Q145" s="3">
        <v>0.15</v>
      </c>
      <c r="R145" s="12">
        <f t="shared" si="2"/>
        <v>1.2570488501461828E-3</v>
      </c>
      <c r="V145" s="3"/>
      <c r="W145" s="3"/>
    </row>
    <row r="146" spans="1:23" x14ac:dyDescent="0.25">
      <c r="B146" s="1">
        <v>10</v>
      </c>
      <c r="C146" s="5">
        <v>528</v>
      </c>
      <c r="D146" s="1">
        <v>1</v>
      </c>
      <c r="E146" s="4">
        <v>45</v>
      </c>
      <c r="F146" s="3">
        <v>2.8</v>
      </c>
      <c r="G146" s="1">
        <v>40</v>
      </c>
      <c r="H146" s="1">
        <v>45</v>
      </c>
      <c r="I146" s="1">
        <v>100</v>
      </c>
      <c r="J146" s="1">
        <v>250</v>
      </c>
      <c r="K146" s="1">
        <v>78.5</v>
      </c>
      <c r="L146" s="1">
        <v>9500</v>
      </c>
      <c r="M146" s="5">
        <v>43.445968908792679</v>
      </c>
      <c r="N146" s="8">
        <v>8.263157894736842E-3</v>
      </c>
      <c r="O146" s="3">
        <v>4.0999999999999996</v>
      </c>
      <c r="P146" s="5">
        <v>274.14363221273135</v>
      </c>
      <c r="Q146" s="3">
        <v>0.17</v>
      </c>
      <c r="R146" s="12">
        <f t="shared" si="2"/>
        <v>1.3707181610636567E-3</v>
      </c>
      <c r="V146" s="3"/>
      <c r="W146" s="3"/>
    </row>
    <row r="147" spans="1:23" x14ac:dyDescent="0.25">
      <c r="B147" s="1">
        <v>10</v>
      </c>
      <c r="C147" s="5">
        <v>528</v>
      </c>
      <c r="D147" s="1">
        <v>1</v>
      </c>
      <c r="E147" s="4">
        <v>45</v>
      </c>
      <c r="F147" s="3">
        <v>2.8</v>
      </c>
      <c r="G147" s="1">
        <v>40</v>
      </c>
      <c r="H147" s="1">
        <v>45</v>
      </c>
      <c r="I147" s="1">
        <v>100</v>
      </c>
      <c r="J147" s="1">
        <v>250</v>
      </c>
      <c r="K147" s="1">
        <v>78.5</v>
      </c>
      <c r="L147" s="1">
        <v>9500</v>
      </c>
      <c r="M147" s="5">
        <v>43.445968908792679</v>
      </c>
      <c r="N147" s="8">
        <v>8.263157894736842E-3</v>
      </c>
      <c r="O147" s="3">
        <v>4.42</v>
      </c>
      <c r="P147" s="5">
        <v>295.54020838543232</v>
      </c>
      <c r="Q147" s="3">
        <v>0.19</v>
      </c>
      <c r="R147" s="12">
        <f t="shared" si="2"/>
        <v>1.4777010419271617E-3</v>
      </c>
      <c r="V147" s="3"/>
      <c r="W147" s="3"/>
    </row>
    <row r="148" spans="1:23" x14ac:dyDescent="0.25">
      <c r="B148" s="1">
        <v>10</v>
      </c>
      <c r="C148" s="5">
        <v>528</v>
      </c>
      <c r="D148" s="1">
        <v>1</v>
      </c>
      <c r="E148" s="4">
        <v>45</v>
      </c>
      <c r="F148" s="3">
        <v>2.8</v>
      </c>
      <c r="G148" s="1">
        <v>40</v>
      </c>
      <c r="H148" s="1">
        <v>45</v>
      </c>
      <c r="I148" s="1">
        <v>100</v>
      </c>
      <c r="J148" s="1">
        <v>250</v>
      </c>
      <c r="K148" s="1">
        <v>78.5</v>
      </c>
      <c r="L148" s="1">
        <v>9500</v>
      </c>
      <c r="M148" s="5">
        <v>43.445968908792679</v>
      </c>
      <c r="N148" s="8">
        <v>8.263157894736842E-3</v>
      </c>
      <c r="O148" s="3">
        <v>4.71</v>
      </c>
      <c r="P148" s="5">
        <v>314.93085554194266</v>
      </c>
      <c r="Q148" s="3">
        <v>0.2</v>
      </c>
      <c r="R148" s="12">
        <f t="shared" si="2"/>
        <v>1.5746542777097133E-3</v>
      </c>
      <c r="V148" s="3"/>
      <c r="W148" s="3"/>
    </row>
    <row r="149" spans="1:23" x14ac:dyDescent="0.25">
      <c r="B149" s="1">
        <v>10</v>
      </c>
      <c r="C149" s="5">
        <v>528</v>
      </c>
      <c r="D149" s="1">
        <v>1</v>
      </c>
      <c r="E149" s="4">
        <v>45</v>
      </c>
      <c r="F149" s="3">
        <v>2.8</v>
      </c>
      <c r="G149" s="1">
        <v>40</v>
      </c>
      <c r="H149" s="1">
        <v>45</v>
      </c>
      <c r="I149" s="1">
        <v>100</v>
      </c>
      <c r="J149" s="1">
        <v>250</v>
      </c>
      <c r="K149" s="1">
        <v>78.5</v>
      </c>
      <c r="L149" s="1">
        <v>9500</v>
      </c>
      <c r="M149" s="5">
        <v>43.445968908792679</v>
      </c>
      <c r="N149" s="8">
        <v>8.263157894736842E-3</v>
      </c>
      <c r="O149" s="3">
        <v>5.04</v>
      </c>
      <c r="P149" s="5">
        <v>336.9960747200405</v>
      </c>
      <c r="Q149" s="3">
        <v>0.22</v>
      </c>
      <c r="R149" s="12">
        <f t="shared" si="2"/>
        <v>1.6849803736002024E-3</v>
      </c>
      <c r="V149" s="3"/>
      <c r="W149" s="3"/>
    </row>
    <row r="150" spans="1:23" x14ac:dyDescent="0.25">
      <c r="B150" s="1">
        <v>10</v>
      </c>
      <c r="C150" s="5">
        <v>528</v>
      </c>
      <c r="D150" s="1">
        <v>1</v>
      </c>
      <c r="E150" s="4">
        <v>45</v>
      </c>
      <c r="F150" s="3">
        <v>2.8</v>
      </c>
      <c r="G150" s="1">
        <v>40</v>
      </c>
      <c r="H150" s="1">
        <v>45</v>
      </c>
      <c r="I150" s="1">
        <v>100</v>
      </c>
      <c r="J150" s="1">
        <v>250</v>
      </c>
      <c r="K150" s="1">
        <v>78.5</v>
      </c>
      <c r="L150" s="1">
        <v>9500</v>
      </c>
      <c r="M150" s="5">
        <v>43.445968908792679</v>
      </c>
      <c r="N150" s="8">
        <v>8.263157894736842E-3</v>
      </c>
      <c r="O150" s="3">
        <v>5.37</v>
      </c>
      <c r="P150" s="5">
        <v>359.06129389813839</v>
      </c>
      <c r="Q150" s="3">
        <v>0.24</v>
      </c>
      <c r="R150" s="12">
        <f t="shared" si="2"/>
        <v>1.795306469490692E-3</v>
      </c>
      <c r="V150" s="3"/>
      <c r="W150" s="3"/>
    </row>
    <row r="151" spans="1:23" x14ac:dyDescent="0.25">
      <c r="B151" s="1">
        <v>10</v>
      </c>
      <c r="C151" s="5">
        <v>528</v>
      </c>
      <c r="D151" s="1">
        <v>1</v>
      </c>
      <c r="E151" s="4">
        <v>45</v>
      </c>
      <c r="F151" s="3">
        <v>2.8</v>
      </c>
      <c r="G151" s="1">
        <v>40</v>
      </c>
      <c r="H151" s="1">
        <v>45</v>
      </c>
      <c r="I151" s="1">
        <v>100</v>
      </c>
      <c r="J151" s="1">
        <v>250</v>
      </c>
      <c r="K151" s="1">
        <v>78.5</v>
      </c>
      <c r="L151" s="1">
        <v>9500</v>
      </c>
      <c r="M151" s="5">
        <v>43.445968908792679</v>
      </c>
      <c r="N151" s="8">
        <v>8.263157894736842E-3</v>
      </c>
      <c r="O151" s="3">
        <v>5.65</v>
      </c>
      <c r="P151" s="5">
        <v>377.78329804925175</v>
      </c>
      <c r="Q151" s="3">
        <v>0.26</v>
      </c>
      <c r="R151" s="12">
        <f t="shared" si="2"/>
        <v>1.8889164902462588E-3</v>
      </c>
      <c r="V151" s="3"/>
      <c r="W151" s="3"/>
    </row>
    <row r="152" spans="1:23" x14ac:dyDescent="0.25">
      <c r="B152" s="1">
        <v>10</v>
      </c>
      <c r="C152" s="5">
        <v>528</v>
      </c>
      <c r="D152" s="1">
        <v>1</v>
      </c>
      <c r="E152" s="4">
        <v>45</v>
      </c>
      <c r="F152" s="3">
        <v>2.8</v>
      </c>
      <c r="G152" s="1">
        <v>40</v>
      </c>
      <c r="H152" s="1">
        <v>45</v>
      </c>
      <c r="I152" s="1">
        <v>100</v>
      </c>
      <c r="J152" s="1">
        <v>250</v>
      </c>
      <c r="K152" s="1">
        <v>78.5</v>
      </c>
      <c r="L152" s="1">
        <v>9500</v>
      </c>
      <c r="M152" s="5">
        <v>43.445968908792679</v>
      </c>
      <c r="N152" s="8">
        <v>8.263157894736842E-3</v>
      </c>
      <c r="O152" s="3">
        <v>5.92</v>
      </c>
      <c r="P152" s="5">
        <v>395.83665919496815</v>
      </c>
      <c r="Q152" s="3">
        <v>0.28999999999999998</v>
      </c>
      <c r="R152" s="12">
        <f t="shared" si="2"/>
        <v>1.9791832959748408E-3</v>
      </c>
      <c r="V152" s="3"/>
      <c r="W152" s="3"/>
    </row>
    <row r="153" spans="1:23" x14ac:dyDescent="0.25">
      <c r="A153" t="s">
        <v>39</v>
      </c>
      <c r="B153" s="1">
        <v>20</v>
      </c>
      <c r="C153" s="5">
        <v>598</v>
      </c>
      <c r="D153" s="1">
        <v>1</v>
      </c>
      <c r="E153" s="4">
        <v>40</v>
      </c>
      <c r="F153" s="3">
        <v>2.8</v>
      </c>
      <c r="G153" s="1">
        <v>40</v>
      </c>
      <c r="H153" s="1">
        <v>50</v>
      </c>
      <c r="I153" s="1">
        <v>100</v>
      </c>
      <c r="J153" s="1">
        <v>250</v>
      </c>
      <c r="K153" s="1">
        <v>315</v>
      </c>
      <c r="L153" s="1">
        <v>15000</v>
      </c>
      <c r="M153" s="5">
        <v>75.400393066082174</v>
      </c>
      <c r="N153" s="8">
        <v>2.1000000000000001E-2</v>
      </c>
      <c r="O153" s="3">
        <v>11.09</v>
      </c>
      <c r="P153" s="5">
        <v>201.33268539095971</v>
      </c>
      <c r="Q153" s="3">
        <v>0.17</v>
      </c>
      <c r="R153" s="12">
        <f t="shared" si="2"/>
        <v>1.0066634269547986E-3</v>
      </c>
      <c r="V153" s="3"/>
      <c r="W153" s="3"/>
    </row>
    <row r="154" spans="1:23" x14ac:dyDescent="0.25">
      <c r="B154" s="1">
        <v>20</v>
      </c>
      <c r="C154" s="5">
        <v>598</v>
      </c>
      <c r="D154" s="1">
        <v>1</v>
      </c>
      <c r="E154" s="4">
        <v>40</v>
      </c>
      <c r="F154" s="3">
        <v>2.8</v>
      </c>
      <c r="G154" s="1">
        <v>40</v>
      </c>
      <c r="H154" s="1">
        <v>50</v>
      </c>
      <c r="I154" s="1">
        <v>100</v>
      </c>
      <c r="J154" s="1">
        <v>250</v>
      </c>
      <c r="K154" s="1">
        <v>315</v>
      </c>
      <c r="L154" s="1">
        <v>15000</v>
      </c>
      <c r="M154" s="5">
        <v>75.400393066082174</v>
      </c>
      <c r="N154" s="8">
        <v>2.1000000000000001E-2</v>
      </c>
      <c r="O154" s="3">
        <v>12.96</v>
      </c>
      <c r="P154" s="5">
        <v>235.28147905021083</v>
      </c>
      <c r="Q154" s="3">
        <v>0.2</v>
      </c>
      <c r="R154" s="12">
        <f t="shared" si="2"/>
        <v>1.1764073952510541E-3</v>
      </c>
      <c r="V154" s="3"/>
      <c r="W154" s="3"/>
    </row>
    <row r="155" spans="1:23" x14ac:dyDescent="0.25">
      <c r="B155" s="1">
        <v>20</v>
      </c>
      <c r="C155" s="5">
        <v>598</v>
      </c>
      <c r="D155" s="1">
        <v>1</v>
      </c>
      <c r="E155" s="4">
        <v>40</v>
      </c>
      <c r="F155" s="3">
        <v>2.8</v>
      </c>
      <c r="G155" s="1">
        <v>40</v>
      </c>
      <c r="H155" s="1">
        <v>50</v>
      </c>
      <c r="I155" s="1">
        <v>100</v>
      </c>
      <c r="J155" s="1">
        <v>250</v>
      </c>
      <c r="K155" s="1">
        <v>315</v>
      </c>
      <c r="L155" s="1">
        <v>15000</v>
      </c>
      <c r="M155" s="5">
        <v>75.400393066082174</v>
      </c>
      <c r="N155" s="8">
        <v>2.1000000000000001E-2</v>
      </c>
      <c r="O155" s="3">
        <v>14.77</v>
      </c>
      <c r="P155" s="5">
        <v>268.14100660274795</v>
      </c>
      <c r="Q155" s="3">
        <v>0.24</v>
      </c>
      <c r="R155" s="12">
        <f t="shared" si="2"/>
        <v>1.3407050330137397E-3</v>
      </c>
      <c r="V155" s="3"/>
      <c r="W155" s="3"/>
    </row>
    <row r="156" spans="1:23" x14ac:dyDescent="0.25">
      <c r="B156" s="1">
        <v>20</v>
      </c>
      <c r="C156" s="5">
        <v>598</v>
      </c>
      <c r="D156" s="1">
        <v>1</v>
      </c>
      <c r="E156" s="4">
        <v>40</v>
      </c>
      <c r="F156" s="3">
        <v>2.8</v>
      </c>
      <c r="G156" s="1">
        <v>40</v>
      </c>
      <c r="H156" s="1">
        <v>50</v>
      </c>
      <c r="I156" s="1">
        <v>100</v>
      </c>
      <c r="J156" s="1">
        <v>250</v>
      </c>
      <c r="K156" s="1">
        <v>315</v>
      </c>
      <c r="L156" s="1">
        <v>15000</v>
      </c>
      <c r="M156" s="5">
        <v>75.400393066082174</v>
      </c>
      <c r="N156" s="8">
        <v>2.1000000000000001E-2</v>
      </c>
      <c r="O156" s="3">
        <v>16.57</v>
      </c>
      <c r="P156" s="5">
        <v>300.81898980416611</v>
      </c>
      <c r="Q156" s="3">
        <v>0.27</v>
      </c>
      <c r="R156" s="12">
        <f t="shared" si="2"/>
        <v>1.5040949490208305E-3</v>
      </c>
      <c r="V156" s="3"/>
      <c r="W156" s="3"/>
    </row>
    <row r="157" spans="1:23" x14ac:dyDescent="0.25">
      <c r="B157" s="1">
        <v>20</v>
      </c>
      <c r="C157" s="5">
        <v>598</v>
      </c>
      <c r="D157" s="1">
        <v>1</v>
      </c>
      <c r="E157" s="4">
        <v>40</v>
      </c>
      <c r="F157" s="3">
        <v>2.8</v>
      </c>
      <c r="G157" s="1">
        <v>40</v>
      </c>
      <c r="H157" s="1">
        <v>50</v>
      </c>
      <c r="I157" s="1">
        <v>100</v>
      </c>
      <c r="J157" s="1">
        <v>250</v>
      </c>
      <c r="K157" s="1">
        <v>315</v>
      </c>
      <c r="L157" s="1">
        <v>15000</v>
      </c>
      <c r="M157" s="5">
        <v>75.400393066082174</v>
      </c>
      <c r="N157" s="8">
        <v>2.1000000000000001E-2</v>
      </c>
      <c r="O157" s="3">
        <v>18.350000000000001</v>
      </c>
      <c r="P157" s="5">
        <v>333.13388430334641</v>
      </c>
      <c r="Q157" s="3">
        <v>0.32</v>
      </c>
      <c r="R157" s="12">
        <f t="shared" si="2"/>
        <v>1.6656694215167319E-3</v>
      </c>
      <c r="V157" s="3"/>
      <c r="W157" s="3"/>
    </row>
    <row r="158" spans="1:23" x14ac:dyDescent="0.25">
      <c r="B158" s="1">
        <v>20</v>
      </c>
      <c r="C158" s="5">
        <v>598</v>
      </c>
      <c r="D158" s="1">
        <v>1</v>
      </c>
      <c r="E158" s="4">
        <v>40</v>
      </c>
      <c r="F158" s="3">
        <v>2.8</v>
      </c>
      <c r="G158" s="1">
        <v>40</v>
      </c>
      <c r="H158" s="1">
        <v>50</v>
      </c>
      <c r="I158" s="1">
        <v>100</v>
      </c>
      <c r="J158" s="1">
        <v>250</v>
      </c>
      <c r="K158" s="1">
        <v>315</v>
      </c>
      <c r="L158" s="1">
        <v>15000</v>
      </c>
      <c r="M158" s="5">
        <v>75.400393066082174</v>
      </c>
      <c r="N158" s="8">
        <v>2.1000000000000001E-2</v>
      </c>
      <c r="O158" s="3">
        <v>20.18</v>
      </c>
      <c r="P158" s="5">
        <v>366.35650055812141</v>
      </c>
      <c r="Q158" s="3">
        <v>0.34</v>
      </c>
      <c r="R158" s="12">
        <f t="shared" si="2"/>
        <v>1.831782502790607E-3</v>
      </c>
      <c r="V158" s="3"/>
      <c r="W158" s="3"/>
    </row>
    <row r="159" spans="1:23" x14ac:dyDescent="0.25">
      <c r="A159" t="s">
        <v>40</v>
      </c>
      <c r="B159" s="1">
        <v>20</v>
      </c>
      <c r="C159" s="5">
        <v>598</v>
      </c>
      <c r="D159" s="1">
        <v>1</v>
      </c>
      <c r="E159" s="4">
        <v>40</v>
      </c>
      <c r="F159" s="3">
        <v>2.8</v>
      </c>
      <c r="G159" s="1">
        <v>40</v>
      </c>
      <c r="H159" s="1">
        <v>50</v>
      </c>
      <c r="I159" s="1">
        <v>100</v>
      </c>
      <c r="J159" s="1">
        <v>250</v>
      </c>
      <c r="K159" s="1">
        <v>315</v>
      </c>
      <c r="L159" s="1">
        <v>15000</v>
      </c>
      <c r="M159" s="5">
        <v>75.400393066082174</v>
      </c>
      <c r="N159" s="8">
        <v>2.1000000000000001E-2</v>
      </c>
      <c r="O159" s="3">
        <v>9.35</v>
      </c>
      <c r="P159" s="5">
        <v>169.74396829625545</v>
      </c>
      <c r="Q159" s="3">
        <v>0.16</v>
      </c>
      <c r="R159" s="12">
        <f t="shared" si="2"/>
        <v>8.4871984148127719E-4</v>
      </c>
      <c r="V159" s="3"/>
      <c r="W159" s="3"/>
    </row>
    <row r="160" spans="1:23" x14ac:dyDescent="0.25">
      <c r="B160" s="1">
        <v>20</v>
      </c>
      <c r="C160" s="5">
        <v>598</v>
      </c>
      <c r="D160" s="1">
        <v>1</v>
      </c>
      <c r="E160" s="4">
        <v>40</v>
      </c>
      <c r="F160" s="3">
        <v>2.8</v>
      </c>
      <c r="G160" s="1">
        <v>40</v>
      </c>
      <c r="H160" s="1">
        <v>50</v>
      </c>
      <c r="I160" s="1">
        <v>100</v>
      </c>
      <c r="J160" s="1">
        <v>250</v>
      </c>
      <c r="K160" s="1">
        <v>315</v>
      </c>
      <c r="L160" s="1">
        <v>15000</v>
      </c>
      <c r="M160" s="5">
        <v>75.400393066082174</v>
      </c>
      <c r="N160" s="8">
        <v>2.1000000000000001E-2</v>
      </c>
      <c r="O160" s="3">
        <v>11.12</v>
      </c>
      <c r="P160" s="5">
        <v>201.87731844431667</v>
      </c>
      <c r="Q160" s="3">
        <v>0.2</v>
      </c>
      <c r="R160" s="12">
        <f t="shared" si="2"/>
        <v>1.0093865922215833E-3</v>
      </c>
      <c r="V160" s="3"/>
      <c r="W160" s="3"/>
    </row>
    <row r="161" spans="1:23" x14ac:dyDescent="0.25">
      <c r="B161" s="1">
        <v>20</v>
      </c>
      <c r="C161" s="5">
        <v>598</v>
      </c>
      <c r="D161" s="1">
        <v>1</v>
      </c>
      <c r="E161" s="4">
        <v>40</v>
      </c>
      <c r="F161" s="3">
        <v>2.8</v>
      </c>
      <c r="G161" s="1">
        <v>40</v>
      </c>
      <c r="H161" s="1">
        <v>50</v>
      </c>
      <c r="I161" s="1">
        <v>100</v>
      </c>
      <c r="J161" s="1">
        <v>250</v>
      </c>
      <c r="K161" s="1">
        <v>315</v>
      </c>
      <c r="L161" s="1">
        <v>15000</v>
      </c>
      <c r="M161" s="5">
        <v>75.400393066082174</v>
      </c>
      <c r="N161" s="8">
        <v>2.1000000000000001E-2</v>
      </c>
      <c r="O161" s="3">
        <v>12.93</v>
      </c>
      <c r="P161" s="5">
        <v>234.73684599685382</v>
      </c>
      <c r="Q161" s="3">
        <v>0.24</v>
      </c>
      <c r="R161" s="12">
        <f t="shared" si="2"/>
        <v>1.1736842299842692E-3</v>
      </c>
      <c r="V161" s="3"/>
      <c r="W161" s="3"/>
    </row>
    <row r="162" spans="1:23" x14ac:dyDescent="0.25">
      <c r="B162" s="1">
        <v>20</v>
      </c>
      <c r="C162" s="5">
        <v>598</v>
      </c>
      <c r="D162" s="1">
        <v>1</v>
      </c>
      <c r="E162" s="4">
        <v>40</v>
      </c>
      <c r="F162" s="3">
        <v>2.8</v>
      </c>
      <c r="G162" s="1">
        <v>40</v>
      </c>
      <c r="H162" s="1">
        <v>50</v>
      </c>
      <c r="I162" s="1">
        <v>100</v>
      </c>
      <c r="J162" s="1">
        <v>250</v>
      </c>
      <c r="K162" s="1">
        <v>315</v>
      </c>
      <c r="L162" s="1">
        <v>15000</v>
      </c>
      <c r="M162" s="5">
        <v>75.400393066082174</v>
      </c>
      <c r="N162" s="8">
        <v>2.1000000000000001E-2</v>
      </c>
      <c r="O162" s="3">
        <v>14.72</v>
      </c>
      <c r="P162" s="5">
        <v>267.23328484715302</v>
      </c>
      <c r="Q162" s="3">
        <v>0.27</v>
      </c>
      <c r="R162" s="12">
        <f t="shared" si="2"/>
        <v>1.3361664242357652E-3</v>
      </c>
      <c r="V162" s="3"/>
      <c r="W162" s="3"/>
    </row>
    <row r="163" spans="1:23" x14ac:dyDescent="0.25">
      <c r="B163" s="1">
        <v>20</v>
      </c>
      <c r="C163" s="5">
        <v>598</v>
      </c>
      <c r="D163" s="1">
        <v>1</v>
      </c>
      <c r="E163" s="4">
        <v>40</v>
      </c>
      <c r="F163" s="3">
        <v>2.8</v>
      </c>
      <c r="G163" s="1">
        <v>40</v>
      </c>
      <c r="H163" s="1">
        <v>50</v>
      </c>
      <c r="I163" s="1">
        <v>100</v>
      </c>
      <c r="J163" s="1">
        <v>250</v>
      </c>
      <c r="K163" s="1">
        <v>315</v>
      </c>
      <c r="L163" s="1">
        <v>15000</v>
      </c>
      <c r="M163" s="5">
        <v>75.400393066082174</v>
      </c>
      <c r="N163" s="8">
        <v>2.1000000000000001E-2</v>
      </c>
      <c r="O163" s="3">
        <v>16.579999999999998</v>
      </c>
      <c r="P163" s="5">
        <v>301.0005341552851</v>
      </c>
      <c r="Q163" s="3">
        <v>0.28999999999999998</v>
      </c>
      <c r="R163" s="12">
        <f t="shared" si="2"/>
        <v>1.5050026707764256E-3</v>
      </c>
      <c r="V163" s="3"/>
      <c r="W163" s="3"/>
    </row>
    <row r="164" spans="1:23" x14ac:dyDescent="0.25">
      <c r="B164" s="1">
        <v>20</v>
      </c>
      <c r="C164" s="5">
        <v>598</v>
      </c>
      <c r="D164" s="1">
        <v>1</v>
      </c>
      <c r="E164" s="4">
        <v>40</v>
      </c>
      <c r="F164" s="3">
        <v>2.8</v>
      </c>
      <c r="G164" s="1">
        <v>40</v>
      </c>
      <c r="H164" s="1">
        <v>50</v>
      </c>
      <c r="I164" s="1">
        <v>100</v>
      </c>
      <c r="J164" s="1">
        <v>250</v>
      </c>
      <c r="K164" s="1">
        <v>315</v>
      </c>
      <c r="L164" s="1">
        <v>15000</v>
      </c>
      <c r="M164" s="5">
        <v>75.400393066082174</v>
      </c>
      <c r="N164" s="8">
        <v>2.1000000000000001E-2</v>
      </c>
      <c r="O164" s="3">
        <v>18.350000000000001</v>
      </c>
      <c r="P164" s="5">
        <v>333.13388430334641</v>
      </c>
      <c r="Q164" s="3">
        <v>0.32</v>
      </c>
      <c r="R164" s="12">
        <f t="shared" si="2"/>
        <v>1.6656694215167319E-3</v>
      </c>
      <c r="V164" s="3"/>
      <c r="W164" s="3"/>
    </row>
    <row r="165" spans="1:23" x14ac:dyDescent="0.25">
      <c r="B165" s="1">
        <v>20</v>
      </c>
      <c r="C165" s="5">
        <v>598</v>
      </c>
      <c r="D165" s="1">
        <v>1</v>
      </c>
      <c r="E165" s="4">
        <v>40</v>
      </c>
      <c r="F165" s="3">
        <v>2.8</v>
      </c>
      <c r="G165" s="1">
        <v>40</v>
      </c>
      <c r="H165" s="1">
        <v>50</v>
      </c>
      <c r="I165" s="1">
        <v>100</v>
      </c>
      <c r="J165" s="1">
        <v>250</v>
      </c>
      <c r="K165" s="1">
        <v>315</v>
      </c>
      <c r="L165" s="1">
        <v>15000</v>
      </c>
      <c r="M165" s="5">
        <v>75.400393066082174</v>
      </c>
      <c r="N165" s="8">
        <v>2.1000000000000001E-2</v>
      </c>
      <c r="O165" s="3">
        <v>19.21</v>
      </c>
      <c r="P165" s="5">
        <v>348.7466984995794</v>
      </c>
      <c r="Q165" s="3">
        <v>0.33</v>
      </c>
      <c r="R165" s="12">
        <f t="shared" si="2"/>
        <v>1.743733492497897E-3</v>
      </c>
      <c r="V165" s="3"/>
      <c r="W165" s="3"/>
    </row>
    <row r="166" spans="1:23" x14ac:dyDescent="0.25">
      <c r="A166" t="s">
        <v>41</v>
      </c>
      <c r="B166" s="1">
        <v>10</v>
      </c>
      <c r="C166" s="5">
        <v>528</v>
      </c>
      <c r="D166" s="1">
        <v>1</v>
      </c>
      <c r="E166" s="4">
        <v>45</v>
      </c>
      <c r="F166" s="3">
        <v>2.8</v>
      </c>
      <c r="G166" s="1">
        <v>40</v>
      </c>
      <c r="H166" s="1">
        <v>45</v>
      </c>
      <c r="I166" s="1">
        <v>100</v>
      </c>
      <c r="J166" s="1">
        <v>350</v>
      </c>
      <c r="K166" s="1">
        <v>78.5</v>
      </c>
      <c r="L166" s="1">
        <v>9500</v>
      </c>
      <c r="M166" s="5">
        <v>54.13865484956586</v>
      </c>
      <c r="N166" s="8">
        <v>8.263157894736842E-3</v>
      </c>
      <c r="O166" s="3">
        <v>6.99</v>
      </c>
      <c r="P166" s="5">
        <v>310.30985357473827</v>
      </c>
      <c r="Q166" s="3">
        <v>0.15</v>
      </c>
      <c r="R166" s="12">
        <f t="shared" si="2"/>
        <v>1.5515492678736913E-3</v>
      </c>
      <c r="V166" s="3"/>
      <c r="W166" s="3"/>
    </row>
    <row r="167" spans="1:23" x14ac:dyDescent="0.25">
      <c r="B167" s="1">
        <v>10</v>
      </c>
      <c r="C167" s="5">
        <v>528</v>
      </c>
      <c r="D167" s="1">
        <v>1</v>
      </c>
      <c r="E167" s="4">
        <v>45</v>
      </c>
      <c r="F167" s="3">
        <v>2.8</v>
      </c>
      <c r="G167" s="1">
        <v>40</v>
      </c>
      <c r="H167" s="1">
        <v>45</v>
      </c>
      <c r="I167" s="1">
        <v>100</v>
      </c>
      <c r="J167" s="1">
        <v>350</v>
      </c>
      <c r="K167" s="1">
        <v>78.5</v>
      </c>
      <c r="L167" s="1">
        <v>9500</v>
      </c>
      <c r="M167" s="5">
        <v>54.13865484956586</v>
      </c>
      <c r="N167" s="8">
        <v>8.263157894736842E-3</v>
      </c>
      <c r="O167" s="3">
        <v>7.44</v>
      </c>
      <c r="P167" s="5">
        <v>330.28688277482877</v>
      </c>
      <c r="Q167" s="3">
        <v>0.19</v>
      </c>
      <c r="R167" s="12">
        <f t="shared" si="2"/>
        <v>1.6514344138741437E-3</v>
      </c>
      <c r="V167" s="3"/>
      <c r="W167" s="3"/>
    </row>
    <row r="168" spans="1:23" x14ac:dyDescent="0.25">
      <c r="B168" s="1">
        <v>10</v>
      </c>
      <c r="C168" s="5">
        <v>528</v>
      </c>
      <c r="D168" s="1">
        <v>1</v>
      </c>
      <c r="E168" s="4">
        <v>45</v>
      </c>
      <c r="F168" s="3">
        <v>2.8</v>
      </c>
      <c r="G168" s="1">
        <v>40</v>
      </c>
      <c r="H168" s="1">
        <v>45</v>
      </c>
      <c r="I168" s="1">
        <v>100</v>
      </c>
      <c r="J168" s="1">
        <v>350</v>
      </c>
      <c r="K168" s="1">
        <v>78.5</v>
      </c>
      <c r="L168" s="1">
        <v>9500</v>
      </c>
      <c r="M168" s="5">
        <v>54.13865484956586</v>
      </c>
      <c r="N168" s="8">
        <v>8.263157894736842E-3</v>
      </c>
      <c r="O168" s="3">
        <v>7.53</v>
      </c>
      <c r="P168" s="5">
        <v>334.28228861484689</v>
      </c>
      <c r="Q168" s="3">
        <v>0.2</v>
      </c>
      <c r="R168" s="12">
        <f t="shared" si="2"/>
        <v>1.6714114430742345E-3</v>
      </c>
      <c r="V168" s="3"/>
      <c r="W168" s="3"/>
    </row>
    <row r="169" spans="1:23" x14ac:dyDescent="0.25">
      <c r="B169" s="1">
        <v>10</v>
      </c>
      <c r="C169" s="5">
        <v>528</v>
      </c>
      <c r="D169" s="1">
        <v>1</v>
      </c>
      <c r="E169" s="4">
        <v>45</v>
      </c>
      <c r="F169" s="3">
        <v>2.8</v>
      </c>
      <c r="G169" s="1">
        <v>40</v>
      </c>
      <c r="H169" s="1">
        <v>45</v>
      </c>
      <c r="I169" s="1">
        <v>100</v>
      </c>
      <c r="J169" s="1">
        <v>350</v>
      </c>
      <c r="K169" s="1">
        <v>78.5</v>
      </c>
      <c r="L169" s="1">
        <v>9500</v>
      </c>
      <c r="M169" s="5">
        <v>54.13865484956586</v>
      </c>
      <c r="N169" s="8">
        <v>8.263157894736842E-3</v>
      </c>
      <c r="O169" s="3">
        <v>7.91</v>
      </c>
      <c r="P169" s="5">
        <v>351.15177993936766</v>
      </c>
      <c r="Q169" s="3">
        <v>0.23</v>
      </c>
      <c r="R169" s="12">
        <f t="shared" si="2"/>
        <v>1.7557588996968384E-3</v>
      </c>
      <c r="V169" s="3"/>
      <c r="W169" s="3"/>
    </row>
    <row r="170" spans="1:23" x14ac:dyDescent="0.25">
      <c r="B170" s="1">
        <v>10</v>
      </c>
      <c r="C170" s="5">
        <v>528</v>
      </c>
      <c r="D170" s="1">
        <v>1</v>
      </c>
      <c r="E170" s="4">
        <v>45</v>
      </c>
      <c r="F170" s="3">
        <v>2.8</v>
      </c>
      <c r="G170" s="1">
        <v>40</v>
      </c>
      <c r="H170" s="1">
        <v>45</v>
      </c>
      <c r="I170" s="1">
        <v>100</v>
      </c>
      <c r="J170" s="1">
        <v>350</v>
      </c>
      <c r="K170" s="1">
        <v>78.5</v>
      </c>
      <c r="L170" s="1">
        <v>9500</v>
      </c>
      <c r="M170" s="5">
        <v>54.13865484956586</v>
      </c>
      <c r="N170" s="8">
        <v>8.263157894736842E-3</v>
      </c>
      <c r="O170" s="3">
        <v>8.17</v>
      </c>
      <c r="P170" s="5">
        <v>362.69406347719769</v>
      </c>
      <c r="Q170" s="3">
        <v>0.25</v>
      </c>
      <c r="R170" s="12">
        <f t="shared" si="2"/>
        <v>1.8134703173859883E-3</v>
      </c>
      <c r="V170" s="3"/>
      <c r="W170" s="3"/>
    </row>
    <row r="171" spans="1:23" x14ac:dyDescent="0.25">
      <c r="B171" s="1">
        <v>10</v>
      </c>
      <c r="C171" s="5">
        <v>528</v>
      </c>
      <c r="D171" s="1">
        <v>1</v>
      </c>
      <c r="E171" s="4">
        <v>45</v>
      </c>
      <c r="F171" s="3">
        <v>2.8</v>
      </c>
      <c r="G171" s="1">
        <v>40</v>
      </c>
      <c r="H171" s="1">
        <v>45</v>
      </c>
      <c r="I171" s="1">
        <v>100</v>
      </c>
      <c r="J171" s="1">
        <v>350</v>
      </c>
      <c r="K171" s="1">
        <v>78.5</v>
      </c>
      <c r="L171" s="1">
        <v>9500</v>
      </c>
      <c r="M171" s="5">
        <v>54.13865484956586</v>
      </c>
      <c r="N171" s="8">
        <v>8.263157894736842E-3</v>
      </c>
      <c r="O171" s="3">
        <v>8.4600000000000009</v>
      </c>
      <c r="P171" s="5">
        <v>375.5681489617005</v>
      </c>
      <c r="Q171" s="3">
        <v>0.28000000000000003</v>
      </c>
      <c r="R171" s="12">
        <f t="shared" si="2"/>
        <v>1.8778407448085026E-3</v>
      </c>
      <c r="V171" s="3"/>
      <c r="W171" s="3"/>
    </row>
    <row r="172" spans="1:23" x14ac:dyDescent="0.25">
      <c r="B172" s="1">
        <v>10</v>
      </c>
      <c r="C172" s="5">
        <v>528</v>
      </c>
      <c r="D172" s="1">
        <v>1</v>
      </c>
      <c r="E172" s="4">
        <v>45</v>
      </c>
      <c r="F172" s="3">
        <v>2.8</v>
      </c>
      <c r="G172" s="1">
        <v>40</v>
      </c>
      <c r="H172" s="1">
        <v>45</v>
      </c>
      <c r="I172" s="1">
        <v>100</v>
      </c>
      <c r="J172" s="1">
        <v>350</v>
      </c>
      <c r="K172" s="1">
        <v>78.5</v>
      </c>
      <c r="L172" s="1">
        <v>9500</v>
      </c>
      <c r="M172" s="5">
        <v>54.13865484956586</v>
      </c>
      <c r="N172" s="8">
        <v>8.263157894736842E-3</v>
      </c>
      <c r="O172" s="3">
        <v>8.7200000000000006</v>
      </c>
      <c r="P172" s="5">
        <v>387.11043249953048</v>
      </c>
      <c r="Q172" s="3">
        <v>0.31</v>
      </c>
      <c r="R172" s="12">
        <f t="shared" si="2"/>
        <v>1.9355521624976524E-3</v>
      </c>
      <c r="V172" s="3"/>
      <c r="W172" s="3"/>
    </row>
    <row r="173" spans="1:23" x14ac:dyDescent="0.25">
      <c r="B173" s="1">
        <v>10</v>
      </c>
      <c r="C173" s="5">
        <v>528</v>
      </c>
      <c r="D173" s="1">
        <v>1</v>
      </c>
      <c r="E173" s="4">
        <v>45</v>
      </c>
      <c r="F173" s="3">
        <v>2.8</v>
      </c>
      <c r="G173" s="1">
        <v>40</v>
      </c>
      <c r="H173" s="1">
        <v>45</v>
      </c>
      <c r="I173" s="1">
        <v>100</v>
      </c>
      <c r="J173" s="1">
        <v>350</v>
      </c>
      <c r="K173" s="1">
        <v>78.5</v>
      </c>
      <c r="L173" s="1">
        <v>9500</v>
      </c>
      <c r="M173" s="5">
        <v>54.13865484956586</v>
      </c>
      <c r="N173" s="8">
        <v>8.263157894736842E-3</v>
      </c>
      <c r="O173" s="3">
        <v>9.0299999999999994</v>
      </c>
      <c r="P173" s="5">
        <v>400.87238594848156</v>
      </c>
      <c r="Q173" s="3">
        <v>0.36</v>
      </c>
      <c r="R173" s="12">
        <f t="shared" si="2"/>
        <v>2.0043619297424077E-3</v>
      </c>
      <c r="V173" s="3"/>
      <c r="W173" s="3"/>
    </row>
    <row r="174" spans="1:23" x14ac:dyDescent="0.25">
      <c r="A174" t="s">
        <v>42</v>
      </c>
      <c r="B174" s="1">
        <v>10</v>
      </c>
      <c r="C174" s="5">
        <v>528</v>
      </c>
      <c r="D174" s="1">
        <v>1</v>
      </c>
      <c r="E174" s="4">
        <v>45</v>
      </c>
      <c r="F174" s="3">
        <v>2.8</v>
      </c>
      <c r="G174" s="1">
        <v>40</v>
      </c>
      <c r="H174" s="1">
        <v>45</v>
      </c>
      <c r="I174" s="1">
        <v>100</v>
      </c>
      <c r="J174" s="1">
        <v>350</v>
      </c>
      <c r="K174" s="1">
        <v>78.5</v>
      </c>
      <c r="L174" s="1">
        <v>9500</v>
      </c>
      <c r="M174" s="5">
        <v>54.13865484956586</v>
      </c>
      <c r="N174" s="8">
        <v>8.263157894736842E-3</v>
      </c>
      <c r="O174" s="3">
        <v>6.96</v>
      </c>
      <c r="P174" s="5">
        <v>308.9780516280656</v>
      </c>
      <c r="Q174" s="3">
        <v>0.16</v>
      </c>
      <c r="R174" s="12">
        <f t="shared" si="2"/>
        <v>1.5448902581403281E-3</v>
      </c>
      <c r="V174" s="3"/>
      <c r="W174" s="3"/>
    </row>
    <row r="175" spans="1:23" x14ac:dyDescent="0.25">
      <c r="B175" s="1">
        <v>10</v>
      </c>
      <c r="C175" s="5">
        <v>528</v>
      </c>
      <c r="D175" s="1">
        <v>1</v>
      </c>
      <c r="E175" s="4">
        <v>45</v>
      </c>
      <c r="F175" s="3">
        <v>2.8</v>
      </c>
      <c r="G175" s="1">
        <v>40</v>
      </c>
      <c r="H175" s="1">
        <v>45</v>
      </c>
      <c r="I175" s="1">
        <v>100</v>
      </c>
      <c r="J175" s="1">
        <v>350</v>
      </c>
      <c r="K175" s="1">
        <v>78.5</v>
      </c>
      <c r="L175" s="1">
        <v>9500</v>
      </c>
      <c r="M175" s="5">
        <v>54.13865484956586</v>
      </c>
      <c r="N175" s="8">
        <v>8.263157894736842E-3</v>
      </c>
      <c r="O175" s="3">
        <v>7.26</v>
      </c>
      <c r="P175" s="5">
        <v>322.29607109479258</v>
      </c>
      <c r="Q175" s="3">
        <v>0.18</v>
      </c>
      <c r="R175" s="12">
        <f t="shared" si="2"/>
        <v>1.611480355473963E-3</v>
      </c>
      <c r="V175" s="3"/>
      <c r="W175" s="3"/>
    </row>
    <row r="176" spans="1:23" x14ac:dyDescent="0.25">
      <c r="B176" s="1">
        <v>10</v>
      </c>
      <c r="C176" s="5">
        <v>528</v>
      </c>
      <c r="D176" s="1">
        <v>1</v>
      </c>
      <c r="E176" s="4">
        <v>45</v>
      </c>
      <c r="F176" s="3">
        <v>2.8</v>
      </c>
      <c r="G176" s="1">
        <v>40</v>
      </c>
      <c r="H176" s="1">
        <v>45</v>
      </c>
      <c r="I176" s="1">
        <v>100</v>
      </c>
      <c r="J176" s="1">
        <v>350</v>
      </c>
      <c r="K176" s="1">
        <v>78.5</v>
      </c>
      <c r="L176" s="1">
        <v>9500</v>
      </c>
      <c r="M176" s="5">
        <v>54.13865484956586</v>
      </c>
      <c r="N176" s="8">
        <v>8.263157894736842E-3</v>
      </c>
      <c r="O176" s="3">
        <v>7.54</v>
      </c>
      <c r="P176" s="5">
        <v>334.72622259707111</v>
      </c>
      <c r="Q176" s="3">
        <v>0.2</v>
      </c>
      <c r="R176" s="12">
        <f t="shared" si="2"/>
        <v>1.6736311129853555E-3</v>
      </c>
      <c r="V176" s="3"/>
      <c r="W176" s="3"/>
    </row>
    <row r="177" spans="1:23" x14ac:dyDescent="0.25">
      <c r="B177" s="1">
        <v>10</v>
      </c>
      <c r="C177" s="5">
        <v>528</v>
      </c>
      <c r="D177" s="1">
        <v>1</v>
      </c>
      <c r="E177" s="4">
        <v>45</v>
      </c>
      <c r="F177" s="3">
        <v>2.8</v>
      </c>
      <c r="G177" s="1">
        <v>40</v>
      </c>
      <c r="H177" s="1">
        <v>45</v>
      </c>
      <c r="I177" s="1">
        <v>100</v>
      </c>
      <c r="J177" s="1">
        <v>350</v>
      </c>
      <c r="K177" s="1">
        <v>78.5</v>
      </c>
      <c r="L177" s="1">
        <v>9500</v>
      </c>
      <c r="M177" s="5">
        <v>54.13865484956586</v>
      </c>
      <c r="N177" s="8">
        <v>8.263157894736842E-3</v>
      </c>
      <c r="O177" s="3">
        <v>7.83</v>
      </c>
      <c r="P177" s="5">
        <v>347.60030808157381</v>
      </c>
      <c r="Q177" s="3">
        <v>0.23</v>
      </c>
      <c r="R177" s="12">
        <f t="shared" si="2"/>
        <v>1.7380015404078691E-3</v>
      </c>
      <c r="V177" s="3"/>
      <c r="W177" s="3"/>
    </row>
    <row r="178" spans="1:23" x14ac:dyDescent="0.25">
      <c r="B178" s="1">
        <v>10</v>
      </c>
      <c r="C178" s="5">
        <v>528</v>
      </c>
      <c r="D178" s="1">
        <v>1</v>
      </c>
      <c r="E178" s="4">
        <v>45</v>
      </c>
      <c r="F178" s="3">
        <v>2.8</v>
      </c>
      <c r="G178" s="1">
        <v>40</v>
      </c>
      <c r="H178" s="1">
        <v>45</v>
      </c>
      <c r="I178" s="1">
        <v>100</v>
      </c>
      <c r="J178" s="1">
        <v>350</v>
      </c>
      <c r="K178" s="1">
        <v>78.5</v>
      </c>
      <c r="L178" s="1">
        <v>9500</v>
      </c>
      <c r="M178" s="5">
        <v>54.13865484956586</v>
      </c>
      <c r="N178" s="8">
        <v>8.263157894736842E-3</v>
      </c>
      <c r="O178" s="3">
        <v>8.14</v>
      </c>
      <c r="P178" s="5">
        <v>361.36226153052507</v>
      </c>
      <c r="Q178" s="3">
        <v>0.24</v>
      </c>
      <c r="R178" s="12">
        <f t="shared" si="2"/>
        <v>1.8068113076526253E-3</v>
      </c>
      <c r="V178" s="3"/>
      <c r="W178" s="3"/>
    </row>
    <row r="179" spans="1:23" x14ac:dyDescent="0.25">
      <c r="B179" s="1">
        <v>10</v>
      </c>
      <c r="C179" s="5">
        <v>528</v>
      </c>
      <c r="D179" s="1">
        <v>1</v>
      </c>
      <c r="E179" s="4">
        <v>45</v>
      </c>
      <c r="F179" s="3">
        <v>2.8</v>
      </c>
      <c r="G179" s="1">
        <v>40</v>
      </c>
      <c r="H179" s="1">
        <v>45</v>
      </c>
      <c r="I179" s="1">
        <v>100</v>
      </c>
      <c r="J179" s="1">
        <v>350</v>
      </c>
      <c r="K179" s="1">
        <v>78.5</v>
      </c>
      <c r="L179" s="1">
        <v>9500</v>
      </c>
      <c r="M179" s="5">
        <v>54.13865484956586</v>
      </c>
      <c r="N179" s="8">
        <v>8.263157894736842E-3</v>
      </c>
      <c r="O179" s="3">
        <v>8.4600000000000009</v>
      </c>
      <c r="P179" s="5">
        <v>375.5681489617005</v>
      </c>
      <c r="Q179" s="3">
        <v>0.25</v>
      </c>
      <c r="R179" s="12">
        <f t="shared" si="2"/>
        <v>1.8778407448085026E-3</v>
      </c>
      <c r="V179" s="3"/>
      <c r="W179" s="3"/>
    </row>
    <row r="180" spans="1:23" x14ac:dyDescent="0.25">
      <c r="B180" s="1">
        <v>10</v>
      </c>
      <c r="C180" s="5">
        <v>528</v>
      </c>
      <c r="D180" s="1">
        <v>1</v>
      </c>
      <c r="E180" s="4">
        <v>45</v>
      </c>
      <c r="F180" s="3">
        <v>2.8</v>
      </c>
      <c r="G180" s="1">
        <v>40</v>
      </c>
      <c r="H180" s="1">
        <v>45</v>
      </c>
      <c r="I180" s="1">
        <v>100</v>
      </c>
      <c r="J180" s="1">
        <v>350</v>
      </c>
      <c r="K180" s="1">
        <v>78.5</v>
      </c>
      <c r="L180" s="1">
        <v>9500</v>
      </c>
      <c r="M180" s="5">
        <v>54.13865484956586</v>
      </c>
      <c r="N180" s="8">
        <v>8.263157894736842E-3</v>
      </c>
      <c r="O180" s="3">
        <v>8.75</v>
      </c>
      <c r="P180" s="5">
        <v>388.44223444620314</v>
      </c>
      <c r="Q180" s="3">
        <v>0.27</v>
      </c>
      <c r="R180" s="12">
        <f t="shared" si="2"/>
        <v>1.9422111722310158E-3</v>
      </c>
      <c r="V180" s="3"/>
      <c r="W180" s="3"/>
    </row>
    <row r="181" spans="1:23" x14ac:dyDescent="0.25">
      <c r="B181" s="1">
        <v>10</v>
      </c>
      <c r="C181" s="5">
        <v>528</v>
      </c>
      <c r="D181" s="1">
        <v>1</v>
      </c>
      <c r="E181" s="4">
        <v>45</v>
      </c>
      <c r="F181" s="3">
        <v>2.8</v>
      </c>
      <c r="G181" s="1">
        <v>40</v>
      </c>
      <c r="H181" s="1">
        <v>45</v>
      </c>
      <c r="I181" s="1">
        <v>100</v>
      </c>
      <c r="J181" s="1">
        <v>350</v>
      </c>
      <c r="K181" s="1">
        <v>78.5</v>
      </c>
      <c r="L181" s="1">
        <v>9500</v>
      </c>
      <c r="M181" s="5">
        <v>54.13865484956586</v>
      </c>
      <c r="N181" s="8">
        <v>8.263157894736842E-3</v>
      </c>
      <c r="O181" s="3">
        <v>9.01</v>
      </c>
      <c r="P181" s="5">
        <v>399.98451798403318</v>
      </c>
      <c r="Q181" s="3">
        <v>0.28999999999999998</v>
      </c>
      <c r="R181" s="12">
        <f t="shared" si="2"/>
        <v>1.999922589920166E-3</v>
      </c>
      <c r="V181" s="3"/>
      <c r="W181" s="3"/>
    </row>
    <row r="182" spans="1:23" x14ac:dyDescent="0.25">
      <c r="A182" t="s">
        <v>43</v>
      </c>
      <c r="B182" s="1">
        <v>10</v>
      </c>
      <c r="C182" s="5">
        <v>528</v>
      </c>
      <c r="D182" s="1">
        <v>1</v>
      </c>
      <c r="E182" s="4">
        <v>45</v>
      </c>
      <c r="F182" s="3">
        <v>2.8</v>
      </c>
      <c r="G182" s="1">
        <v>40</v>
      </c>
      <c r="H182" s="1">
        <v>45</v>
      </c>
      <c r="I182" s="1">
        <v>100</v>
      </c>
      <c r="J182" s="1">
        <v>350</v>
      </c>
      <c r="K182" s="1">
        <v>78.5</v>
      </c>
      <c r="L182" s="1">
        <v>9500</v>
      </c>
      <c r="M182" s="5">
        <v>54.13865484956586</v>
      </c>
      <c r="N182" s="8">
        <v>8.263157894736842E-3</v>
      </c>
      <c r="O182" s="3">
        <v>7.29</v>
      </c>
      <c r="P182" s="5">
        <v>323.62787304146531</v>
      </c>
      <c r="Q182" s="3">
        <v>0.15</v>
      </c>
      <c r="R182" s="12">
        <f t="shared" si="2"/>
        <v>1.6181393652073266E-3</v>
      </c>
      <c r="V182" s="3"/>
      <c r="W182" s="3"/>
    </row>
    <row r="183" spans="1:23" x14ac:dyDescent="0.25">
      <c r="B183" s="1">
        <v>10</v>
      </c>
      <c r="C183" s="5">
        <v>528</v>
      </c>
      <c r="D183" s="1">
        <v>1</v>
      </c>
      <c r="E183" s="4">
        <v>45</v>
      </c>
      <c r="F183" s="3">
        <v>2.8</v>
      </c>
      <c r="G183" s="1">
        <v>40</v>
      </c>
      <c r="H183" s="1">
        <v>45</v>
      </c>
      <c r="I183" s="1">
        <v>100</v>
      </c>
      <c r="J183" s="1">
        <v>350</v>
      </c>
      <c r="K183" s="1">
        <v>78.5</v>
      </c>
      <c r="L183" s="1">
        <v>9500</v>
      </c>
      <c r="M183" s="5">
        <v>54.13865484956586</v>
      </c>
      <c r="N183" s="8">
        <v>8.263157894736842E-3</v>
      </c>
      <c r="O183" s="3">
        <v>7.58</v>
      </c>
      <c r="P183" s="5">
        <v>336.50195852596801</v>
      </c>
      <c r="Q183" s="3">
        <v>0.16</v>
      </c>
      <c r="R183" s="12">
        <f t="shared" si="2"/>
        <v>1.68250979262984E-3</v>
      </c>
      <c r="V183" s="3"/>
      <c r="W183" s="3"/>
    </row>
    <row r="184" spans="1:23" x14ac:dyDescent="0.25">
      <c r="B184" s="1">
        <v>10</v>
      </c>
      <c r="C184" s="5">
        <v>528</v>
      </c>
      <c r="D184" s="1">
        <v>1</v>
      </c>
      <c r="E184" s="4">
        <v>45</v>
      </c>
      <c r="F184" s="3">
        <v>2.8</v>
      </c>
      <c r="G184" s="1">
        <v>40</v>
      </c>
      <c r="H184" s="1">
        <v>45</v>
      </c>
      <c r="I184" s="1">
        <v>100</v>
      </c>
      <c r="J184" s="1">
        <v>350</v>
      </c>
      <c r="K184" s="1">
        <v>78.5</v>
      </c>
      <c r="L184" s="1">
        <v>9500</v>
      </c>
      <c r="M184" s="5">
        <v>54.13865484956586</v>
      </c>
      <c r="N184" s="8">
        <v>8.263157894736842E-3</v>
      </c>
      <c r="O184" s="3">
        <v>7.99</v>
      </c>
      <c r="P184" s="5">
        <v>354.70325179716156</v>
      </c>
      <c r="Q184" s="3">
        <v>0.18</v>
      </c>
      <c r="R184" s="12">
        <f t="shared" si="2"/>
        <v>1.7735162589858078E-3</v>
      </c>
      <c r="V184" s="3"/>
      <c r="W184" s="3"/>
    </row>
    <row r="185" spans="1:23" x14ac:dyDescent="0.25">
      <c r="B185" s="1">
        <v>10</v>
      </c>
      <c r="C185" s="5">
        <v>528</v>
      </c>
      <c r="D185" s="1">
        <v>1</v>
      </c>
      <c r="E185" s="4">
        <v>45</v>
      </c>
      <c r="F185" s="3">
        <v>2.8</v>
      </c>
      <c r="G185" s="1">
        <v>40</v>
      </c>
      <c r="H185" s="1">
        <v>45</v>
      </c>
      <c r="I185" s="1">
        <v>100</v>
      </c>
      <c r="J185" s="1">
        <v>350</v>
      </c>
      <c r="K185" s="1">
        <v>78.5</v>
      </c>
      <c r="L185" s="1">
        <v>9500</v>
      </c>
      <c r="M185" s="5">
        <v>54.13865484956586</v>
      </c>
      <c r="N185" s="8">
        <v>8.263157894736842E-3</v>
      </c>
      <c r="O185" s="3">
        <v>8.23</v>
      </c>
      <c r="P185" s="5">
        <v>365.35766737054308</v>
      </c>
      <c r="Q185" s="3">
        <v>0.18</v>
      </c>
      <c r="R185" s="12">
        <f t="shared" si="2"/>
        <v>1.8267883368527154E-3</v>
      </c>
      <c r="V185" s="3"/>
      <c r="W185" s="3"/>
    </row>
    <row r="186" spans="1:23" x14ac:dyDescent="0.25">
      <c r="B186" s="1">
        <v>10</v>
      </c>
      <c r="C186" s="5">
        <v>528</v>
      </c>
      <c r="D186" s="1">
        <v>1</v>
      </c>
      <c r="E186" s="4">
        <v>45</v>
      </c>
      <c r="F186" s="3">
        <v>2.8</v>
      </c>
      <c r="G186" s="1">
        <v>40</v>
      </c>
      <c r="H186" s="1">
        <v>45</v>
      </c>
      <c r="I186" s="1">
        <v>100</v>
      </c>
      <c r="J186" s="1">
        <v>350</v>
      </c>
      <c r="K186" s="1">
        <v>78.5</v>
      </c>
      <c r="L186" s="1">
        <v>9500</v>
      </c>
      <c r="M186" s="5">
        <v>54.13865484956586</v>
      </c>
      <c r="N186" s="8">
        <v>8.263157894736842E-3</v>
      </c>
      <c r="O186" s="3">
        <v>8.4600000000000009</v>
      </c>
      <c r="P186" s="5">
        <v>375.5681489617005</v>
      </c>
      <c r="Q186" s="3">
        <v>0.19</v>
      </c>
      <c r="R186" s="12">
        <f t="shared" si="2"/>
        <v>1.8778407448085026E-3</v>
      </c>
      <c r="V186" s="3"/>
      <c r="W186" s="3"/>
    </row>
    <row r="187" spans="1:23" x14ac:dyDescent="0.25">
      <c r="B187" s="1">
        <v>10</v>
      </c>
      <c r="C187" s="5">
        <v>528</v>
      </c>
      <c r="D187" s="1">
        <v>1</v>
      </c>
      <c r="E187" s="4">
        <v>45</v>
      </c>
      <c r="F187" s="3">
        <v>2.8</v>
      </c>
      <c r="G187" s="1">
        <v>40</v>
      </c>
      <c r="H187" s="1">
        <v>45</v>
      </c>
      <c r="I187" s="1">
        <v>100</v>
      </c>
      <c r="J187" s="1">
        <v>350</v>
      </c>
      <c r="K187" s="1">
        <v>78.5</v>
      </c>
      <c r="L187" s="1">
        <v>9500</v>
      </c>
      <c r="M187" s="5">
        <v>54.13865484956586</v>
      </c>
      <c r="N187" s="8">
        <v>8.263157894736842E-3</v>
      </c>
      <c r="O187" s="3">
        <v>8.7100000000000009</v>
      </c>
      <c r="P187" s="5">
        <v>386.66649851730631</v>
      </c>
      <c r="Q187" s="3">
        <v>0.2</v>
      </c>
      <c r="R187" s="12">
        <f t="shared" si="2"/>
        <v>1.9333324925865315E-3</v>
      </c>
      <c r="V187" s="3"/>
      <c r="W187" s="3"/>
    </row>
    <row r="188" spans="1:23" x14ac:dyDescent="0.25">
      <c r="B188" s="1">
        <v>10</v>
      </c>
      <c r="C188" s="5">
        <v>528</v>
      </c>
      <c r="D188" s="1">
        <v>1</v>
      </c>
      <c r="E188" s="4">
        <v>45</v>
      </c>
      <c r="F188" s="3">
        <v>2.8</v>
      </c>
      <c r="G188" s="1">
        <v>40</v>
      </c>
      <c r="H188" s="1">
        <v>45</v>
      </c>
      <c r="I188" s="1">
        <v>100</v>
      </c>
      <c r="J188" s="1">
        <v>350</v>
      </c>
      <c r="K188" s="1">
        <v>78.5</v>
      </c>
      <c r="L188" s="1">
        <v>9500</v>
      </c>
      <c r="M188" s="5">
        <v>54.13865484956586</v>
      </c>
      <c r="N188" s="8">
        <v>8.263157894736842E-3</v>
      </c>
      <c r="O188" s="3">
        <v>9.0399999999999991</v>
      </c>
      <c r="P188" s="5">
        <v>401.31631993070596</v>
      </c>
      <c r="Q188" s="3">
        <v>0.22</v>
      </c>
      <c r="R188" s="12">
        <f t="shared" si="2"/>
        <v>2.0065815996535299E-3</v>
      </c>
      <c r="V188" s="3"/>
      <c r="W188" s="3"/>
    </row>
    <row r="189" spans="1:23" x14ac:dyDescent="0.25">
      <c r="A189" t="s">
        <v>44</v>
      </c>
      <c r="B189" s="1">
        <v>20</v>
      </c>
      <c r="C189" s="5">
        <v>598</v>
      </c>
      <c r="D189" s="1">
        <v>1</v>
      </c>
      <c r="E189" s="4">
        <v>40</v>
      </c>
      <c r="F189" s="3">
        <v>2.8</v>
      </c>
      <c r="G189" s="1">
        <v>40</v>
      </c>
      <c r="H189" s="1">
        <v>50</v>
      </c>
      <c r="I189" s="1">
        <v>100</v>
      </c>
      <c r="J189" s="1">
        <v>350</v>
      </c>
      <c r="K189" s="1">
        <v>315</v>
      </c>
      <c r="L189" s="1">
        <v>15000</v>
      </c>
      <c r="M189" s="5">
        <v>96.386921369125758</v>
      </c>
      <c r="N189" s="8">
        <v>2.1000000000000001E-2</v>
      </c>
      <c r="O189" s="3">
        <v>18.98</v>
      </c>
      <c r="P189" s="5">
        <v>224.93648942333181</v>
      </c>
      <c r="Q189" s="3">
        <v>0.16</v>
      </c>
      <c r="R189" s="12">
        <f t="shared" si="2"/>
        <v>1.1246824471166591E-3</v>
      </c>
      <c r="V189" s="3"/>
      <c r="W189" s="3"/>
    </row>
    <row r="190" spans="1:23" x14ac:dyDescent="0.25">
      <c r="B190" s="1">
        <v>20</v>
      </c>
      <c r="C190" s="5">
        <v>598</v>
      </c>
      <c r="D190" s="1">
        <v>1</v>
      </c>
      <c r="E190" s="4">
        <v>40</v>
      </c>
      <c r="F190" s="3">
        <v>2.8</v>
      </c>
      <c r="G190" s="1">
        <v>40</v>
      </c>
      <c r="H190" s="1">
        <v>50</v>
      </c>
      <c r="I190" s="1">
        <v>100</v>
      </c>
      <c r="J190" s="1">
        <v>350</v>
      </c>
      <c r="K190" s="1">
        <v>315</v>
      </c>
      <c r="L190" s="1">
        <v>15000</v>
      </c>
      <c r="M190" s="5">
        <v>96.386921369125758</v>
      </c>
      <c r="N190" s="8">
        <v>2.1000000000000001E-2</v>
      </c>
      <c r="O190" s="3">
        <v>21.93</v>
      </c>
      <c r="P190" s="5">
        <v>259.89764030841235</v>
      </c>
      <c r="Q190" s="3">
        <v>0.2</v>
      </c>
      <c r="R190" s="12">
        <f t="shared" si="2"/>
        <v>1.2994882015420618E-3</v>
      </c>
      <c r="V190" s="3"/>
      <c r="W190" s="3"/>
    </row>
    <row r="191" spans="1:23" x14ac:dyDescent="0.25">
      <c r="B191" s="1">
        <v>20</v>
      </c>
      <c r="C191" s="5">
        <v>598</v>
      </c>
      <c r="D191" s="1">
        <v>1</v>
      </c>
      <c r="E191" s="4">
        <v>40</v>
      </c>
      <c r="F191" s="3">
        <v>2.8</v>
      </c>
      <c r="G191" s="1">
        <v>40</v>
      </c>
      <c r="H191" s="1">
        <v>50</v>
      </c>
      <c r="I191" s="1">
        <v>100</v>
      </c>
      <c r="J191" s="1">
        <v>350</v>
      </c>
      <c r="K191" s="1">
        <v>315</v>
      </c>
      <c r="L191" s="1">
        <v>15000</v>
      </c>
      <c r="M191" s="5">
        <v>96.386921369125758</v>
      </c>
      <c r="N191" s="8">
        <v>2.1000000000000001E-2</v>
      </c>
      <c r="O191" s="3">
        <v>24.87</v>
      </c>
      <c r="P191" s="5">
        <v>294.74027881761134</v>
      </c>
      <c r="Q191" s="3">
        <v>0.23</v>
      </c>
      <c r="R191" s="12">
        <f t="shared" si="2"/>
        <v>1.4737013940880567E-3</v>
      </c>
      <c r="V191" s="3"/>
      <c r="W191" s="3"/>
    </row>
    <row r="192" spans="1:23" x14ac:dyDescent="0.25">
      <c r="A192" t="s">
        <v>45</v>
      </c>
      <c r="B192" s="1">
        <v>20</v>
      </c>
      <c r="C192" s="5">
        <v>598</v>
      </c>
      <c r="D192" s="1">
        <v>1</v>
      </c>
      <c r="E192" s="4">
        <v>40</v>
      </c>
      <c r="F192" s="3">
        <v>2.8</v>
      </c>
      <c r="G192" s="1">
        <v>40</v>
      </c>
      <c r="H192" s="1">
        <v>50</v>
      </c>
      <c r="I192" s="1">
        <v>100</v>
      </c>
      <c r="J192" s="1">
        <v>350</v>
      </c>
      <c r="K192" s="1">
        <v>315</v>
      </c>
      <c r="L192" s="1">
        <v>15000</v>
      </c>
      <c r="M192" s="5">
        <v>96.386921369125758</v>
      </c>
      <c r="N192" s="8">
        <v>2.1000000000000001E-2</v>
      </c>
      <c r="O192" s="3">
        <v>18.98</v>
      </c>
      <c r="P192" s="5">
        <v>224.93648942333181</v>
      </c>
      <c r="Q192" s="3">
        <v>0.14000000000000001</v>
      </c>
      <c r="R192" s="12">
        <f t="shared" si="2"/>
        <v>1.1246824471166591E-3</v>
      </c>
      <c r="V192" s="3"/>
      <c r="W192" s="3"/>
    </row>
    <row r="193" spans="1:23" x14ac:dyDescent="0.25">
      <c r="B193" s="1">
        <v>20</v>
      </c>
      <c r="C193" s="5">
        <v>598</v>
      </c>
      <c r="D193" s="1">
        <v>1</v>
      </c>
      <c r="E193" s="4">
        <v>40</v>
      </c>
      <c r="F193" s="3">
        <v>2.8</v>
      </c>
      <c r="G193" s="1">
        <v>40</v>
      </c>
      <c r="H193" s="1">
        <v>50</v>
      </c>
      <c r="I193" s="1">
        <v>100</v>
      </c>
      <c r="J193" s="1">
        <v>350</v>
      </c>
      <c r="K193" s="1">
        <v>315</v>
      </c>
      <c r="L193" s="1">
        <v>15000</v>
      </c>
      <c r="M193" s="5">
        <v>96.386921369125758</v>
      </c>
      <c r="N193" s="8">
        <v>2.1000000000000001E-2</v>
      </c>
      <c r="O193" s="3">
        <v>21.89</v>
      </c>
      <c r="P193" s="5">
        <v>259.42359080488586</v>
      </c>
      <c r="Q193" s="3">
        <v>0.17</v>
      </c>
      <c r="R193" s="12">
        <f t="shared" si="2"/>
        <v>1.2971179540244293E-3</v>
      </c>
      <c r="V193" s="3"/>
      <c r="W193" s="3"/>
    </row>
    <row r="194" spans="1:23" x14ac:dyDescent="0.25">
      <c r="B194" s="1">
        <v>20</v>
      </c>
      <c r="C194" s="5">
        <v>598</v>
      </c>
      <c r="D194" s="1">
        <v>1</v>
      </c>
      <c r="E194" s="4">
        <v>40</v>
      </c>
      <c r="F194" s="3">
        <v>2.8</v>
      </c>
      <c r="G194" s="1">
        <v>40</v>
      </c>
      <c r="H194" s="1">
        <v>50</v>
      </c>
      <c r="I194" s="1">
        <v>100</v>
      </c>
      <c r="J194" s="1">
        <v>350</v>
      </c>
      <c r="K194" s="1">
        <v>315</v>
      </c>
      <c r="L194" s="1">
        <v>15000</v>
      </c>
      <c r="M194" s="5">
        <v>96.386921369125758</v>
      </c>
      <c r="N194" s="8">
        <v>2.1000000000000001E-2</v>
      </c>
      <c r="O194" s="3">
        <v>24.82</v>
      </c>
      <c r="P194" s="5">
        <v>294.14771693820313</v>
      </c>
      <c r="Q194" s="3">
        <v>0.21</v>
      </c>
      <c r="R194" s="12">
        <f t="shared" si="2"/>
        <v>1.4707385846910157E-3</v>
      </c>
      <c r="V194" s="3"/>
      <c r="W194" s="3"/>
    </row>
    <row r="195" spans="1:23" x14ac:dyDescent="0.25">
      <c r="A195" t="s">
        <v>46</v>
      </c>
      <c r="B195" s="1">
        <v>20</v>
      </c>
      <c r="C195" s="5">
        <v>598</v>
      </c>
      <c r="D195" s="1">
        <v>1</v>
      </c>
      <c r="E195" s="4">
        <v>40</v>
      </c>
      <c r="F195" s="3">
        <v>2.8</v>
      </c>
      <c r="G195" s="1">
        <v>40</v>
      </c>
      <c r="H195" s="1">
        <v>50</v>
      </c>
      <c r="I195" s="1">
        <v>100</v>
      </c>
      <c r="J195" s="1">
        <v>350</v>
      </c>
      <c r="K195" s="1">
        <v>315</v>
      </c>
      <c r="L195" s="1">
        <v>15000</v>
      </c>
      <c r="M195" s="5">
        <v>96.386921369125758</v>
      </c>
      <c r="N195" s="8">
        <v>2.1000000000000001E-2</v>
      </c>
      <c r="O195" s="3">
        <v>13.02</v>
      </c>
      <c r="P195" s="5">
        <v>154.30311339788094</v>
      </c>
      <c r="Q195" s="3">
        <v>0.21</v>
      </c>
      <c r="R195" s="12">
        <f t="shared" si="2"/>
        <v>7.7151556698940472E-4</v>
      </c>
      <c r="V195" s="3"/>
      <c r="W195" s="3"/>
    </row>
    <row r="196" spans="1:23" x14ac:dyDescent="0.25">
      <c r="B196" s="1">
        <v>20</v>
      </c>
      <c r="C196" s="5">
        <v>598</v>
      </c>
      <c r="D196" s="1">
        <v>1</v>
      </c>
      <c r="E196" s="4">
        <v>40</v>
      </c>
      <c r="F196" s="3">
        <v>2.8</v>
      </c>
      <c r="G196" s="1">
        <v>40</v>
      </c>
      <c r="H196" s="1">
        <v>50</v>
      </c>
      <c r="I196" s="1">
        <v>100</v>
      </c>
      <c r="J196" s="1">
        <v>350</v>
      </c>
      <c r="K196" s="1">
        <v>315</v>
      </c>
      <c r="L196" s="1">
        <v>15000</v>
      </c>
      <c r="M196" s="5">
        <v>96.386921369125758</v>
      </c>
      <c r="N196" s="8">
        <v>2.1000000000000001E-2</v>
      </c>
      <c r="O196" s="3">
        <v>16.059999999999999</v>
      </c>
      <c r="P196" s="5">
        <v>190.33087566589617</v>
      </c>
      <c r="Q196" s="3">
        <v>0.25</v>
      </c>
      <c r="R196" s="12">
        <f t="shared" ref="R196:R259" si="3">P196/200000</f>
        <v>9.5165437832948083E-4</v>
      </c>
      <c r="V196" s="3"/>
      <c r="W196" s="3"/>
    </row>
    <row r="197" spans="1:23" x14ac:dyDescent="0.25">
      <c r="B197" s="1">
        <v>20</v>
      </c>
      <c r="C197" s="5">
        <v>598</v>
      </c>
      <c r="D197" s="1">
        <v>1</v>
      </c>
      <c r="E197" s="4">
        <v>40</v>
      </c>
      <c r="F197" s="3">
        <v>2.8</v>
      </c>
      <c r="G197" s="1">
        <v>40</v>
      </c>
      <c r="H197" s="1">
        <v>50</v>
      </c>
      <c r="I197" s="1">
        <v>100</v>
      </c>
      <c r="J197" s="1">
        <v>350</v>
      </c>
      <c r="K197" s="1">
        <v>315</v>
      </c>
      <c r="L197" s="1">
        <v>15000</v>
      </c>
      <c r="M197" s="5">
        <v>96.386921369125758</v>
      </c>
      <c r="N197" s="8">
        <v>2.1000000000000001E-2</v>
      </c>
      <c r="O197" s="3">
        <v>18.93</v>
      </c>
      <c r="P197" s="5">
        <v>224.34392754392366</v>
      </c>
      <c r="Q197" s="3">
        <v>0.28999999999999998</v>
      </c>
      <c r="R197" s="12">
        <f t="shared" si="3"/>
        <v>1.1217196377196182E-3</v>
      </c>
      <c r="V197" s="3"/>
      <c r="W197" s="3"/>
    </row>
    <row r="198" spans="1:23" x14ac:dyDescent="0.25">
      <c r="B198" s="1">
        <v>20</v>
      </c>
      <c r="C198" s="5">
        <v>598</v>
      </c>
      <c r="D198" s="1">
        <v>1</v>
      </c>
      <c r="E198" s="4">
        <v>40</v>
      </c>
      <c r="F198" s="3">
        <v>2.8</v>
      </c>
      <c r="G198" s="1">
        <v>40</v>
      </c>
      <c r="H198" s="1">
        <v>50</v>
      </c>
      <c r="I198" s="1">
        <v>100</v>
      </c>
      <c r="J198" s="1">
        <v>350</v>
      </c>
      <c r="K198" s="1">
        <v>315</v>
      </c>
      <c r="L198" s="1">
        <v>15000</v>
      </c>
      <c r="M198" s="5">
        <v>96.386921369125758</v>
      </c>
      <c r="N198" s="8">
        <v>2.1000000000000001E-2</v>
      </c>
      <c r="O198" s="3">
        <v>21.81</v>
      </c>
      <c r="P198" s="5">
        <v>258.47549179783277</v>
      </c>
      <c r="Q198" s="3">
        <v>0.33</v>
      </c>
      <c r="R198" s="12">
        <f t="shared" si="3"/>
        <v>1.2923774589891639E-3</v>
      </c>
      <c r="V198" s="3"/>
      <c r="W198" s="3"/>
    </row>
    <row r="199" spans="1:23" x14ac:dyDescent="0.25">
      <c r="B199" s="1">
        <v>20</v>
      </c>
      <c r="C199" s="5">
        <v>598</v>
      </c>
      <c r="D199" s="1">
        <v>1</v>
      </c>
      <c r="E199" s="4">
        <v>40</v>
      </c>
      <c r="F199" s="3">
        <v>2.8</v>
      </c>
      <c r="G199" s="1">
        <v>40</v>
      </c>
      <c r="H199" s="1">
        <v>50</v>
      </c>
      <c r="I199" s="1">
        <v>100</v>
      </c>
      <c r="J199" s="1">
        <v>350</v>
      </c>
      <c r="K199" s="1">
        <v>315</v>
      </c>
      <c r="L199" s="1">
        <v>15000</v>
      </c>
      <c r="M199" s="5">
        <v>96.386921369125758</v>
      </c>
      <c r="N199" s="8">
        <v>2.1000000000000001E-2</v>
      </c>
      <c r="O199" s="3">
        <v>25.88</v>
      </c>
      <c r="P199" s="5">
        <v>306.71002878165581</v>
      </c>
      <c r="Q199" s="3">
        <v>0.37</v>
      </c>
      <c r="R199" s="12">
        <f t="shared" si="3"/>
        <v>1.533550143908279E-3</v>
      </c>
      <c r="V199" s="3"/>
      <c r="W199" s="3"/>
    </row>
    <row r="200" spans="1:23" x14ac:dyDescent="0.25">
      <c r="A200" t="s">
        <v>47</v>
      </c>
      <c r="B200" s="1">
        <v>20</v>
      </c>
      <c r="C200" s="5">
        <v>430</v>
      </c>
      <c r="D200" s="1">
        <v>6</v>
      </c>
      <c r="E200" s="4">
        <v>84</v>
      </c>
      <c r="F200" s="3">
        <v>3.5088212858554391</v>
      </c>
      <c r="G200" s="1">
        <v>50</v>
      </c>
      <c r="H200" s="1">
        <v>64</v>
      </c>
      <c r="I200" s="1">
        <v>600</v>
      </c>
      <c r="J200" s="1">
        <v>400</v>
      </c>
      <c r="K200" s="1">
        <v>1884</v>
      </c>
      <c r="L200" s="1">
        <v>98400</v>
      </c>
      <c r="M200" s="5">
        <v>96.251010941284974</v>
      </c>
      <c r="N200" s="8">
        <v>1.9146341463414634E-2</v>
      </c>
      <c r="O200" s="3">
        <v>103</v>
      </c>
      <c r="P200" s="5">
        <v>179.8880402629556</v>
      </c>
      <c r="Q200" s="3">
        <v>0.15</v>
      </c>
      <c r="R200" s="12">
        <f t="shared" si="3"/>
        <v>8.9944020131477805E-4</v>
      </c>
      <c r="V200" s="3"/>
      <c r="W200" s="3"/>
    </row>
    <row r="201" spans="1:23" x14ac:dyDescent="0.25">
      <c r="B201" s="1">
        <v>20</v>
      </c>
      <c r="C201" s="5">
        <v>430</v>
      </c>
      <c r="D201" s="1">
        <v>6</v>
      </c>
      <c r="E201" s="4">
        <v>84</v>
      </c>
      <c r="F201" s="3">
        <v>3.5088212858554391</v>
      </c>
      <c r="G201" s="1">
        <v>50</v>
      </c>
      <c r="H201" s="1">
        <v>64</v>
      </c>
      <c r="I201" s="1">
        <v>600</v>
      </c>
      <c r="J201" s="1">
        <v>400</v>
      </c>
      <c r="K201" s="1">
        <v>1884</v>
      </c>
      <c r="L201" s="1">
        <v>98400</v>
      </c>
      <c r="M201" s="5">
        <v>96.251010941284974</v>
      </c>
      <c r="N201" s="8">
        <v>1.9146341463414634E-2</v>
      </c>
      <c r="O201" s="3">
        <v>129</v>
      </c>
      <c r="P201" s="5">
        <v>225.29667178564338</v>
      </c>
      <c r="Q201" s="3">
        <v>0.23</v>
      </c>
      <c r="R201" s="12">
        <f t="shared" si="3"/>
        <v>1.126483358928217E-3</v>
      </c>
      <c r="V201" s="3"/>
      <c r="W201" s="3"/>
    </row>
    <row r="202" spans="1:23" x14ac:dyDescent="0.25">
      <c r="B202" s="1">
        <v>20</v>
      </c>
      <c r="C202" s="5">
        <v>430</v>
      </c>
      <c r="D202" s="1">
        <v>6</v>
      </c>
      <c r="E202" s="4">
        <v>84</v>
      </c>
      <c r="F202" s="3">
        <v>3.5088212858554391</v>
      </c>
      <c r="G202" s="1">
        <v>50</v>
      </c>
      <c r="H202" s="1">
        <v>64</v>
      </c>
      <c r="I202" s="1">
        <v>600</v>
      </c>
      <c r="J202" s="1">
        <v>400</v>
      </c>
      <c r="K202" s="1">
        <v>1884</v>
      </c>
      <c r="L202" s="1">
        <v>98400</v>
      </c>
      <c r="M202" s="5">
        <v>96.251010941284974</v>
      </c>
      <c r="N202" s="8">
        <v>1.9146341463414634E-2</v>
      </c>
      <c r="O202" s="3">
        <v>155</v>
      </c>
      <c r="P202" s="5">
        <v>270.70530330833117</v>
      </c>
      <c r="Q202" s="3">
        <v>0.28000000000000003</v>
      </c>
      <c r="R202" s="12">
        <f t="shared" si="3"/>
        <v>1.3535265165416559E-3</v>
      </c>
      <c r="V202" s="3"/>
      <c r="W202" s="3"/>
    </row>
    <row r="203" spans="1:23" x14ac:dyDescent="0.25">
      <c r="A203" t="s">
        <v>48</v>
      </c>
      <c r="B203" s="1">
        <v>20</v>
      </c>
      <c r="C203" s="5">
        <v>430</v>
      </c>
      <c r="D203" s="1">
        <v>9</v>
      </c>
      <c r="E203" s="4">
        <v>45</v>
      </c>
      <c r="F203" s="3">
        <v>3.5088212858554391</v>
      </c>
      <c r="G203" s="1">
        <v>50</v>
      </c>
      <c r="H203" s="1">
        <v>64</v>
      </c>
      <c r="I203" s="1">
        <v>600</v>
      </c>
      <c r="J203" s="1">
        <v>400</v>
      </c>
      <c r="K203" s="1">
        <v>2826</v>
      </c>
      <c r="L203" s="1">
        <v>98400</v>
      </c>
      <c r="M203" s="5">
        <v>113.55033398296069</v>
      </c>
      <c r="N203" s="8">
        <v>2.8719512195121952E-2</v>
      </c>
      <c r="O203" s="3">
        <v>149</v>
      </c>
      <c r="P203" s="5">
        <v>176.83957373352104</v>
      </c>
      <c r="Q203" s="3">
        <v>0.18</v>
      </c>
      <c r="R203" s="12">
        <f t="shared" si="3"/>
        <v>8.8419786866760516E-4</v>
      </c>
      <c r="V203" s="3"/>
      <c r="W203" s="3"/>
    </row>
    <row r="204" spans="1:23" x14ac:dyDescent="0.25">
      <c r="B204" s="1">
        <v>20</v>
      </c>
      <c r="C204" s="5">
        <v>430</v>
      </c>
      <c r="D204" s="1">
        <v>9</v>
      </c>
      <c r="E204" s="4">
        <v>45</v>
      </c>
      <c r="F204" s="3">
        <v>3.5088212858554391</v>
      </c>
      <c r="G204" s="1">
        <v>50</v>
      </c>
      <c r="H204" s="1">
        <v>64</v>
      </c>
      <c r="I204" s="1">
        <v>600</v>
      </c>
      <c r="J204" s="1">
        <v>400</v>
      </c>
      <c r="K204" s="1">
        <v>2826</v>
      </c>
      <c r="L204" s="1">
        <v>98400</v>
      </c>
      <c r="M204" s="5">
        <v>113.55033398296069</v>
      </c>
      <c r="N204" s="8">
        <v>2.8719512195121952E-2</v>
      </c>
      <c r="O204" s="3">
        <v>186</v>
      </c>
      <c r="P204" s="5">
        <v>220.75275647271758</v>
      </c>
      <c r="Q204" s="3">
        <v>0.26</v>
      </c>
      <c r="R204" s="12">
        <f t="shared" si="3"/>
        <v>1.103763782363588E-3</v>
      </c>
      <c r="V204" s="3"/>
      <c r="W204" s="3"/>
    </row>
    <row r="205" spans="1:23" x14ac:dyDescent="0.25">
      <c r="B205" s="1">
        <v>20</v>
      </c>
      <c r="C205" s="5">
        <v>430</v>
      </c>
      <c r="D205" s="1">
        <v>9</v>
      </c>
      <c r="E205" s="4">
        <v>45</v>
      </c>
      <c r="F205" s="3">
        <v>3.5088212858554391</v>
      </c>
      <c r="G205" s="1">
        <v>50</v>
      </c>
      <c r="H205" s="1">
        <v>64</v>
      </c>
      <c r="I205" s="1">
        <v>600</v>
      </c>
      <c r="J205" s="1">
        <v>400</v>
      </c>
      <c r="K205" s="1">
        <v>2826</v>
      </c>
      <c r="L205" s="1">
        <v>98400</v>
      </c>
      <c r="M205" s="5">
        <v>113.55033398296069</v>
      </c>
      <c r="N205" s="8">
        <v>2.8719512195121952E-2</v>
      </c>
      <c r="O205" s="3">
        <v>223</v>
      </c>
      <c r="P205" s="5">
        <v>264.66593921191406</v>
      </c>
      <c r="Q205" s="3">
        <v>0.34</v>
      </c>
      <c r="R205" s="12">
        <f t="shared" si="3"/>
        <v>1.3233296960595703E-3</v>
      </c>
      <c r="V205" s="3"/>
      <c r="W205" s="3"/>
    </row>
    <row r="206" spans="1:23" x14ac:dyDescent="0.25">
      <c r="A206" t="s">
        <v>49</v>
      </c>
      <c r="B206" s="1">
        <v>16</v>
      </c>
      <c r="C206" s="5">
        <v>528</v>
      </c>
      <c r="D206" s="1">
        <v>2</v>
      </c>
      <c r="E206" s="4">
        <v>52</v>
      </c>
      <c r="F206" s="3">
        <v>3.42</v>
      </c>
      <c r="G206" s="1">
        <v>27</v>
      </c>
      <c r="H206" s="1">
        <v>35</v>
      </c>
      <c r="I206" s="1">
        <v>150</v>
      </c>
      <c r="J206" s="1">
        <v>235</v>
      </c>
      <c r="K206" s="1">
        <v>402</v>
      </c>
      <c r="L206" s="1">
        <v>17250</v>
      </c>
      <c r="M206" s="5">
        <v>69.840426640711158</v>
      </c>
      <c r="N206" s="8">
        <v>2.3304347826086955E-2</v>
      </c>
      <c r="O206" s="3">
        <v>16.674999999999997</v>
      </c>
      <c r="P206" s="5">
        <v>234.72234542321382</v>
      </c>
      <c r="Q206" s="3">
        <v>0.15</v>
      </c>
      <c r="R206" s="12">
        <f t="shared" si="3"/>
        <v>1.1736117271160691E-3</v>
      </c>
      <c r="V206" s="3"/>
      <c r="W206" s="3"/>
    </row>
    <row r="207" spans="1:23" x14ac:dyDescent="0.25">
      <c r="B207" s="1">
        <v>16</v>
      </c>
      <c r="C207" s="5">
        <v>528</v>
      </c>
      <c r="D207" s="1">
        <v>2</v>
      </c>
      <c r="E207" s="4">
        <v>52</v>
      </c>
      <c r="F207" s="3">
        <v>3.42</v>
      </c>
      <c r="G207" s="1">
        <v>27</v>
      </c>
      <c r="H207" s="1">
        <v>35</v>
      </c>
      <c r="I207" s="1">
        <v>150</v>
      </c>
      <c r="J207" s="1">
        <v>235</v>
      </c>
      <c r="K207" s="1">
        <v>402</v>
      </c>
      <c r="L207" s="1">
        <v>17250</v>
      </c>
      <c r="M207" s="5">
        <v>69.840426640711158</v>
      </c>
      <c r="N207" s="8">
        <v>2.3304347826086955E-2</v>
      </c>
      <c r="O207" s="3">
        <v>22.424999999999997</v>
      </c>
      <c r="P207" s="5">
        <v>315.66108522432211</v>
      </c>
      <c r="Q207" s="3">
        <v>0.19</v>
      </c>
      <c r="R207" s="12">
        <f t="shared" si="3"/>
        <v>1.5783054261216106E-3</v>
      </c>
      <c r="V207" s="3"/>
      <c r="W207" s="3"/>
    </row>
    <row r="208" spans="1:23" x14ac:dyDescent="0.25">
      <c r="B208" s="1">
        <v>16</v>
      </c>
      <c r="C208" s="5">
        <v>528</v>
      </c>
      <c r="D208" s="1">
        <v>2</v>
      </c>
      <c r="E208" s="4">
        <v>52</v>
      </c>
      <c r="F208" s="3">
        <v>3.42</v>
      </c>
      <c r="G208" s="1">
        <v>27</v>
      </c>
      <c r="H208" s="1">
        <v>35</v>
      </c>
      <c r="I208" s="1">
        <v>150</v>
      </c>
      <c r="J208" s="1">
        <v>235</v>
      </c>
      <c r="K208" s="1">
        <v>402</v>
      </c>
      <c r="L208" s="1">
        <v>17250</v>
      </c>
      <c r="M208" s="5">
        <v>69.840426640711158</v>
      </c>
      <c r="N208" s="8">
        <v>2.3304347826086955E-2</v>
      </c>
      <c r="O208" s="3">
        <v>25.874999999999996</v>
      </c>
      <c r="P208" s="5">
        <v>364.22432910498702</v>
      </c>
      <c r="Q208" s="3">
        <v>0.22</v>
      </c>
      <c r="R208" s="12">
        <f t="shared" si="3"/>
        <v>1.8211216455249351E-3</v>
      </c>
      <c r="V208" s="3"/>
      <c r="W208" s="3"/>
    </row>
    <row r="209" spans="1:23" x14ac:dyDescent="0.25">
      <c r="B209" s="1">
        <v>16</v>
      </c>
      <c r="C209" s="5">
        <v>528</v>
      </c>
      <c r="D209" s="1">
        <v>2</v>
      </c>
      <c r="E209" s="4">
        <v>52</v>
      </c>
      <c r="F209" s="3">
        <v>3.42</v>
      </c>
      <c r="G209" s="1">
        <v>27</v>
      </c>
      <c r="H209" s="1">
        <v>35</v>
      </c>
      <c r="I209" s="1">
        <v>150</v>
      </c>
      <c r="J209" s="1">
        <v>235</v>
      </c>
      <c r="K209" s="1">
        <v>402</v>
      </c>
      <c r="L209" s="1">
        <v>17250</v>
      </c>
      <c r="M209" s="5">
        <v>69.840426640711158</v>
      </c>
      <c r="N209" s="8">
        <v>2.3304347826086955E-2</v>
      </c>
      <c r="O209" s="3">
        <v>28.749999999999996</v>
      </c>
      <c r="P209" s="5">
        <v>404.69369900554108</v>
      </c>
      <c r="Q209" s="3">
        <v>0.22</v>
      </c>
      <c r="R209" s="12">
        <f t="shared" si="3"/>
        <v>2.0234684950277055E-3</v>
      </c>
      <c r="V209" s="3"/>
      <c r="W209" s="3"/>
    </row>
    <row r="210" spans="1:23" x14ac:dyDescent="0.25">
      <c r="B210" s="1">
        <v>16</v>
      </c>
      <c r="C210" s="5">
        <v>528</v>
      </c>
      <c r="D210" s="1">
        <v>2</v>
      </c>
      <c r="E210" s="4">
        <v>52</v>
      </c>
      <c r="F210" s="3">
        <v>3.42</v>
      </c>
      <c r="G210" s="1">
        <v>27</v>
      </c>
      <c r="H210" s="1">
        <v>35</v>
      </c>
      <c r="I210" s="1">
        <v>150</v>
      </c>
      <c r="J210" s="1">
        <v>235</v>
      </c>
      <c r="K210" s="1">
        <v>402</v>
      </c>
      <c r="L210" s="1">
        <v>17250</v>
      </c>
      <c r="M210" s="5">
        <v>69.840426640711158</v>
      </c>
      <c r="N210" s="8">
        <v>2.3304347826086955E-2</v>
      </c>
      <c r="O210" s="3">
        <v>33.349999999999994</v>
      </c>
      <c r="P210" s="5">
        <v>469.44469084642765</v>
      </c>
      <c r="Q210" s="3">
        <v>0.25</v>
      </c>
      <c r="R210" s="12">
        <f t="shared" si="3"/>
        <v>2.3472234542321383E-3</v>
      </c>
      <c r="V210" s="3"/>
      <c r="W210" s="3"/>
    </row>
    <row r="211" spans="1:23" x14ac:dyDescent="0.25">
      <c r="B211" s="1">
        <v>16</v>
      </c>
      <c r="C211" s="5">
        <v>528</v>
      </c>
      <c r="D211" s="1">
        <v>2</v>
      </c>
      <c r="E211" s="4">
        <v>52</v>
      </c>
      <c r="F211" s="3">
        <v>3.42</v>
      </c>
      <c r="G211" s="1">
        <v>27</v>
      </c>
      <c r="H211" s="1">
        <v>35</v>
      </c>
      <c r="I211" s="1">
        <v>150</v>
      </c>
      <c r="J211" s="1">
        <v>235</v>
      </c>
      <c r="K211" s="1">
        <v>402</v>
      </c>
      <c r="L211" s="1">
        <v>17250</v>
      </c>
      <c r="M211" s="5">
        <v>69.840426640711158</v>
      </c>
      <c r="N211" s="8">
        <v>2.3304347826086955E-2</v>
      </c>
      <c r="O211" s="3">
        <v>37.375</v>
      </c>
      <c r="P211" s="5">
        <v>526.10180870720353</v>
      </c>
      <c r="Q211" s="3">
        <v>0.28999999999999998</v>
      </c>
      <c r="R211" s="12">
        <f t="shared" si="3"/>
        <v>2.6305090435360177E-3</v>
      </c>
      <c r="V211" s="3"/>
      <c r="W211" s="3"/>
    </row>
    <row r="212" spans="1:23" x14ac:dyDescent="0.25">
      <c r="A212" t="s">
        <v>50</v>
      </c>
      <c r="B212" s="1">
        <v>20</v>
      </c>
      <c r="C212" s="5">
        <v>528</v>
      </c>
      <c r="D212" s="1">
        <v>2</v>
      </c>
      <c r="E212" s="4">
        <v>44</v>
      </c>
      <c r="F212" s="3">
        <v>3.42</v>
      </c>
      <c r="G212" s="1">
        <v>25</v>
      </c>
      <c r="H212" s="1">
        <v>35</v>
      </c>
      <c r="I212" s="1">
        <v>150</v>
      </c>
      <c r="J212" s="1">
        <v>235</v>
      </c>
      <c r="K212" s="1">
        <v>628</v>
      </c>
      <c r="L212" s="1">
        <v>18375</v>
      </c>
      <c r="M212" s="5">
        <v>82.823824444556394</v>
      </c>
      <c r="N212" s="8">
        <v>3.4176870748299316E-2</v>
      </c>
      <c r="O212" s="3">
        <v>29.324999999999999</v>
      </c>
      <c r="P212" s="5">
        <v>270.87013331072598</v>
      </c>
      <c r="Q212" s="3">
        <v>0.17</v>
      </c>
      <c r="R212" s="12">
        <f t="shared" si="3"/>
        <v>1.3543506665536298E-3</v>
      </c>
      <c r="V212" s="3"/>
      <c r="W212" s="3"/>
    </row>
    <row r="213" spans="1:23" x14ac:dyDescent="0.25">
      <c r="B213" s="1">
        <v>20</v>
      </c>
      <c r="C213" s="5">
        <v>528</v>
      </c>
      <c r="D213" s="1">
        <v>2</v>
      </c>
      <c r="E213" s="4">
        <v>44</v>
      </c>
      <c r="F213" s="3">
        <v>3.42</v>
      </c>
      <c r="G213" s="1">
        <v>25</v>
      </c>
      <c r="H213" s="1">
        <v>35</v>
      </c>
      <c r="I213" s="1">
        <v>150</v>
      </c>
      <c r="J213" s="1">
        <v>235</v>
      </c>
      <c r="K213" s="1">
        <v>628</v>
      </c>
      <c r="L213" s="1">
        <v>18375</v>
      </c>
      <c r="M213" s="5">
        <v>82.823824444556394</v>
      </c>
      <c r="N213" s="8">
        <v>3.4176870748299316E-2</v>
      </c>
      <c r="O213" s="3">
        <v>33.349999999999994</v>
      </c>
      <c r="P213" s="5">
        <v>308.0483869023941</v>
      </c>
      <c r="Q213" s="3">
        <v>0.19</v>
      </c>
      <c r="R213" s="12">
        <f t="shared" si="3"/>
        <v>1.5402419345119705E-3</v>
      </c>
      <c r="V213" s="3"/>
      <c r="W213" s="3"/>
    </row>
    <row r="214" spans="1:23" x14ac:dyDescent="0.25">
      <c r="B214" s="1">
        <v>20</v>
      </c>
      <c r="C214" s="5">
        <v>528</v>
      </c>
      <c r="D214" s="1">
        <v>2</v>
      </c>
      <c r="E214" s="4">
        <v>44</v>
      </c>
      <c r="F214" s="3">
        <v>3.42</v>
      </c>
      <c r="G214" s="1">
        <v>25</v>
      </c>
      <c r="H214" s="1">
        <v>35</v>
      </c>
      <c r="I214" s="1">
        <v>150</v>
      </c>
      <c r="J214" s="1">
        <v>235</v>
      </c>
      <c r="K214" s="1">
        <v>628</v>
      </c>
      <c r="L214" s="1">
        <v>18375</v>
      </c>
      <c r="M214" s="5">
        <v>82.823824444556394</v>
      </c>
      <c r="N214" s="8">
        <v>3.4176870748299316E-2</v>
      </c>
      <c r="O214" s="3">
        <v>38.524999999999999</v>
      </c>
      <c r="P214" s="5">
        <v>355.84899866311054</v>
      </c>
      <c r="Q214" s="3">
        <v>0.21</v>
      </c>
      <c r="R214" s="12">
        <f t="shared" si="3"/>
        <v>1.7792449933155528E-3</v>
      </c>
      <c r="V214" s="3"/>
      <c r="W214" s="3"/>
    </row>
    <row r="215" spans="1:23" x14ac:dyDescent="0.25">
      <c r="B215" s="1">
        <v>20</v>
      </c>
      <c r="C215" s="5">
        <v>528</v>
      </c>
      <c r="D215" s="1">
        <v>2</v>
      </c>
      <c r="E215" s="4">
        <v>44</v>
      </c>
      <c r="F215" s="3">
        <v>3.42</v>
      </c>
      <c r="G215" s="1">
        <v>25</v>
      </c>
      <c r="H215" s="1">
        <v>35</v>
      </c>
      <c r="I215" s="1">
        <v>150</v>
      </c>
      <c r="J215" s="1">
        <v>235</v>
      </c>
      <c r="K215" s="1">
        <v>628</v>
      </c>
      <c r="L215" s="1">
        <v>18375</v>
      </c>
      <c r="M215" s="5">
        <v>82.823824444556394</v>
      </c>
      <c r="N215" s="8">
        <v>3.4176870748299316E-2</v>
      </c>
      <c r="O215" s="3">
        <v>40.824999999999996</v>
      </c>
      <c r="P215" s="5">
        <v>377.09371500120665</v>
      </c>
      <c r="Q215" s="3">
        <v>0.23</v>
      </c>
      <c r="R215" s="12">
        <f t="shared" si="3"/>
        <v>1.8854685750060332E-3</v>
      </c>
      <c r="V215" s="3"/>
      <c r="W215" s="3"/>
    </row>
    <row r="216" spans="1:23" x14ac:dyDescent="0.25">
      <c r="B216" s="1">
        <v>20</v>
      </c>
      <c r="C216" s="5">
        <v>528</v>
      </c>
      <c r="D216" s="1">
        <v>2</v>
      </c>
      <c r="E216" s="4">
        <v>44</v>
      </c>
      <c r="F216" s="3">
        <v>3.42</v>
      </c>
      <c r="G216" s="1">
        <v>25</v>
      </c>
      <c r="H216" s="1">
        <v>35</v>
      </c>
      <c r="I216" s="1">
        <v>150</v>
      </c>
      <c r="J216" s="1">
        <v>235</v>
      </c>
      <c r="K216" s="1">
        <v>628</v>
      </c>
      <c r="L216" s="1">
        <v>18375</v>
      </c>
      <c r="M216" s="5">
        <v>82.823824444556394</v>
      </c>
      <c r="N216" s="8">
        <v>3.4176870748299316E-2</v>
      </c>
      <c r="O216" s="3">
        <v>46</v>
      </c>
      <c r="P216" s="5">
        <v>424.89432676192303</v>
      </c>
      <c r="Q216" s="3">
        <v>0.25</v>
      </c>
      <c r="R216" s="12">
        <f t="shared" si="3"/>
        <v>2.1244716338096152E-3</v>
      </c>
      <c r="V216" s="3"/>
      <c r="W216" s="3"/>
    </row>
    <row r="217" spans="1:23" x14ac:dyDescent="0.25">
      <c r="B217" s="1">
        <v>20</v>
      </c>
      <c r="C217" s="5">
        <v>528</v>
      </c>
      <c r="D217" s="1">
        <v>2</v>
      </c>
      <c r="E217" s="4">
        <v>44</v>
      </c>
      <c r="F217" s="3">
        <v>3.42</v>
      </c>
      <c r="G217" s="1">
        <v>25</v>
      </c>
      <c r="H217" s="1">
        <v>35</v>
      </c>
      <c r="I217" s="1">
        <v>150</v>
      </c>
      <c r="J217" s="1">
        <v>235</v>
      </c>
      <c r="K217" s="1">
        <v>628</v>
      </c>
      <c r="L217" s="1">
        <v>18375</v>
      </c>
      <c r="M217" s="5">
        <v>82.823824444556394</v>
      </c>
      <c r="N217" s="8">
        <v>3.4176870748299316E-2</v>
      </c>
      <c r="O217" s="3">
        <v>56.924999999999997</v>
      </c>
      <c r="P217" s="5">
        <v>525.80672936787971</v>
      </c>
      <c r="Q217" s="3">
        <v>0.25</v>
      </c>
      <c r="R217" s="12">
        <f t="shared" si="3"/>
        <v>2.6290336468393987E-3</v>
      </c>
      <c r="V217" s="3"/>
      <c r="W217" s="3"/>
    </row>
    <row r="218" spans="1:23" x14ac:dyDescent="0.25">
      <c r="A218" t="s">
        <v>51</v>
      </c>
      <c r="B218" s="1">
        <v>20</v>
      </c>
      <c r="C218" s="5">
        <v>528</v>
      </c>
      <c r="D218" s="1">
        <v>3</v>
      </c>
      <c r="E218" s="4">
        <v>12</v>
      </c>
      <c r="F218" s="3">
        <v>3.42</v>
      </c>
      <c r="G218" s="1">
        <v>25</v>
      </c>
      <c r="H218" s="1">
        <v>35</v>
      </c>
      <c r="I218" s="1">
        <v>150</v>
      </c>
      <c r="J218" s="1">
        <v>235</v>
      </c>
      <c r="K218" s="1">
        <v>942</v>
      </c>
      <c r="L218" s="1">
        <v>18375</v>
      </c>
      <c r="M218" s="5">
        <v>95.701732145716321</v>
      </c>
      <c r="N218" s="8">
        <v>5.1265306122448978E-2</v>
      </c>
      <c r="O218" s="3">
        <v>39.099999999999994</v>
      </c>
      <c r="P218" s="5">
        <v>246.92191294539825</v>
      </c>
      <c r="Q218" s="3">
        <v>0.18</v>
      </c>
      <c r="R218" s="12">
        <f t="shared" si="3"/>
        <v>1.2346095647269913E-3</v>
      </c>
      <c r="V218" s="3"/>
      <c r="W218" s="3"/>
    </row>
    <row r="219" spans="1:23" x14ac:dyDescent="0.25">
      <c r="B219" s="1">
        <v>20</v>
      </c>
      <c r="C219" s="5">
        <v>528</v>
      </c>
      <c r="D219" s="1">
        <v>3</v>
      </c>
      <c r="E219" s="4">
        <v>12</v>
      </c>
      <c r="F219" s="3">
        <v>3.42</v>
      </c>
      <c r="G219" s="1">
        <v>25</v>
      </c>
      <c r="H219" s="1">
        <v>35</v>
      </c>
      <c r="I219" s="1">
        <v>150</v>
      </c>
      <c r="J219" s="1">
        <v>235</v>
      </c>
      <c r="K219" s="1">
        <v>942</v>
      </c>
      <c r="L219" s="1">
        <v>18375</v>
      </c>
      <c r="M219" s="5">
        <v>95.701732145716321</v>
      </c>
      <c r="N219" s="8">
        <v>5.1265306122448978E-2</v>
      </c>
      <c r="O219" s="3">
        <v>44.849999999999994</v>
      </c>
      <c r="P219" s="5">
        <v>283.23395896678039</v>
      </c>
      <c r="Q219" s="3">
        <v>0.19</v>
      </c>
      <c r="R219" s="12">
        <f t="shared" si="3"/>
        <v>1.4161697948339019E-3</v>
      </c>
      <c r="V219" s="3"/>
      <c r="W219" s="3"/>
    </row>
    <row r="220" spans="1:23" x14ac:dyDescent="0.25">
      <c r="B220" s="1">
        <v>20</v>
      </c>
      <c r="C220" s="5">
        <v>528</v>
      </c>
      <c r="D220" s="1">
        <v>3</v>
      </c>
      <c r="E220" s="4">
        <v>12</v>
      </c>
      <c r="F220" s="3">
        <v>3.42</v>
      </c>
      <c r="G220" s="1">
        <v>25</v>
      </c>
      <c r="H220" s="1">
        <v>35</v>
      </c>
      <c r="I220" s="1">
        <v>150</v>
      </c>
      <c r="J220" s="1">
        <v>235</v>
      </c>
      <c r="K220" s="1">
        <v>942</v>
      </c>
      <c r="L220" s="1">
        <v>18375</v>
      </c>
      <c r="M220" s="5">
        <v>95.701732145716321</v>
      </c>
      <c r="N220" s="8">
        <v>5.1265306122448978E-2</v>
      </c>
      <c r="O220" s="3">
        <v>50.024999999999999</v>
      </c>
      <c r="P220" s="5">
        <v>315.9148003860243</v>
      </c>
      <c r="Q220" s="3">
        <v>0.21</v>
      </c>
      <c r="R220" s="12">
        <f t="shared" si="3"/>
        <v>1.5795740019301215E-3</v>
      </c>
      <c r="V220" s="3"/>
      <c r="W220" s="3"/>
    </row>
    <row r="221" spans="1:23" x14ac:dyDescent="0.25">
      <c r="B221" s="1">
        <v>20</v>
      </c>
      <c r="C221" s="5">
        <v>528</v>
      </c>
      <c r="D221" s="1">
        <v>3</v>
      </c>
      <c r="E221" s="4">
        <v>12</v>
      </c>
      <c r="F221" s="3">
        <v>3.42</v>
      </c>
      <c r="G221" s="1">
        <v>25</v>
      </c>
      <c r="H221" s="1">
        <v>35</v>
      </c>
      <c r="I221" s="1">
        <v>150</v>
      </c>
      <c r="J221" s="1">
        <v>235</v>
      </c>
      <c r="K221" s="1">
        <v>942</v>
      </c>
      <c r="L221" s="1">
        <v>18375</v>
      </c>
      <c r="M221" s="5">
        <v>95.701732145716321</v>
      </c>
      <c r="N221" s="8">
        <v>5.1265306122448978E-2</v>
      </c>
      <c r="O221" s="3">
        <v>56.349999999999994</v>
      </c>
      <c r="P221" s="5">
        <v>355.85805100954457</v>
      </c>
      <c r="Q221" s="3">
        <v>0.23</v>
      </c>
      <c r="R221" s="12">
        <f t="shared" si="3"/>
        <v>1.7792902550477227E-3</v>
      </c>
      <c r="V221" s="3"/>
      <c r="W221" s="3"/>
    </row>
    <row r="222" spans="1:23" x14ac:dyDescent="0.25">
      <c r="B222" s="1">
        <v>20</v>
      </c>
      <c r="C222" s="5">
        <v>528</v>
      </c>
      <c r="D222" s="1">
        <v>3</v>
      </c>
      <c r="E222" s="4">
        <v>12</v>
      </c>
      <c r="F222" s="3">
        <v>3.42</v>
      </c>
      <c r="G222" s="1">
        <v>25</v>
      </c>
      <c r="H222" s="1">
        <v>35</v>
      </c>
      <c r="I222" s="1">
        <v>150</v>
      </c>
      <c r="J222" s="1">
        <v>235</v>
      </c>
      <c r="K222" s="1">
        <v>942</v>
      </c>
      <c r="L222" s="1">
        <v>18375</v>
      </c>
      <c r="M222" s="5">
        <v>95.701732145716321</v>
      </c>
      <c r="N222" s="8">
        <v>5.1265306122448978E-2</v>
      </c>
      <c r="O222" s="3">
        <v>62.674999999999997</v>
      </c>
      <c r="P222" s="5">
        <v>395.80130163306495</v>
      </c>
      <c r="Q222" s="3">
        <v>0.25</v>
      </c>
      <c r="R222" s="12">
        <f t="shared" si="3"/>
        <v>1.9790065081653247E-3</v>
      </c>
      <c r="V222" s="3"/>
      <c r="W222" s="3"/>
    </row>
    <row r="223" spans="1:23" x14ac:dyDescent="0.25">
      <c r="B223" s="1">
        <v>20</v>
      </c>
      <c r="C223" s="5">
        <v>528</v>
      </c>
      <c r="D223" s="1">
        <v>3</v>
      </c>
      <c r="E223" s="4">
        <v>12</v>
      </c>
      <c r="F223" s="3">
        <v>3.42</v>
      </c>
      <c r="G223" s="1">
        <v>25</v>
      </c>
      <c r="H223" s="1">
        <v>35</v>
      </c>
      <c r="I223" s="1">
        <v>150</v>
      </c>
      <c r="J223" s="1">
        <v>235</v>
      </c>
      <c r="K223" s="1">
        <v>942</v>
      </c>
      <c r="L223" s="1">
        <v>18375</v>
      </c>
      <c r="M223" s="5">
        <v>95.701732145716321</v>
      </c>
      <c r="N223" s="8">
        <v>5.1265306122448978E-2</v>
      </c>
      <c r="O223" s="3">
        <v>68.424999999999997</v>
      </c>
      <c r="P223" s="5">
        <v>432.11334765444701</v>
      </c>
      <c r="Q223" s="3">
        <v>0.28999999999999998</v>
      </c>
      <c r="R223" s="12">
        <f t="shared" si="3"/>
        <v>2.1605667382722351E-3</v>
      </c>
      <c r="V223" s="3"/>
      <c r="W223" s="3"/>
    </row>
    <row r="224" spans="1:23" x14ac:dyDescent="0.25">
      <c r="B224" s="1">
        <v>20</v>
      </c>
      <c r="C224" s="5">
        <v>528</v>
      </c>
      <c r="D224" s="1">
        <v>3</v>
      </c>
      <c r="E224" s="4">
        <v>12</v>
      </c>
      <c r="F224" s="3">
        <v>3.42</v>
      </c>
      <c r="G224" s="1">
        <v>25</v>
      </c>
      <c r="H224" s="1">
        <v>35</v>
      </c>
      <c r="I224" s="1">
        <v>150</v>
      </c>
      <c r="J224" s="1">
        <v>235</v>
      </c>
      <c r="K224" s="1">
        <v>942</v>
      </c>
      <c r="L224" s="1">
        <v>18375</v>
      </c>
      <c r="M224" s="5">
        <v>95.701732145716321</v>
      </c>
      <c r="N224" s="8">
        <v>5.1265306122448978E-2</v>
      </c>
      <c r="O224" s="3">
        <v>74.174999999999997</v>
      </c>
      <c r="P224" s="5">
        <v>468.42539367582907</v>
      </c>
      <c r="Q224" s="3">
        <v>0.31</v>
      </c>
      <c r="R224" s="12">
        <f t="shared" si="3"/>
        <v>2.3421269683791455E-3</v>
      </c>
      <c r="V224" s="3"/>
      <c r="W224" s="3"/>
    </row>
    <row r="225" spans="1:23" x14ac:dyDescent="0.25">
      <c r="B225" s="1">
        <v>20</v>
      </c>
      <c r="C225" s="5">
        <v>528</v>
      </c>
      <c r="D225" s="1">
        <v>3</v>
      </c>
      <c r="E225" s="4">
        <v>12</v>
      </c>
      <c r="F225" s="3">
        <v>3.42</v>
      </c>
      <c r="G225" s="1">
        <v>25</v>
      </c>
      <c r="H225" s="1">
        <v>35</v>
      </c>
      <c r="I225" s="1">
        <v>150</v>
      </c>
      <c r="J225" s="1">
        <v>235</v>
      </c>
      <c r="K225" s="1">
        <v>942</v>
      </c>
      <c r="L225" s="1">
        <v>18375</v>
      </c>
      <c r="M225" s="5">
        <v>95.701732145716321</v>
      </c>
      <c r="N225" s="8">
        <v>5.1265306122448978E-2</v>
      </c>
      <c r="O225" s="3">
        <v>79.349999999999994</v>
      </c>
      <c r="P225" s="5">
        <v>501.10623509507292</v>
      </c>
      <c r="Q225" s="3">
        <v>0.37</v>
      </c>
      <c r="R225" s="12">
        <f t="shared" si="3"/>
        <v>2.5055311754753648E-3</v>
      </c>
      <c r="V225" s="3"/>
      <c r="W225" s="3"/>
    </row>
    <row r="226" spans="1:23" x14ac:dyDescent="0.25">
      <c r="A226" t="s">
        <v>52</v>
      </c>
      <c r="B226" s="1">
        <v>16</v>
      </c>
      <c r="C226" s="5">
        <v>528</v>
      </c>
      <c r="D226" s="1">
        <v>2</v>
      </c>
      <c r="E226" s="4">
        <v>52</v>
      </c>
      <c r="F226" s="3">
        <v>2.98</v>
      </c>
      <c r="G226" s="1">
        <v>27</v>
      </c>
      <c r="H226" s="1">
        <v>35</v>
      </c>
      <c r="I226" s="1">
        <v>150</v>
      </c>
      <c r="J226" s="1">
        <v>235</v>
      </c>
      <c r="K226" s="1">
        <v>402</v>
      </c>
      <c r="L226" s="1">
        <v>17250</v>
      </c>
      <c r="M226" s="5">
        <v>67.594050734713008</v>
      </c>
      <c r="N226" s="8">
        <v>2.3304347826086955E-2</v>
      </c>
      <c r="O226" s="3">
        <v>26.45</v>
      </c>
      <c r="P226" s="5">
        <v>370.74728404873275</v>
      </c>
      <c r="Q226" s="3">
        <v>0.16</v>
      </c>
      <c r="R226" s="12">
        <f t="shared" si="3"/>
        <v>1.8537364202436638E-3</v>
      </c>
      <c r="V226" s="3"/>
      <c r="W226" s="3"/>
    </row>
    <row r="227" spans="1:23" x14ac:dyDescent="0.25">
      <c r="B227" s="1">
        <v>16</v>
      </c>
      <c r="C227" s="5">
        <v>528</v>
      </c>
      <c r="D227" s="1">
        <v>2</v>
      </c>
      <c r="E227" s="4">
        <v>52</v>
      </c>
      <c r="F227" s="3">
        <v>2.98</v>
      </c>
      <c r="G227" s="1">
        <v>27</v>
      </c>
      <c r="H227" s="1">
        <v>35</v>
      </c>
      <c r="I227" s="1">
        <v>150</v>
      </c>
      <c r="J227" s="1">
        <v>235</v>
      </c>
      <c r="K227" s="1">
        <v>402</v>
      </c>
      <c r="L227" s="1">
        <v>17250</v>
      </c>
      <c r="M227" s="5">
        <v>67.594050734713008</v>
      </c>
      <c r="N227" s="8">
        <v>2.3304347826086955E-2</v>
      </c>
      <c r="O227" s="3">
        <v>31.624999999999996</v>
      </c>
      <c r="P227" s="5">
        <v>443.28479614522388</v>
      </c>
      <c r="Q227" s="3">
        <v>0.2</v>
      </c>
      <c r="R227" s="12">
        <f t="shared" si="3"/>
        <v>2.2164239807261196E-3</v>
      </c>
      <c r="V227" s="3"/>
      <c r="W227" s="3"/>
    </row>
    <row r="228" spans="1:23" x14ac:dyDescent="0.25">
      <c r="B228" s="1">
        <v>16</v>
      </c>
      <c r="C228" s="5">
        <v>528</v>
      </c>
      <c r="D228" s="1">
        <v>2</v>
      </c>
      <c r="E228" s="4">
        <v>52</v>
      </c>
      <c r="F228" s="3">
        <v>2.98</v>
      </c>
      <c r="G228" s="1">
        <v>27</v>
      </c>
      <c r="H228" s="1">
        <v>35</v>
      </c>
      <c r="I228" s="1">
        <v>150</v>
      </c>
      <c r="J228" s="1">
        <v>235</v>
      </c>
      <c r="K228" s="1">
        <v>402</v>
      </c>
      <c r="L228" s="1">
        <v>17250</v>
      </c>
      <c r="M228" s="5">
        <v>67.594050734713008</v>
      </c>
      <c r="N228" s="8">
        <v>2.3304347826086955E-2</v>
      </c>
      <c r="O228" s="3">
        <v>37.375</v>
      </c>
      <c r="P228" s="5">
        <v>523.88203180799201</v>
      </c>
      <c r="Q228" s="3">
        <v>0.26</v>
      </c>
      <c r="R228" s="12">
        <f t="shared" si="3"/>
        <v>2.61941015903996E-3</v>
      </c>
      <c r="V228" s="3"/>
      <c r="W228" s="3"/>
    </row>
    <row r="229" spans="1:23" x14ac:dyDescent="0.25">
      <c r="A229" t="s">
        <v>53</v>
      </c>
      <c r="B229" s="1">
        <v>20</v>
      </c>
      <c r="C229" s="5">
        <v>528</v>
      </c>
      <c r="D229" s="1">
        <v>2</v>
      </c>
      <c r="E229" s="4">
        <v>44</v>
      </c>
      <c r="F229" s="3">
        <v>2.98</v>
      </c>
      <c r="G229" s="1">
        <v>25</v>
      </c>
      <c r="H229" s="1">
        <v>35</v>
      </c>
      <c r="I229" s="1">
        <v>150</v>
      </c>
      <c r="J229" s="1">
        <v>235</v>
      </c>
      <c r="K229" s="1">
        <v>628</v>
      </c>
      <c r="L229" s="1">
        <v>18375</v>
      </c>
      <c r="M229" s="5">
        <v>80.321192218194966</v>
      </c>
      <c r="N229" s="8">
        <v>3.4176870748299316E-2</v>
      </c>
      <c r="O229" s="3">
        <v>28.749999999999996</v>
      </c>
      <c r="P229" s="5">
        <v>264.28009430947355</v>
      </c>
      <c r="Q229" s="3">
        <v>0.17</v>
      </c>
      <c r="R229" s="12">
        <f t="shared" si="3"/>
        <v>1.3214004715473677E-3</v>
      </c>
      <c r="V229" s="3"/>
      <c r="W229" s="3"/>
    </row>
    <row r="230" spans="1:23" x14ac:dyDescent="0.25">
      <c r="B230" s="1">
        <v>20</v>
      </c>
      <c r="C230" s="5">
        <v>528</v>
      </c>
      <c r="D230" s="1">
        <v>2</v>
      </c>
      <c r="E230" s="4">
        <v>44</v>
      </c>
      <c r="F230" s="3">
        <v>2.98</v>
      </c>
      <c r="G230" s="1">
        <v>25</v>
      </c>
      <c r="H230" s="1">
        <v>35</v>
      </c>
      <c r="I230" s="1">
        <v>150</v>
      </c>
      <c r="J230" s="1">
        <v>235</v>
      </c>
      <c r="K230" s="1">
        <v>628</v>
      </c>
      <c r="L230" s="1">
        <v>18375</v>
      </c>
      <c r="M230" s="5">
        <v>80.321192218194966</v>
      </c>
      <c r="N230" s="8">
        <v>3.4176870748299316E-2</v>
      </c>
      <c r="O230" s="3">
        <v>32.774999999999999</v>
      </c>
      <c r="P230" s="5">
        <v>301.27930751279979</v>
      </c>
      <c r="Q230" s="3">
        <v>0.19</v>
      </c>
      <c r="R230" s="12">
        <f t="shared" si="3"/>
        <v>1.5063965375639989E-3</v>
      </c>
      <c r="V230" s="3"/>
      <c r="W230" s="3"/>
    </row>
    <row r="231" spans="1:23" x14ac:dyDescent="0.25">
      <c r="B231" s="1">
        <v>20</v>
      </c>
      <c r="C231" s="5">
        <v>528</v>
      </c>
      <c r="D231" s="1">
        <v>2</v>
      </c>
      <c r="E231" s="4">
        <v>44</v>
      </c>
      <c r="F231" s="3">
        <v>2.98</v>
      </c>
      <c r="G231" s="1">
        <v>25</v>
      </c>
      <c r="H231" s="1">
        <v>35</v>
      </c>
      <c r="I231" s="1">
        <v>150</v>
      </c>
      <c r="J231" s="1">
        <v>235</v>
      </c>
      <c r="K231" s="1">
        <v>628</v>
      </c>
      <c r="L231" s="1">
        <v>18375</v>
      </c>
      <c r="M231" s="5">
        <v>80.321192218194966</v>
      </c>
      <c r="N231" s="8">
        <v>3.4176870748299316E-2</v>
      </c>
      <c r="O231" s="3">
        <v>37.949999999999996</v>
      </c>
      <c r="P231" s="5">
        <v>348.84972448850499</v>
      </c>
      <c r="Q231" s="3">
        <v>0.23</v>
      </c>
      <c r="R231" s="12">
        <f t="shared" si="3"/>
        <v>1.7442486224425249E-3</v>
      </c>
      <c r="V231" s="3"/>
      <c r="W231" s="3"/>
    </row>
    <row r="232" spans="1:23" x14ac:dyDescent="0.25">
      <c r="B232" s="1">
        <v>20</v>
      </c>
      <c r="C232" s="5">
        <v>528</v>
      </c>
      <c r="D232" s="1">
        <v>2</v>
      </c>
      <c r="E232" s="4">
        <v>44</v>
      </c>
      <c r="F232" s="3">
        <v>2.98</v>
      </c>
      <c r="G232" s="1">
        <v>25</v>
      </c>
      <c r="H232" s="1">
        <v>35</v>
      </c>
      <c r="I232" s="1">
        <v>150</v>
      </c>
      <c r="J232" s="1">
        <v>235</v>
      </c>
      <c r="K232" s="1">
        <v>628</v>
      </c>
      <c r="L232" s="1">
        <v>18375</v>
      </c>
      <c r="M232" s="5">
        <v>80.321192218194966</v>
      </c>
      <c r="N232" s="8">
        <v>3.4176870748299316E-2</v>
      </c>
      <c r="O232" s="3">
        <v>40.25</v>
      </c>
      <c r="P232" s="5">
        <v>369.99213203326286</v>
      </c>
      <c r="Q232" s="3">
        <v>0.25</v>
      </c>
      <c r="R232" s="12">
        <f t="shared" si="3"/>
        <v>1.8499606601663143E-3</v>
      </c>
      <c r="V232" s="3"/>
      <c r="W232" s="3"/>
    </row>
    <row r="233" spans="1:23" x14ac:dyDescent="0.25">
      <c r="B233" s="1">
        <v>20</v>
      </c>
      <c r="C233" s="5">
        <v>528</v>
      </c>
      <c r="D233" s="1">
        <v>2</v>
      </c>
      <c r="E233" s="4">
        <v>44</v>
      </c>
      <c r="F233" s="3">
        <v>2.98</v>
      </c>
      <c r="G233" s="1">
        <v>25</v>
      </c>
      <c r="H233" s="1">
        <v>35</v>
      </c>
      <c r="I233" s="1">
        <v>150</v>
      </c>
      <c r="J233" s="1">
        <v>235</v>
      </c>
      <c r="K233" s="1">
        <v>628</v>
      </c>
      <c r="L233" s="1">
        <v>18375</v>
      </c>
      <c r="M233" s="5">
        <v>80.321192218194966</v>
      </c>
      <c r="N233" s="8">
        <v>3.4176870748299316E-2</v>
      </c>
      <c r="O233" s="3">
        <v>43.699999999999996</v>
      </c>
      <c r="P233" s="5">
        <v>401.7057433503997</v>
      </c>
      <c r="Q233" s="3">
        <v>0.3</v>
      </c>
      <c r="R233" s="12">
        <f t="shared" si="3"/>
        <v>2.0085287167519983E-3</v>
      </c>
      <c r="V233" s="3"/>
      <c r="W233" s="3"/>
    </row>
    <row r="234" spans="1:23" x14ac:dyDescent="0.25">
      <c r="B234" s="1">
        <v>20</v>
      </c>
      <c r="C234" s="5">
        <v>528</v>
      </c>
      <c r="D234" s="1">
        <v>2</v>
      </c>
      <c r="E234" s="4">
        <v>44</v>
      </c>
      <c r="F234" s="3">
        <v>2.98</v>
      </c>
      <c r="G234" s="1">
        <v>25</v>
      </c>
      <c r="H234" s="1">
        <v>35</v>
      </c>
      <c r="I234" s="1">
        <v>150</v>
      </c>
      <c r="J234" s="1">
        <v>235</v>
      </c>
      <c r="K234" s="1">
        <v>628</v>
      </c>
      <c r="L234" s="1">
        <v>18375</v>
      </c>
      <c r="M234" s="5">
        <v>80.321192218194966</v>
      </c>
      <c r="N234" s="8">
        <v>3.4176870748299316E-2</v>
      </c>
      <c r="O234" s="3">
        <v>46</v>
      </c>
      <c r="P234" s="5">
        <v>422.84815089515763</v>
      </c>
      <c r="Q234" s="3">
        <v>0.32</v>
      </c>
      <c r="R234" s="12">
        <f t="shared" si="3"/>
        <v>2.1142407544757881E-3</v>
      </c>
      <c r="V234" s="3"/>
      <c r="W234" s="3"/>
    </row>
    <row r="235" spans="1:23" x14ac:dyDescent="0.25">
      <c r="B235" s="1">
        <v>20</v>
      </c>
      <c r="C235" s="5">
        <v>528</v>
      </c>
      <c r="D235" s="1">
        <v>2</v>
      </c>
      <c r="E235" s="4">
        <v>44</v>
      </c>
      <c r="F235" s="3">
        <v>2.98</v>
      </c>
      <c r="G235" s="1">
        <v>25</v>
      </c>
      <c r="H235" s="1">
        <v>35</v>
      </c>
      <c r="I235" s="1">
        <v>150</v>
      </c>
      <c r="J235" s="1">
        <v>235</v>
      </c>
      <c r="K235" s="1">
        <v>628</v>
      </c>
      <c r="L235" s="1">
        <v>18375</v>
      </c>
      <c r="M235" s="5">
        <v>80.321192218194966</v>
      </c>
      <c r="N235" s="8">
        <v>3.4176870748299316E-2</v>
      </c>
      <c r="O235" s="3">
        <v>51.634999999999991</v>
      </c>
      <c r="P235" s="5">
        <v>474.64704937981429</v>
      </c>
      <c r="Q235" s="3">
        <v>0.36</v>
      </c>
      <c r="R235" s="12">
        <f t="shared" si="3"/>
        <v>2.3732352468990715E-3</v>
      </c>
      <c r="V235" s="3"/>
      <c r="W235" s="3"/>
    </row>
    <row r="236" spans="1:23" x14ac:dyDescent="0.25">
      <c r="B236" s="1">
        <v>20</v>
      </c>
      <c r="C236" s="5">
        <v>528</v>
      </c>
      <c r="D236" s="1">
        <v>2</v>
      </c>
      <c r="E236" s="4">
        <v>44</v>
      </c>
      <c r="F236" s="3">
        <v>2.98</v>
      </c>
      <c r="G236" s="1">
        <v>25</v>
      </c>
      <c r="H236" s="1">
        <v>35</v>
      </c>
      <c r="I236" s="1">
        <v>150</v>
      </c>
      <c r="J236" s="1">
        <v>235</v>
      </c>
      <c r="K236" s="1">
        <v>628</v>
      </c>
      <c r="L236" s="1">
        <v>18375</v>
      </c>
      <c r="M236" s="5">
        <v>80.321192218194966</v>
      </c>
      <c r="N236" s="8">
        <v>3.4176870748299316E-2</v>
      </c>
      <c r="O236" s="3">
        <v>57.269999999999989</v>
      </c>
      <c r="P236" s="5">
        <v>526.44594786447112</v>
      </c>
      <c r="Q236" s="3">
        <v>0.47</v>
      </c>
      <c r="R236" s="12">
        <f t="shared" si="3"/>
        <v>2.6322297393223558E-3</v>
      </c>
      <c r="V236" s="3"/>
      <c r="W236" s="3"/>
    </row>
    <row r="237" spans="1:23" x14ac:dyDescent="0.25">
      <c r="A237" t="s">
        <v>54</v>
      </c>
      <c r="B237" s="1">
        <v>20</v>
      </c>
      <c r="C237" s="5">
        <v>528</v>
      </c>
      <c r="D237" s="1">
        <v>3</v>
      </c>
      <c r="E237" s="4">
        <v>12</v>
      </c>
      <c r="F237" s="3">
        <v>2.98</v>
      </c>
      <c r="G237" s="1">
        <v>25</v>
      </c>
      <c r="H237" s="1">
        <v>35</v>
      </c>
      <c r="I237" s="1">
        <v>150</v>
      </c>
      <c r="J237" s="1">
        <v>235</v>
      </c>
      <c r="K237" s="1">
        <v>942</v>
      </c>
      <c r="L237" s="1">
        <v>18375</v>
      </c>
      <c r="M237" s="5">
        <v>93.01135812514184</v>
      </c>
      <c r="N237" s="8">
        <v>5.1265306122448978E-2</v>
      </c>
      <c r="O237" s="3">
        <v>48.3</v>
      </c>
      <c r="P237" s="5">
        <v>303.4025683141906</v>
      </c>
      <c r="Q237" s="3">
        <v>0.16</v>
      </c>
      <c r="R237" s="12">
        <f t="shared" si="3"/>
        <v>1.517012841570953E-3</v>
      </c>
      <c r="V237" s="3"/>
      <c r="W237" s="3"/>
    </row>
    <row r="238" spans="1:23" x14ac:dyDescent="0.25">
      <c r="B238" s="1">
        <v>20</v>
      </c>
      <c r="C238" s="5">
        <v>528</v>
      </c>
      <c r="D238" s="1">
        <v>3</v>
      </c>
      <c r="E238" s="4">
        <v>12</v>
      </c>
      <c r="F238" s="3">
        <v>2.98</v>
      </c>
      <c r="G238" s="1">
        <v>25</v>
      </c>
      <c r="H238" s="1">
        <v>35</v>
      </c>
      <c r="I238" s="1">
        <v>150</v>
      </c>
      <c r="J238" s="1">
        <v>235</v>
      </c>
      <c r="K238" s="1">
        <v>942</v>
      </c>
      <c r="L238" s="1">
        <v>18375</v>
      </c>
      <c r="M238" s="5">
        <v>93.01135812514184</v>
      </c>
      <c r="N238" s="8">
        <v>5.1265306122448978E-2</v>
      </c>
      <c r="O238" s="3">
        <v>50.599999999999994</v>
      </c>
      <c r="P238" s="5">
        <v>317.8503096624853</v>
      </c>
      <c r="Q238" s="3">
        <v>0.18</v>
      </c>
      <c r="R238" s="12">
        <f t="shared" si="3"/>
        <v>1.5892515483124266E-3</v>
      </c>
      <c r="V238" s="3"/>
      <c r="W238" s="3"/>
    </row>
    <row r="239" spans="1:23" x14ac:dyDescent="0.25">
      <c r="B239" s="1">
        <v>20</v>
      </c>
      <c r="C239" s="5">
        <v>528</v>
      </c>
      <c r="D239" s="1">
        <v>3</v>
      </c>
      <c r="E239" s="4">
        <v>12</v>
      </c>
      <c r="F239" s="3">
        <v>2.98</v>
      </c>
      <c r="G239" s="1">
        <v>25</v>
      </c>
      <c r="H239" s="1">
        <v>35</v>
      </c>
      <c r="I239" s="1">
        <v>150</v>
      </c>
      <c r="J239" s="1">
        <v>235</v>
      </c>
      <c r="K239" s="1">
        <v>942</v>
      </c>
      <c r="L239" s="1">
        <v>18375</v>
      </c>
      <c r="M239" s="5">
        <v>93.01135812514184</v>
      </c>
      <c r="N239" s="8">
        <v>5.1265306122448978E-2</v>
      </c>
      <c r="O239" s="3">
        <v>56.349999999999994</v>
      </c>
      <c r="P239" s="5">
        <v>353.96966303322239</v>
      </c>
      <c r="Q239" s="3">
        <v>0.18</v>
      </c>
      <c r="R239" s="12">
        <f t="shared" si="3"/>
        <v>1.769848315166112E-3</v>
      </c>
      <c r="V239" s="3"/>
      <c r="W239" s="3"/>
    </row>
    <row r="240" spans="1:23" x14ac:dyDescent="0.25">
      <c r="B240" s="1">
        <v>20</v>
      </c>
      <c r="C240" s="5">
        <v>528</v>
      </c>
      <c r="D240" s="1">
        <v>3</v>
      </c>
      <c r="E240" s="4">
        <v>12</v>
      </c>
      <c r="F240" s="3">
        <v>2.98</v>
      </c>
      <c r="G240" s="1">
        <v>25</v>
      </c>
      <c r="H240" s="1">
        <v>35</v>
      </c>
      <c r="I240" s="1">
        <v>150</v>
      </c>
      <c r="J240" s="1">
        <v>235</v>
      </c>
      <c r="K240" s="1">
        <v>942</v>
      </c>
      <c r="L240" s="1">
        <v>18375</v>
      </c>
      <c r="M240" s="5">
        <v>93.01135812514184</v>
      </c>
      <c r="N240" s="8">
        <v>5.1265306122448978E-2</v>
      </c>
      <c r="O240" s="3">
        <v>62.674999999999997</v>
      </c>
      <c r="P240" s="5">
        <v>393.70095174103312</v>
      </c>
      <c r="Q240" s="3">
        <v>0.2</v>
      </c>
      <c r="R240" s="12">
        <f t="shared" si="3"/>
        <v>1.9685047587051658E-3</v>
      </c>
      <c r="V240" s="3"/>
      <c r="W240" s="3"/>
    </row>
    <row r="241" spans="1:23" x14ac:dyDescent="0.25">
      <c r="B241" s="1">
        <v>20</v>
      </c>
      <c r="C241" s="5">
        <v>528</v>
      </c>
      <c r="D241" s="1">
        <v>3</v>
      </c>
      <c r="E241" s="4">
        <v>12</v>
      </c>
      <c r="F241" s="3">
        <v>2.98</v>
      </c>
      <c r="G241" s="1">
        <v>25</v>
      </c>
      <c r="H241" s="1">
        <v>35</v>
      </c>
      <c r="I241" s="1">
        <v>150</v>
      </c>
      <c r="J241" s="1">
        <v>235</v>
      </c>
      <c r="K241" s="1">
        <v>942</v>
      </c>
      <c r="L241" s="1">
        <v>18375</v>
      </c>
      <c r="M241" s="5">
        <v>93.01135812514184</v>
      </c>
      <c r="N241" s="8">
        <v>5.1265306122448978E-2</v>
      </c>
      <c r="O241" s="3">
        <v>68.424999999999997</v>
      </c>
      <c r="P241" s="5">
        <v>429.82030511177004</v>
      </c>
      <c r="Q241" s="3">
        <v>0.2</v>
      </c>
      <c r="R241" s="12">
        <f t="shared" si="3"/>
        <v>2.1491015255588504E-3</v>
      </c>
      <c r="V241" s="3"/>
      <c r="W241" s="3"/>
    </row>
    <row r="242" spans="1:23" x14ac:dyDescent="0.25">
      <c r="B242" s="1">
        <v>20</v>
      </c>
      <c r="C242" s="5">
        <v>528</v>
      </c>
      <c r="D242" s="1">
        <v>3</v>
      </c>
      <c r="E242" s="4">
        <v>12</v>
      </c>
      <c r="F242" s="3">
        <v>2.98</v>
      </c>
      <c r="G242" s="1">
        <v>25</v>
      </c>
      <c r="H242" s="1">
        <v>35</v>
      </c>
      <c r="I242" s="1">
        <v>150</v>
      </c>
      <c r="J242" s="1">
        <v>235</v>
      </c>
      <c r="K242" s="1">
        <v>942</v>
      </c>
      <c r="L242" s="1">
        <v>18375</v>
      </c>
      <c r="M242" s="5">
        <v>93.01135812514184</v>
      </c>
      <c r="N242" s="8">
        <v>5.1265306122448978E-2</v>
      </c>
      <c r="O242" s="3">
        <v>73.599999999999994</v>
      </c>
      <c r="P242" s="5">
        <v>462.32772314543331</v>
      </c>
      <c r="Q242" s="3">
        <v>0.2</v>
      </c>
      <c r="R242" s="12">
        <f t="shared" si="3"/>
        <v>2.3116386157271667E-3</v>
      </c>
      <c r="V242" s="3"/>
      <c r="W242" s="3"/>
    </row>
    <row r="243" spans="1:23" x14ac:dyDescent="0.25">
      <c r="B243" s="1">
        <v>20</v>
      </c>
      <c r="C243" s="5">
        <v>528</v>
      </c>
      <c r="D243" s="1">
        <v>3</v>
      </c>
      <c r="E243" s="4">
        <v>12</v>
      </c>
      <c r="F243" s="3">
        <v>2.98</v>
      </c>
      <c r="G243" s="1">
        <v>25</v>
      </c>
      <c r="H243" s="1">
        <v>35</v>
      </c>
      <c r="I243" s="1">
        <v>150</v>
      </c>
      <c r="J243" s="1">
        <v>235</v>
      </c>
      <c r="K243" s="1">
        <v>942</v>
      </c>
      <c r="L243" s="1">
        <v>18375</v>
      </c>
      <c r="M243" s="5">
        <v>93.01135812514184</v>
      </c>
      <c r="N243" s="8">
        <v>5.1265306122448978E-2</v>
      </c>
      <c r="O243" s="3">
        <v>79.924999999999997</v>
      </c>
      <c r="P243" s="5">
        <v>502.05901185324399</v>
      </c>
      <c r="Q243" s="3">
        <v>0.22</v>
      </c>
      <c r="R243" s="12">
        <f t="shared" si="3"/>
        <v>2.51029505926622E-3</v>
      </c>
      <c r="V243" s="3"/>
      <c r="W243" s="3"/>
    </row>
    <row r="244" spans="1:23" x14ac:dyDescent="0.25">
      <c r="A244" t="s">
        <v>55</v>
      </c>
      <c r="B244" s="1">
        <v>28</v>
      </c>
      <c r="C244" s="5">
        <v>400</v>
      </c>
      <c r="D244" s="1">
        <v>4</v>
      </c>
      <c r="E244" s="4">
        <v>16</v>
      </c>
      <c r="F244" s="3">
        <v>5.3084743571011064</v>
      </c>
      <c r="G244" s="1">
        <v>30</v>
      </c>
      <c r="H244" s="1">
        <v>44</v>
      </c>
      <c r="I244" s="1">
        <v>200</v>
      </c>
      <c r="J244" s="1">
        <v>300</v>
      </c>
      <c r="K244" s="1">
        <v>2463</v>
      </c>
      <c r="L244" s="1">
        <v>30800</v>
      </c>
      <c r="M244" s="5">
        <v>133.49341623498307</v>
      </c>
      <c r="N244" s="8">
        <v>7.9967532467532465E-2</v>
      </c>
      <c r="O244" s="3">
        <v>78.75</v>
      </c>
      <c r="P244" s="5">
        <v>151.17196997745879</v>
      </c>
      <c r="Q244" s="3">
        <v>0.22</v>
      </c>
      <c r="R244" s="12">
        <f t="shared" si="3"/>
        <v>7.558598498872939E-4</v>
      </c>
      <c r="V244" s="3"/>
      <c r="W244" s="3"/>
    </row>
    <row r="245" spans="1:23" x14ac:dyDescent="0.25">
      <c r="B245" s="1">
        <v>28</v>
      </c>
      <c r="C245" s="5">
        <v>400</v>
      </c>
      <c r="D245" s="1">
        <v>4</v>
      </c>
      <c r="E245" s="4">
        <v>16</v>
      </c>
      <c r="F245" s="3">
        <v>5.3084743571011064</v>
      </c>
      <c r="G245" s="1">
        <v>30</v>
      </c>
      <c r="H245" s="1">
        <v>44</v>
      </c>
      <c r="I245" s="1">
        <v>200</v>
      </c>
      <c r="J245" s="1">
        <v>300</v>
      </c>
      <c r="K245" s="1">
        <v>2463</v>
      </c>
      <c r="L245" s="1">
        <v>30800</v>
      </c>
      <c r="M245" s="5">
        <v>133.49341623498307</v>
      </c>
      <c r="N245" s="8">
        <v>7.9967532467532465E-2</v>
      </c>
      <c r="O245" s="3">
        <v>105.075</v>
      </c>
      <c r="P245" s="5">
        <v>201.70659994135215</v>
      </c>
      <c r="Q245" s="3">
        <v>0.25</v>
      </c>
      <c r="R245" s="12">
        <f t="shared" si="3"/>
        <v>1.0085329997067609E-3</v>
      </c>
      <c r="V245" s="3"/>
      <c r="W245" s="3"/>
    </row>
    <row r="246" spans="1:23" x14ac:dyDescent="0.25">
      <c r="B246" s="1">
        <v>28</v>
      </c>
      <c r="C246" s="5">
        <v>400</v>
      </c>
      <c r="D246" s="1">
        <v>4</v>
      </c>
      <c r="E246" s="4">
        <v>16</v>
      </c>
      <c r="F246" s="3">
        <v>5.3084743571011064</v>
      </c>
      <c r="G246" s="1">
        <v>30</v>
      </c>
      <c r="H246" s="1">
        <v>44</v>
      </c>
      <c r="I246" s="1">
        <v>200</v>
      </c>
      <c r="J246" s="1">
        <v>300</v>
      </c>
      <c r="K246" s="1">
        <v>2463</v>
      </c>
      <c r="L246" s="1">
        <v>30800</v>
      </c>
      <c r="M246" s="5">
        <v>133.49341623498307</v>
      </c>
      <c r="N246" s="8">
        <v>7.9967532467532465E-2</v>
      </c>
      <c r="O246" s="3">
        <v>120.15</v>
      </c>
      <c r="P246" s="5">
        <v>230.64523419418001</v>
      </c>
      <c r="Q246" s="3">
        <v>0.28999999999999998</v>
      </c>
      <c r="R246" s="12">
        <f t="shared" si="3"/>
        <v>1.1532261709709E-3</v>
      </c>
      <c r="V246" s="3"/>
      <c r="W246" s="3"/>
    </row>
    <row r="247" spans="1:23" x14ac:dyDescent="0.25">
      <c r="B247" s="1">
        <v>28</v>
      </c>
      <c r="C247" s="5">
        <v>400</v>
      </c>
      <c r="D247" s="1">
        <v>4</v>
      </c>
      <c r="E247" s="4">
        <v>16</v>
      </c>
      <c r="F247" s="3">
        <v>5.3084743571011064</v>
      </c>
      <c r="G247" s="1">
        <v>30</v>
      </c>
      <c r="H247" s="1">
        <v>44</v>
      </c>
      <c r="I247" s="1">
        <v>200</v>
      </c>
      <c r="J247" s="1">
        <v>300</v>
      </c>
      <c r="K247" s="1">
        <v>2463</v>
      </c>
      <c r="L247" s="1">
        <v>30800</v>
      </c>
      <c r="M247" s="5">
        <v>133.49341623498307</v>
      </c>
      <c r="N247" s="8">
        <v>7.9967532467532465E-2</v>
      </c>
      <c r="O247" s="3">
        <v>137.47499999999999</v>
      </c>
      <c r="P247" s="5">
        <v>263.90306758922088</v>
      </c>
      <c r="Q247" s="3">
        <v>0.31</v>
      </c>
      <c r="R247" s="12">
        <f t="shared" si="3"/>
        <v>1.3195153379461043E-3</v>
      </c>
      <c r="V247" s="3"/>
      <c r="W247" s="3"/>
    </row>
    <row r="248" spans="1:23" x14ac:dyDescent="0.25">
      <c r="B248" s="1">
        <v>28</v>
      </c>
      <c r="C248" s="5">
        <v>400</v>
      </c>
      <c r="D248" s="1">
        <v>4</v>
      </c>
      <c r="E248" s="4">
        <v>16</v>
      </c>
      <c r="F248" s="3">
        <v>5.3084743571011064</v>
      </c>
      <c r="G248" s="1">
        <v>30</v>
      </c>
      <c r="H248" s="1">
        <v>44</v>
      </c>
      <c r="I248" s="1">
        <v>200</v>
      </c>
      <c r="J248" s="1">
        <v>300</v>
      </c>
      <c r="K248" s="1">
        <v>2463</v>
      </c>
      <c r="L248" s="1">
        <v>30800</v>
      </c>
      <c r="M248" s="5">
        <v>133.49341623498307</v>
      </c>
      <c r="N248" s="8">
        <v>7.9967532467532465E-2</v>
      </c>
      <c r="O248" s="3">
        <v>164.47499999999999</v>
      </c>
      <c r="P248" s="5">
        <v>315.73345729577818</v>
      </c>
      <c r="Q248" s="3">
        <v>0.33</v>
      </c>
      <c r="R248" s="12">
        <f t="shared" si="3"/>
        <v>1.5786672864788909E-3</v>
      </c>
      <c r="V248" s="3"/>
      <c r="W248" s="3"/>
    </row>
    <row r="249" spans="1:23" x14ac:dyDescent="0.25">
      <c r="B249" s="1">
        <v>28</v>
      </c>
      <c r="C249" s="5">
        <v>400</v>
      </c>
      <c r="D249" s="1">
        <v>4</v>
      </c>
      <c r="E249" s="4">
        <v>16</v>
      </c>
      <c r="F249" s="3">
        <v>5.3084743571011064</v>
      </c>
      <c r="G249" s="1">
        <v>30</v>
      </c>
      <c r="H249" s="1">
        <v>44</v>
      </c>
      <c r="I249" s="1">
        <v>200</v>
      </c>
      <c r="J249" s="1">
        <v>300</v>
      </c>
      <c r="K249" s="1">
        <v>2463</v>
      </c>
      <c r="L249" s="1">
        <v>30800</v>
      </c>
      <c r="M249" s="5">
        <v>133.49341623498307</v>
      </c>
      <c r="N249" s="8">
        <v>7.9967532467532465E-2</v>
      </c>
      <c r="O249" s="3">
        <v>178.20000000000002</v>
      </c>
      <c r="P249" s="5">
        <v>342.08057206327823</v>
      </c>
      <c r="Q249" s="3">
        <v>0.34</v>
      </c>
      <c r="R249" s="12">
        <f t="shared" si="3"/>
        <v>1.7104028603163912E-3</v>
      </c>
      <c r="V249" s="3"/>
      <c r="W249" s="3"/>
    </row>
    <row r="250" spans="1:23" x14ac:dyDescent="0.25">
      <c r="B250" s="1">
        <v>28</v>
      </c>
      <c r="C250" s="5">
        <v>400</v>
      </c>
      <c r="D250" s="1">
        <v>4</v>
      </c>
      <c r="E250" s="4">
        <v>16</v>
      </c>
      <c r="F250" s="3">
        <v>5.3084743571011064</v>
      </c>
      <c r="G250" s="1">
        <v>30</v>
      </c>
      <c r="H250" s="1">
        <v>44</v>
      </c>
      <c r="I250" s="1">
        <v>200</v>
      </c>
      <c r="J250" s="1">
        <v>300</v>
      </c>
      <c r="K250" s="1">
        <v>2463</v>
      </c>
      <c r="L250" s="1">
        <v>30800</v>
      </c>
      <c r="M250" s="5">
        <v>133.49341623498307</v>
      </c>
      <c r="N250" s="8">
        <v>7.9967532467532465E-2</v>
      </c>
      <c r="O250" s="3">
        <v>198.22499999999999</v>
      </c>
      <c r="P250" s="5">
        <v>380.5214444289748</v>
      </c>
      <c r="Q250" s="3">
        <v>0.37</v>
      </c>
      <c r="R250" s="12">
        <f t="shared" si="3"/>
        <v>1.9026072221448741E-3</v>
      </c>
      <c r="V250" s="3"/>
      <c r="W250" s="3"/>
    </row>
    <row r="251" spans="1:23" x14ac:dyDescent="0.25">
      <c r="A251" t="s">
        <v>56</v>
      </c>
      <c r="B251" s="1">
        <v>15.9</v>
      </c>
      <c r="C251" s="5">
        <v>392</v>
      </c>
      <c r="D251" s="1">
        <v>2</v>
      </c>
      <c r="E251" s="4">
        <v>46</v>
      </c>
      <c r="F251" s="3">
        <v>2.8258773978663156</v>
      </c>
      <c r="G251" s="1">
        <v>30</v>
      </c>
      <c r="H251" s="1">
        <v>38</v>
      </c>
      <c r="I251" s="1">
        <v>150</v>
      </c>
      <c r="J251" s="1">
        <v>250</v>
      </c>
      <c r="K251" s="1">
        <v>397.2</v>
      </c>
      <c r="L251" s="1">
        <v>17625</v>
      </c>
      <c r="M251" s="5">
        <v>70.061381209483116</v>
      </c>
      <c r="N251" s="8">
        <v>2.2536170212765955E-2</v>
      </c>
      <c r="O251" s="3">
        <v>27.1</v>
      </c>
      <c r="P251" s="5">
        <v>361.66957450902817</v>
      </c>
      <c r="Q251" s="3">
        <v>0.2</v>
      </c>
      <c r="R251" s="12">
        <f t="shared" si="3"/>
        <v>1.8083478725451408E-3</v>
      </c>
      <c r="V251" s="3"/>
      <c r="W251" s="3"/>
    </row>
    <row r="252" spans="1:23" x14ac:dyDescent="0.25">
      <c r="B252" s="1">
        <v>15.9</v>
      </c>
      <c r="C252" s="5">
        <v>392</v>
      </c>
      <c r="D252" s="1">
        <v>2</v>
      </c>
      <c r="E252" s="4">
        <v>46</v>
      </c>
      <c r="F252" s="3">
        <v>2.8258773978663156</v>
      </c>
      <c r="G252" s="1">
        <v>30</v>
      </c>
      <c r="H252" s="1">
        <v>38</v>
      </c>
      <c r="I252" s="1">
        <v>150</v>
      </c>
      <c r="J252" s="1">
        <v>250</v>
      </c>
      <c r="K252" s="1">
        <v>397.2</v>
      </c>
      <c r="L252" s="1">
        <v>17625</v>
      </c>
      <c r="M252" s="5">
        <v>70.061381209483116</v>
      </c>
      <c r="N252" s="8">
        <v>2.2536170212765955E-2</v>
      </c>
      <c r="O252" s="3">
        <v>35.6</v>
      </c>
      <c r="P252" s="5">
        <v>392.3</v>
      </c>
      <c r="Q252" s="3">
        <v>0.35</v>
      </c>
      <c r="R252" s="12">
        <f t="shared" si="3"/>
        <v>1.9615000000000001E-3</v>
      </c>
      <c r="V252" s="3"/>
      <c r="W252" s="3"/>
    </row>
    <row r="253" spans="1:23" x14ac:dyDescent="0.25">
      <c r="A253" t="s">
        <v>57</v>
      </c>
      <c r="B253" s="1">
        <v>15.9</v>
      </c>
      <c r="C253" s="5">
        <v>392</v>
      </c>
      <c r="D253" s="1">
        <v>2</v>
      </c>
      <c r="E253" s="4">
        <v>46</v>
      </c>
      <c r="F253" s="3">
        <v>2.8258773978663156</v>
      </c>
      <c r="G253" s="1">
        <v>30</v>
      </c>
      <c r="H253" s="1">
        <v>38</v>
      </c>
      <c r="I253" s="1">
        <v>150</v>
      </c>
      <c r="J253" s="1">
        <v>250</v>
      </c>
      <c r="K253" s="1">
        <v>397.2</v>
      </c>
      <c r="L253" s="1">
        <v>17625</v>
      </c>
      <c r="M253" s="5">
        <v>70.061381209483116</v>
      </c>
      <c r="N253" s="8">
        <v>2.2536170212765955E-2</v>
      </c>
      <c r="O253" s="3">
        <v>27.2</v>
      </c>
      <c r="P253" s="5">
        <v>363.0041485847072</v>
      </c>
      <c r="Q253" s="3">
        <v>0.2</v>
      </c>
      <c r="R253" s="12">
        <f t="shared" si="3"/>
        <v>1.8150207429235359E-3</v>
      </c>
      <c r="V253" s="3"/>
      <c r="W253" s="3"/>
    </row>
    <row r="254" spans="1:23" x14ac:dyDescent="0.25">
      <c r="B254" s="1">
        <v>15.9</v>
      </c>
      <c r="C254" s="5">
        <v>392</v>
      </c>
      <c r="D254" s="1">
        <v>2</v>
      </c>
      <c r="E254" s="4">
        <v>46</v>
      </c>
      <c r="F254" s="3">
        <v>2.8258773978663156</v>
      </c>
      <c r="G254" s="1">
        <v>30</v>
      </c>
      <c r="H254" s="1">
        <v>38</v>
      </c>
      <c r="I254" s="1">
        <v>150</v>
      </c>
      <c r="J254" s="1">
        <v>250</v>
      </c>
      <c r="K254" s="1">
        <v>397.2</v>
      </c>
      <c r="L254" s="1">
        <v>17625</v>
      </c>
      <c r="M254" s="5">
        <v>70.061381209483116</v>
      </c>
      <c r="N254" s="8">
        <v>2.2536170212765955E-2</v>
      </c>
      <c r="O254" s="3">
        <v>35.6</v>
      </c>
      <c r="P254" s="5">
        <v>392.3</v>
      </c>
      <c r="Q254" s="3">
        <v>0.25</v>
      </c>
      <c r="R254" s="12">
        <f t="shared" si="3"/>
        <v>1.9615000000000001E-3</v>
      </c>
      <c r="V254" s="3"/>
      <c r="W254" s="3"/>
    </row>
    <row r="255" spans="1:23" x14ac:dyDescent="0.25">
      <c r="A255" t="s">
        <v>58</v>
      </c>
      <c r="B255" s="1">
        <v>15.9</v>
      </c>
      <c r="C255" s="5">
        <v>392</v>
      </c>
      <c r="D255" s="1">
        <v>2</v>
      </c>
      <c r="E255" s="4">
        <v>46</v>
      </c>
      <c r="F255" s="3">
        <v>2.8258773978663156</v>
      </c>
      <c r="G255" s="1">
        <v>30</v>
      </c>
      <c r="H255" s="1">
        <v>38</v>
      </c>
      <c r="I255" s="1">
        <v>150</v>
      </c>
      <c r="J255" s="1">
        <v>250</v>
      </c>
      <c r="K255" s="1">
        <v>397.2</v>
      </c>
      <c r="L255" s="1">
        <v>17625</v>
      </c>
      <c r="M255" s="5">
        <v>70.061381209483116</v>
      </c>
      <c r="N255" s="8">
        <v>2.2536170212765955E-2</v>
      </c>
      <c r="O255" s="3">
        <v>27.2</v>
      </c>
      <c r="P255" s="5">
        <v>363.0041485847072</v>
      </c>
      <c r="Q255" s="3">
        <v>0.2</v>
      </c>
      <c r="R255" s="12">
        <f t="shared" si="3"/>
        <v>1.8150207429235359E-3</v>
      </c>
      <c r="V255" s="3"/>
      <c r="W255" s="3"/>
    </row>
    <row r="256" spans="1:23" x14ac:dyDescent="0.25">
      <c r="B256" s="1">
        <v>15.9</v>
      </c>
      <c r="C256" s="5">
        <v>392</v>
      </c>
      <c r="D256" s="1">
        <v>2</v>
      </c>
      <c r="E256" s="4">
        <v>46</v>
      </c>
      <c r="F256" s="3">
        <v>2.8258773978663156</v>
      </c>
      <c r="G256" s="1">
        <v>30</v>
      </c>
      <c r="H256" s="1">
        <v>38</v>
      </c>
      <c r="I256" s="1">
        <v>150</v>
      </c>
      <c r="J256" s="1">
        <v>250</v>
      </c>
      <c r="K256" s="1">
        <v>397.2</v>
      </c>
      <c r="L256" s="1">
        <v>17625</v>
      </c>
      <c r="M256" s="5">
        <v>70.061381209483116</v>
      </c>
      <c r="N256" s="8">
        <v>2.2536170212765955E-2</v>
      </c>
      <c r="O256" s="3">
        <v>35.6</v>
      </c>
      <c r="P256" s="5">
        <v>392.3</v>
      </c>
      <c r="Q256" s="3">
        <v>0.25</v>
      </c>
      <c r="R256" s="12">
        <f t="shared" si="3"/>
        <v>1.9615000000000001E-3</v>
      </c>
      <c r="V256" s="3"/>
      <c r="W256" s="3"/>
    </row>
    <row r="257" spans="1:23" x14ac:dyDescent="0.25">
      <c r="A257" t="s">
        <v>59</v>
      </c>
      <c r="B257" s="1">
        <v>15.9</v>
      </c>
      <c r="C257" s="5">
        <v>392</v>
      </c>
      <c r="D257" s="1">
        <v>2</v>
      </c>
      <c r="E257" s="4">
        <v>46</v>
      </c>
      <c r="F257" s="3">
        <v>2.8258773978663156</v>
      </c>
      <c r="G257" s="1">
        <v>30</v>
      </c>
      <c r="H257" s="1">
        <v>38</v>
      </c>
      <c r="I257" s="1">
        <v>150</v>
      </c>
      <c r="J257" s="1">
        <v>250</v>
      </c>
      <c r="K257" s="1">
        <v>397.2</v>
      </c>
      <c r="L257" s="1">
        <v>17625</v>
      </c>
      <c r="M257" s="5">
        <v>70.061381209483116</v>
      </c>
      <c r="N257" s="8">
        <v>2.2536170212765955E-2</v>
      </c>
      <c r="O257" s="3">
        <v>27.3</v>
      </c>
      <c r="P257" s="5">
        <v>364.33872266038628</v>
      </c>
      <c r="Q257" s="3">
        <v>0.2</v>
      </c>
      <c r="R257" s="12">
        <f t="shared" si="3"/>
        <v>1.8216936133019315E-3</v>
      </c>
      <c r="V257" s="3"/>
      <c r="W257" s="3"/>
    </row>
    <row r="258" spans="1:23" x14ac:dyDescent="0.25">
      <c r="B258" s="1">
        <v>15.9</v>
      </c>
      <c r="C258" s="5">
        <v>392</v>
      </c>
      <c r="D258" s="1">
        <v>2</v>
      </c>
      <c r="E258" s="4">
        <v>46</v>
      </c>
      <c r="F258" s="3">
        <v>2.8258773978663156</v>
      </c>
      <c r="G258" s="1">
        <v>30</v>
      </c>
      <c r="H258" s="1">
        <v>38</v>
      </c>
      <c r="I258" s="1">
        <v>150</v>
      </c>
      <c r="J258" s="1">
        <v>250</v>
      </c>
      <c r="K258" s="1">
        <v>397.2</v>
      </c>
      <c r="L258" s="1">
        <v>17625</v>
      </c>
      <c r="M258" s="5">
        <v>70.061381209483116</v>
      </c>
      <c r="N258" s="8">
        <v>2.2536170212765955E-2</v>
      </c>
      <c r="O258" s="3">
        <v>35.700000000000003</v>
      </c>
      <c r="P258" s="5">
        <v>392.3</v>
      </c>
      <c r="Q258" s="3">
        <v>0.3</v>
      </c>
      <c r="R258" s="12">
        <f t="shared" si="3"/>
        <v>1.9615000000000001E-3</v>
      </c>
      <c r="V258" s="3"/>
      <c r="W258" s="3"/>
    </row>
    <row r="259" spans="1:23" x14ac:dyDescent="0.25">
      <c r="A259" t="s">
        <v>60</v>
      </c>
      <c r="B259" s="1">
        <v>12.7</v>
      </c>
      <c r="C259" s="5">
        <v>392</v>
      </c>
      <c r="D259" s="1">
        <v>2</v>
      </c>
      <c r="E259" s="4">
        <v>52</v>
      </c>
      <c r="F259" s="3">
        <v>2.9208758709847928</v>
      </c>
      <c r="G259" s="1">
        <v>30</v>
      </c>
      <c r="H259" s="1">
        <v>36.5</v>
      </c>
      <c r="I259" s="1">
        <v>150</v>
      </c>
      <c r="J259" s="1">
        <v>250</v>
      </c>
      <c r="K259" s="1">
        <v>253.4</v>
      </c>
      <c r="L259" s="1">
        <v>15000</v>
      </c>
      <c r="M259" s="5">
        <v>58.075942632487219</v>
      </c>
      <c r="N259" s="8">
        <v>1.6893333333333333E-2</v>
      </c>
      <c r="O259" s="3">
        <v>15.6</v>
      </c>
      <c r="P259" s="5">
        <v>317.10269794078823</v>
      </c>
      <c r="Q259" s="3">
        <v>0.15</v>
      </c>
      <c r="R259" s="12">
        <f t="shared" si="3"/>
        <v>1.5855134897039412E-3</v>
      </c>
      <c r="V259" s="3"/>
      <c r="W259" s="3"/>
    </row>
    <row r="260" spans="1:23" x14ac:dyDescent="0.25">
      <c r="B260" s="1">
        <v>12.7</v>
      </c>
      <c r="C260" s="5">
        <v>392</v>
      </c>
      <c r="D260" s="1">
        <v>2</v>
      </c>
      <c r="E260" s="4">
        <v>52</v>
      </c>
      <c r="F260" s="3">
        <v>2.9208758709847928</v>
      </c>
      <c r="G260" s="1">
        <v>30</v>
      </c>
      <c r="H260" s="1">
        <v>36.5</v>
      </c>
      <c r="I260" s="1">
        <v>150</v>
      </c>
      <c r="J260" s="1">
        <v>250</v>
      </c>
      <c r="K260" s="1">
        <v>253.4</v>
      </c>
      <c r="L260" s="1">
        <v>15000</v>
      </c>
      <c r="M260" s="5">
        <v>58.075942632487219</v>
      </c>
      <c r="N260" s="8">
        <v>1.6893333333333333E-2</v>
      </c>
      <c r="O260" s="3">
        <v>19.600000000000001</v>
      </c>
      <c r="P260" s="5">
        <v>392.3</v>
      </c>
      <c r="Q260" s="3">
        <v>0.2</v>
      </c>
      <c r="R260" s="12">
        <f t="shared" ref="R260:R323" si="4">P260/200000</f>
        <v>1.9615000000000001E-3</v>
      </c>
      <c r="V260" s="3"/>
      <c r="W260" s="3"/>
    </row>
    <row r="261" spans="1:23" x14ac:dyDescent="0.25">
      <c r="A261" t="s">
        <v>61</v>
      </c>
      <c r="B261" s="1">
        <v>12.7</v>
      </c>
      <c r="C261" s="5">
        <v>392</v>
      </c>
      <c r="D261" s="1">
        <v>2</v>
      </c>
      <c r="E261" s="4">
        <v>52</v>
      </c>
      <c r="F261" s="3">
        <v>2.9208758709847928</v>
      </c>
      <c r="G261" s="1">
        <v>30</v>
      </c>
      <c r="H261" s="1">
        <v>36.5</v>
      </c>
      <c r="I261" s="1">
        <v>150</v>
      </c>
      <c r="J261" s="1">
        <v>250</v>
      </c>
      <c r="K261" s="1">
        <v>253.4</v>
      </c>
      <c r="L261" s="1">
        <v>15000</v>
      </c>
      <c r="M261" s="5">
        <v>58.075942632487219</v>
      </c>
      <c r="N261" s="8">
        <v>1.6893333333333333E-2</v>
      </c>
      <c r="O261" s="3">
        <v>15.7</v>
      </c>
      <c r="P261" s="5">
        <v>319.13540754297276</v>
      </c>
      <c r="Q261" s="3">
        <v>0.15</v>
      </c>
      <c r="R261" s="12">
        <f t="shared" si="4"/>
        <v>1.5956770377148638E-3</v>
      </c>
      <c r="V261" s="3"/>
      <c r="W261" s="3"/>
    </row>
    <row r="262" spans="1:23" x14ac:dyDescent="0.25">
      <c r="B262" s="1">
        <v>12.7</v>
      </c>
      <c r="C262" s="5">
        <v>392</v>
      </c>
      <c r="D262" s="1">
        <v>2</v>
      </c>
      <c r="E262" s="4">
        <v>52</v>
      </c>
      <c r="F262" s="3">
        <v>2.9208758709847928</v>
      </c>
      <c r="G262" s="1">
        <v>30</v>
      </c>
      <c r="H262" s="1">
        <v>36.5</v>
      </c>
      <c r="I262" s="1">
        <v>150</v>
      </c>
      <c r="J262" s="1">
        <v>250</v>
      </c>
      <c r="K262" s="1">
        <v>253.4</v>
      </c>
      <c r="L262" s="1">
        <v>15000</v>
      </c>
      <c r="M262" s="5">
        <v>58.075942632487219</v>
      </c>
      <c r="N262" s="8">
        <v>1.6893333333333333E-2</v>
      </c>
      <c r="O262" s="3">
        <v>19.600000000000001</v>
      </c>
      <c r="P262" s="5">
        <v>392.3</v>
      </c>
      <c r="Q262" s="3">
        <v>0.2</v>
      </c>
      <c r="R262" s="12">
        <f t="shared" si="4"/>
        <v>1.9615000000000001E-3</v>
      </c>
      <c r="V262" s="3"/>
      <c r="W262" s="3"/>
    </row>
    <row r="263" spans="1:23" x14ac:dyDescent="0.25">
      <c r="A263" t="s">
        <v>62</v>
      </c>
      <c r="B263" s="1">
        <v>15.9</v>
      </c>
      <c r="C263" s="5">
        <v>392</v>
      </c>
      <c r="D263" s="1">
        <v>2</v>
      </c>
      <c r="E263" s="4">
        <v>46</v>
      </c>
      <c r="F263" s="3">
        <v>2.9208758709847928</v>
      </c>
      <c r="G263" s="1">
        <v>30</v>
      </c>
      <c r="H263" s="1">
        <v>38</v>
      </c>
      <c r="I263" s="1">
        <v>150</v>
      </c>
      <c r="J263" s="1">
        <v>250</v>
      </c>
      <c r="K263" s="1">
        <v>397.2</v>
      </c>
      <c r="L263" s="1">
        <v>17625</v>
      </c>
      <c r="M263" s="5">
        <v>69.597967277749476</v>
      </c>
      <c r="N263" s="8">
        <v>2.2536170212765955E-2</v>
      </c>
      <c r="O263" s="3">
        <v>19.5</v>
      </c>
      <c r="P263" s="5">
        <v>260.02902224680844</v>
      </c>
      <c r="Q263" s="3">
        <v>0.15</v>
      </c>
      <c r="R263" s="12">
        <f t="shared" si="4"/>
        <v>1.3001451112340421E-3</v>
      </c>
      <c r="V263" s="3"/>
      <c r="W263" s="3"/>
    </row>
    <row r="264" spans="1:23" x14ac:dyDescent="0.25">
      <c r="B264" s="1">
        <v>15.9</v>
      </c>
      <c r="C264" s="5">
        <v>392</v>
      </c>
      <c r="D264" s="1">
        <v>2</v>
      </c>
      <c r="E264" s="4">
        <v>46</v>
      </c>
      <c r="F264" s="3">
        <v>2.9208758709847928</v>
      </c>
      <c r="G264" s="1">
        <v>30</v>
      </c>
      <c r="H264" s="1">
        <v>38</v>
      </c>
      <c r="I264" s="1">
        <v>150</v>
      </c>
      <c r="J264" s="1">
        <v>250</v>
      </c>
      <c r="K264" s="1">
        <v>397.2</v>
      </c>
      <c r="L264" s="1">
        <v>17625</v>
      </c>
      <c r="M264" s="5">
        <v>69.597967277749476</v>
      </c>
      <c r="N264" s="8">
        <v>2.2536170212765955E-2</v>
      </c>
      <c r="O264" s="3">
        <v>27.4</v>
      </c>
      <c r="P264" s="5">
        <v>365.37411331090004</v>
      </c>
      <c r="Q264" s="3">
        <v>0.25</v>
      </c>
      <c r="R264" s="12">
        <f t="shared" si="4"/>
        <v>1.8268705665545001E-3</v>
      </c>
      <c r="V264" s="3"/>
      <c r="W264" s="3"/>
    </row>
    <row r="265" spans="1:23" x14ac:dyDescent="0.25">
      <c r="B265" s="1">
        <v>15.9</v>
      </c>
      <c r="C265" s="5">
        <v>392</v>
      </c>
      <c r="D265" s="1">
        <v>2</v>
      </c>
      <c r="E265" s="4">
        <v>46</v>
      </c>
      <c r="F265" s="3">
        <v>2.9208758709847928</v>
      </c>
      <c r="G265" s="1">
        <v>30</v>
      </c>
      <c r="H265" s="1">
        <v>38</v>
      </c>
      <c r="I265" s="1">
        <v>150</v>
      </c>
      <c r="J265" s="1">
        <v>250</v>
      </c>
      <c r="K265" s="1">
        <v>397.2</v>
      </c>
      <c r="L265" s="1">
        <v>17625</v>
      </c>
      <c r="M265" s="5">
        <v>69.597967277749476</v>
      </c>
      <c r="N265" s="8">
        <v>2.2536170212765955E-2</v>
      </c>
      <c r="O265" s="3">
        <v>31.3</v>
      </c>
      <c r="P265" s="5">
        <v>392.3</v>
      </c>
      <c r="Q265" s="3">
        <v>0.3</v>
      </c>
      <c r="R265" s="12">
        <f t="shared" si="4"/>
        <v>1.9615000000000001E-3</v>
      </c>
      <c r="V265" s="3"/>
      <c r="W265" s="3"/>
    </row>
    <row r="266" spans="1:23" x14ac:dyDescent="0.25">
      <c r="A266" t="s">
        <v>63</v>
      </c>
      <c r="B266" s="1">
        <v>15.9</v>
      </c>
      <c r="C266" s="5">
        <v>392</v>
      </c>
      <c r="D266" s="1">
        <v>2</v>
      </c>
      <c r="E266" s="4">
        <v>46</v>
      </c>
      <c r="F266" s="3">
        <v>2.9208758709847928</v>
      </c>
      <c r="G266" s="1">
        <v>30</v>
      </c>
      <c r="H266" s="1">
        <v>38</v>
      </c>
      <c r="I266" s="1">
        <v>150</v>
      </c>
      <c r="J266" s="1">
        <v>250</v>
      </c>
      <c r="K266" s="1">
        <v>397.2</v>
      </c>
      <c r="L266" s="1">
        <v>17625</v>
      </c>
      <c r="M266" s="5">
        <v>69.597967277749476</v>
      </c>
      <c r="N266" s="8">
        <v>2.2536170212765955E-2</v>
      </c>
      <c r="O266" s="3">
        <v>19.600000000000001</v>
      </c>
      <c r="P266" s="5">
        <v>261.36250441217675</v>
      </c>
      <c r="Q266" s="3">
        <v>0.15</v>
      </c>
      <c r="R266" s="12">
        <f t="shared" si="4"/>
        <v>1.3068125220608838E-3</v>
      </c>
      <c r="V266" s="3"/>
      <c r="W266" s="3"/>
    </row>
    <row r="267" spans="1:23" x14ac:dyDescent="0.25">
      <c r="B267" s="1">
        <v>15.9</v>
      </c>
      <c r="C267" s="5">
        <v>392</v>
      </c>
      <c r="D267" s="1">
        <v>2</v>
      </c>
      <c r="E267" s="4">
        <v>46</v>
      </c>
      <c r="F267" s="3">
        <v>2.9208758709847928</v>
      </c>
      <c r="G267" s="1">
        <v>30</v>
      </c>
      <c r="H267" s="1">
        <v>38</v>
      </c>
      <c r="I267" s="1">
        <v>150</v>
      </c>
      <c r="J267" s="1">
        <v>250</v>
      </c>
      <c r="K267" s="1">
        <v>397.2</v>
      </c>
      <c r="L267" s="1">
        <v>17625</v>
      </c>
      <c r="M267" s="5">
        <v>69.597967277749476</v>
      </c>
      <c r="N267" s="8">
        <v>2.2536170212765955E-2</v>
      </c>
      <c r="O267" s="3">
        <v>27.5</v>
      </c>
      <c r="P267" s="5">
        <v>366.70759547626835</v>
      </c>
      <c r="Q267" s="3">
        <v>0.25</v>
      </c>
      <c r="R267" s="12">
        <f t="shared" si="4"/>
        <v>1.8335379773813418E-3</v>
      </c>
      <c r="V267" s="3"/>
      <c r="W267" s="3"/>
    </row>
    <row r="268" spans="1:23" x14ac:dyDescent="0.25">
      <c r="A268" t="s">
        <v>64</v>
      </c>
      <c r="B268" s="1">
        <v>19.100000000000001</v>
      </c>
      <c r="C268" s="5">
        <v>392</v>
      </c>
      <c r="D268" s="1">
        <v>2</v>
      </c>
      <c r="E268" s="4">
        <v>40</v>
      </c>
      <c r="F268" s="3">
        <v>2.9208758709847928</v>
      </c>
      <c r="G268" s="1">
        <v>30</v>
      </c>
      <c r="H268" s="1">
        <v>39.5</v>
      </c>
      <c r="I268" s="1">
        <v>150</v>
      </c>
      <c r="J268" s="1">
        <v>250</v>
      </c>
      <c r="K268" s="1">
        <v>573</v>
      </c>
      <c r="L268" s="1">
        <v>20250</v>
      </c>
      <c r="M268" s="5">
        <v>80.017825486464005</v>
      </c>
      <c r="N268" s="8">
        <v>2.8296296296296295E-2</v>
      </c>
      <c r="O268" s="3">
        <v>19.7</v>
      </c>
      <c r="P268" s="5">
        <v>187.02573904138569</v>
      </c>
      <c r="Q268" s="3">
        <v>0.15</v>
      </c>
      <c r="R268" s="12">
        <f t="shared" si="4"/>
        <v>9.3512869520692851E-4</v>
      </c>
      <c r="V268" s="3"/>
      <c r="W268" s="3"/>
    </row>
    <row r="269" spans="1:23" x14ac:dyDescent="0.25">
      <c r="B269" s="1">
        <v>19.100000000000001</v>
      </c>
      <c r="C269" s="5">
        <v>392</v>
      </c>
      <c r="D269" s="1">
        <v>2</v>
      </c>
      <c r="E269" s="4">
        <v>40</v>
      </c>
      <c r="F269" s="3">
        <v>2.9208758709847928</v>
      </c>
      <c r="G269" s="1">
        <v>30</v>
      </c>
      <c r="H269" s="1">
        <v>39.5</v>
      </c>
      <c r="I269" s="1">
        <v>150</v>
      </c>
      <c r="J269" s="1">
        <v>250</v>
      </c>
      <c r="K269" s="1">
        <v>573</v>
      </c>
      <c r="L269" s="1">
        <v>20250</v>
      </c>
      <c r="M269" s="5">
        <v>80.017825486464005</v>
      </c>
      <c r="N269" s="8">
        <v>2.8296296296296295E-2</v>
      </c>
      <c r="O269" s="3">
        <v>27.5</v>
      </c>
      <c r="P269" s="5">
        <v>261.07653927096982</v>
      </c>
      <c r="Q269" s="3">
        <v>0.2</v>
      </c>
      <c r="R269" s="12">
        <f t="shared" si="4"/>
        <v>1.3053826963548491E-3</v>
      </c>
      <c r="V269" s="3"/>
      <c r="W269" s="3"/>
    </row>
    <row r="270" spans="1:23" x14ac:dyDescent="0.25">
      <c r="B270" s="1">
        <v>19.100000000000001</v>
      </c>
      <c r="C270" s="5">
        <v>392</v>
      </c>
      <c r="D270" s="1">
        <v>2</v>
      </c>
      <c r="E270" s="4">
        <v>40</v>
      </c>
      <c r="F270" s="3">
        <v>2.9208758709847928</v>
      </c>
      <c r="G270" s="1">
        <v>30</v>
      </c>
      <c r="H270" s="1">
        <v>39.5</v>
      </c>
      <c r="I270" s="1">
        <v>150</v>
      </c>
      <c r="J270" s="1">
        <v>250</v>
      </c>
      <c r="K270" s="1">
        <v>573</v>
      </c>
      <c r="L270" s="1">
        <v>20250</v>
      </c>
      <c r="M270" s="5">
        <v>80.017825486464005</v>
      </c>
      <c r="N270" s="8">
        <v>2.8296296296296295E-2</v>
      </c>
      <c r="O270" s="3">
        <v>35.4</v>
      </c>
      <c r="P270" s="5">
        <v>336.07670873426662</v>
      </c>
      <c r="Q270" s="3">
        <v>0.3</v>
      </c>
      <c r="R270" s="12">
        <f t="shared" si="4"/>
        <v>1.6803835436713331E-3</v>
      </c>
      <c r="V270" s="3"/>
      <c r="W270" s="3"/>
    </row>
    <row r="271" spans="1:23" x14ac:dyDescent="0.25">
      <c r="B271" s="1">
        <v>19.100000000000001</v>
      </c>
      <c r="C271" s="5">
        <v>392</v>
      </c>
      <c r="D271" s="1">
        <v>2</v>
      </c>
      <c r="E271" s="4">
        <v>40</v>
      </c>
      <c r="F271" s="3">
        <v>2.9208758709847928</v>
      </c>
      <c r="G271" s="1">
        <v>30</v>
      </c>
      <c r="H271" s="1">
        <v>39.5</v>
      </c>
      <c r="I271" s="1">
        <v>150</v>
      </c>
      <c r="J271" s="1">
        <v>250</v>
      </c>
      <c r="K271" s="1">
        <v>573</v>
      </c>
      <c r="L271" s="1">
        <v>20250</v>
      </c>
      <c r="M271" s="5">
        <v>80.017825486464005</v>
      </c>
      <c r="N271" s="8">
        <v>2.8296296296296295E-2</v>
      </c>
      <c r="O271" s="3">
        <v>43.3</v>
      </c>
      <c r="P271" s="5">
        <v>392.3</v>
      </c>
      <c r="Q271" s="3">
        <v>0.33</v>
      </c>
      <c r="R271" s="12">
        <f t="shared" si="4"/>
        <v>1.9615000000000001E-3</v>
      </c>
      <c r="V271" s="3"/>
      <c r="W271" s="3"/>
    </row>
    <row r="272" spans="1:23" x14ac:dyDescent="0.25">
      <c r="A272" t="s">
        <v>65</v>
      </c>
      <c r="B272" s="1">
        <v>19.100000000000001</v>
      </c>
      <c r="C272" s="5">
        <v>392</v>
      </c>
      <c r="D272" s="1">
        <v>2</v>
      </c>
      <c r="E272" s="4">
        <v>40</v>
      </c>
      <c r="F272" s="3">
        <v>2.9208758709847928</v>
      </c>
      <c r="G272" s="1">
        <v>30</v>
      </c>
      <c r="H272" s="1">
        <v>39.5</v>
      </c>
      <c r="I272" s="1">
        <v>150</v>
      </c>
      <c r="J272" s="1">
        <v>250</v>
      </c>
      <c r="K272" s="1">
        <v>573</v>
      </c>
      <c r="L272" s="1">
        <v>20250</v>
      </c>
      <c r="M272" s="5">
        <v>80.017825486464005</v>
      </c>
      <c r="N272" s="8">
        <v>2.8296296296296295E-2</v>
      </c>
      <c r="O272" s="3">
        <v>19.600000000000001</v>
      </c>
      <c r="P272" s="5">
        <v>186.07636980767307</v>
      </c>
      <c r="Q272" s="3">
        <v>0.15</v>
      </c>
      <c r="R272" s="12">
        <f t="shared" si="4"/>
        <v>9.3038184903836542E-4</v>
      </c>
      <c r="V272" s="3"/>
      <c r="W272" s="3"/>
    </row>
    <row r="273" spans="1:23" x14ac:dyDescent="0.25">
      <c r="B273" s="1">
        <v>19.100000000000001</v>
      </c>
      <c r="C273" s="5">
        <v>392</v>
      </c>
      <c r="D273" s="1">
        <v>2</v>
      </c>
      <c r="E273" s="4">
        <v>40</v>
      </c>
      <c r="F273" s="3">
        <v>2.9208758709847928</v>
      </c>
      <c r="G273" s="1">
        <v>30</v>
      </c>
      <c r="H273" s="1">
        <v>39.5</v>
      </c>
      <c r="I273" s="1">
        <v>150</v>
      </c>
      <c r="J273" s="1">
        <v>250</v>
      </c>
      <c r="K273" s="1">
        <v>573</v>
      </c>
      <c r="L273" s="1">
        <v>20250</v>
      </c>
      <c r="M273" s="5">
        <v>80.017825486464005</v>
      </c>
      <c r="N273" s="8">
        <v>2.8296296296296295E-2</v>
      </c>
      <c r="O273" s="3">
        <v>27.3</v>
      </c>
      <c r="P273" s="5">
        <v>259.17780080354459</v>
      </c>
      <c r="Q273" s="3">
        <v>0.25</v>
      </c>
      <c r="R273" s="12">
        <f t="shared" si="4"/>
        <v>1.2958890040177229E-3</v>
      </c>
      <c r="V273" s="3"/>
      <c r="W273" s="3"/>
    </row>
    <row r="274" spans="1:23" x14ac:dyDescent="0.25">
      <c r="B274" s="1">
        <v>19.100000000000001</v>
      </c>
      <c r="C274" s="5">
        <v>392</v>
      </c>
      <c r="D274" s="1">
        <v>2</v>
      </c>
      <c r="E274" s="4">
        <v>40</v>
      </c>
      <c r="F274" s="3">
        <v>2.9208758709847928</v>
      </c>
      <c r="G274" s="1">
        <v>30</v>
      </c>
      <c r="H274" s="1">
        <v>39.5</v>
      </c>
      <c r="I274" s="1">
        <v>150</v>
      </c>
      <c r="J274" s="1">
        <v>250</v>
      </c>
      <c r="K274" s="1">
        <v>573</v>
      </c>
      <c r="L274" s="1">
        <v>20250</v>
      </c>
      <c r="M274" s="5">
        <v>80.017825486464005</v>
      </c>
      <c r="N274" s="8">
        <v>2.8296296296296295E-2</v>
      </c>
      <c r="O274" s="3">
        <v>35.1</v>
      </c>
      <c r="P274" s="5">
        <v>333.22860103312883</v>
      </c>
      <c r="Q274" s="3">
        <v>0.28000000000000003</v>
      </c>
      <c r="R274" s="12">
        <f t="shared" si="4"/>
        <v>1.6661430051656441E-3</v>
      </c>
      <c r="V274" s="3"/>
      <c r="W274" s="3"/>
    </row>
    <row r="275" spans="1:23" x14ac:dyDescent="0.25">
      <c r="A275" t="s">
        <v>66</v>
      </c>
      <c r="B275" s="1">
        <v>15.9</v>
      </c>
      <c r="C275" s="5">
        <v>392</v>
      </c>
      <c r="D275" s="1">
        <v>2</v>
      </c>
      <c r="E275" s="4">
        <v>46</v>
      </c>
      <c r="F275" s="3">
        <v>3.3538794827423906</v>
      </c>
      <c r="G275" s="1">
        <v>30</v>
      </c>
      <c r="H275" s="1">
        <v>38</v>
      </c>
      <c r="I275" s="1">
        <v>150</v>
      </c>
      <c r="J275" s="1">
        <v>250</v>
      </c>
      <c r="K275" s="1">
        <v>397.2</v>
      </c>
      <c r="L275" s="1">
        <v>17625</v>
      </c>
      <c r="M275" s="5">
        <v>67.684138613099122</v>
      </c>
      <c r="N275" s="8">
        <v>2.2536170212765955E-2</v>
      </c>
      <c r="O275" s="3">
        <v>27.5</v>
      </c>
      <c r="P275" s="5">
        <v>365.47269151625068</v>
      </c>
      <c r="Q275" s="3">
        <v>0.2</v>
      </c>
      <c r="R275" s="12">
        <f t="shared" si="4"/>
        <v>1.8273634575812533E-3</v>
      </c>
      <c r="V275" s="3"/>
      <c r="W275" s="3"/>
    </row>
    <row r="276" spans="1:23" x14ac:dyDescent="0.25">
      <c r="B276" s="1">
        <v>15.9</v>
      </c>
      <c r="C276" s="5">
        <v>392</v>
      </c>
      <c r="D276" s="1">
        <v>2</v>
      </c>
      <c r="E276" s="4">
        <v>46</v>
      </c>
      <c r="F276" s="3">
        <v>3.3538794827423906</v>
      </c>
      <c r="G276" s="1">
        <v>30</v>
      </c>
      <c r="H276" s="1">
        <v>38</v>
      </c>
      <c r="I276" s="1">
        <v>150</v>
      </c>
      <c r="J276" s="1">
        <v>250</v>
      </c>
      <c r="K276" s="1">
        <v>397.2</v>
      </c>
      <c r="L276" s="1">
        <v>17625</v>
      </c>
      <c r="M276" s="5">
        <v>67.684138613099122</v>
      </c>
      <c r="N276" s="8">
        <v>2.2536170212765955E-2</v>
      </c>
      <c r="O276" s="3">
        <v>31.4</v>
      </c>
      <c r="P276" s="5">
        <v>392.3</v>
      </c>
      <c r="Q276" s="3">
        <v>0.22</v>
      </c>
      <c r="R276" s="12">
        <f t="shared" si="4"/>
        <v>1.9615000000000001E-3</v>
      </c>
      <c r="V276" s="3"/>
      <c r="W276" s="3"/>
    </row>
    <row r="277" spans="1:23" x14ac:dyDescent="0.25">
      <c r="A277" t="s">
        <v>67</v>
      </c>
      <c r="B277" s="1">
        <v>15.9</v>
      </c>
      <c r="C277" s="5">
        <v>392</v>
      </c>
      <c r="D277" s="1">
        <v>2</v>
      </c>
      <c r="E277" s="4">
        <v>46</v>
      </c>
      <c r="F277" s="3">
        <v>3.3538794827423906</v>
      </c>
      <c r="G277" s="1">
        <v>30</v>
      </c>
      <c r="H277" s="1">
        <v>38</v>
      </c>
      <c r="I277" s="1">
        <v>150</v>
      </c>
      <c r="J277" s="1">
        <v>250</v>
      </c>
      <c r="K277" s="1">
        <v>397.2</v>
      </c>
      <c r="L277" s="1">
        <v>17625</v>
      </c>
      <c r="M277" s="5">
        <v>67.684138613099122</v>
      </c>
      <c r="N277" s="8">
        <v>2.2536170212765955E-2</v>
      </c>
      <c r="O277" s="3">
        <v>27.5</v>
      </c>
      <c r="P277" s="5">
        <v>365.47269151625068</v>
      </c>
      <c r="Q277" s="3">
        <v>0.17</v>
      </c>
      <c r="R277" s="12">
        <f t="shared" si="4"/>
        <v>1.8273634575812533E-3</v>
      </c>
      <c r="V277" s="3"/>
      <c r="W277" s="3"/>
    </row>
    <row r="278" spans="1:23" x14ac:dyDescent="0.25">
      <c r="B278" s="1">
        <v>15.9</v>
      </c>
      <c r="C278" s="5">
        <v>392</v>
      </c>
      <c r="D278" s="1">
        <v>2</v>
      </c>
      <c r="E278" s="4">
        <v>46</v>
      </c>
      <c r="F278" s="3">
        <v>3.3538794827423906</v>
      </c>
      <c r="G278" s="1">
        <v>30</v>
      </c>
      <c r="H278" s="1">
        <v>38</v>
      </c>
      <c r="I278" s="1">
        <v>150</v>
      </c>
      <c r="J278" s="1">
        <v>250</v>
      </c>
      <c r="K278" s="1">
        <v>397.2</v>
      </c>
      <c r="L278" s="1">
        <v>17625</v>
      </c>
      <c r="M278" s="5">
        <v>67.684138613099122</v>
      </c>
      <c r="N278" s="8">
        <v>2.2536170212765955E-2</v>
      </c>
      <c r="O278" s="3">
        <v>31.4</v>
      </c>
      <c r="P278" s="5">
        <v>392.3</v>
      </c>
      <c r="Q278" s="3">
        <v>0.21</v>
      </c>
      <c r="R278" s="12">
        <f t="shared" si="4"/>
        <v>1.9615000000000001E-3</v>
      </c>
      <c r="V278" s="3"/>
      <c r="W278" s="3"/>
    </row>
    <row r="279" spans="1:23" x14ac:dyDescent="0.25">
      <c r="A279" t="s">
        <v>68</v>
      </c>
      <c r="B279" s="1">
        <v>19.100000000000001</v>
      </c>
      <c r="C279" s="5">
        <v>392</v>
      </c>
      <c r="D279" s="1">
        <v>2</v>
      </c>
      <c r="E279" s="4">
        <v>40</v>
      </c>
      <c r="F279" s="3">
        <v>3.3538794827423906</v>
      </c>
      <c r="G279" s="1">
        <v>30</v>
      </c>
      <c r="H279" s="1">
        <v>39.5</v>
      </c>
      <c r="I279" s="1">
        <v>150</v>
      </c>
      <c r="J279" s="1">
        <v>250</v>
      </c>
      <c r="K279" s="1">
        <v>573</v>
      </c>
      <c r="L279" s="1">
        <v>20250</v>
      </c>
      <c r="M279" s="5">
        <v>77.918977712586056</v>
      </c>
      <c r="N279" s="8">
        <v>2.8296296296296295E-2</v>
      </c>
      <c r="O279" s="3">
        <v>23.4</v>
      </c>
      <c r="P279" s="5">
        <v>221.31013180149799</v>
      </c>
      <c r="Q279" s="3">
        <v>0.17</v>
      </c>
      <c r="R279" s="12">
        <f t="shared" si="4"/>
        <v>1.1065506590074898E-3</v>
      </c>
      <c r="V279" s="3"/>
      <c r="W279" s="3"/>
    </row>
    <row r="280" spans="1:23" x14ac:dyDescent="0.25">
      <c r="B280" s="1">
        <v>19.100000000000001</v>
      </c>
      <c r="C280" s="5">
        <v>392</v>
      </c>
      <c r="D280" s="1">
        <v>2</v>
      </c>
      <c r="E280" s="4">
        <v>40</v>
      </c>
      <c r="F280" s="3">
        <v>3.3538794827423906</v>
      </c>
      <c r="G280" s="1">
        <v>30</v>
      </c>
      <c r="H280" s="1">
        <v>39.5</v>
      </c>
      <c r="I280" s="1">
        <v>150</v>
      </c>
      <c r="J280" s="1">
        <v>250</v>
      </c>
      <c r="K280" s="1">
        <v>573</v>
      </c>
      <c r="L280" s="1">
        <v>20250</v>
      </c>
      <c r="M280" s="5">
        <v>77.918977712586056</v>
      </c>
      <c r="N280" s="8">
        <v>2.8296296296296295E-2</v>
      </c>
      <c r="O280" s="3">
        <v>27.4</v>
      </c>
      <c r="P280" s="5">
        <v>259.14092356243782</v>
      </c>
      <c r="Q280" s="3">
        <v>0.18</v>
      </c>
      <c r="R280" s="12">
        <f t="shared" si="4"/>
        <v>1.2957046178121892E-3</v>
      </c>
      <c r="V280" s="3"/>
      <c r="W280" s="3"/>
    </row>
    <row r="281" spans="1:23" x14ac:dyDescent="0.25">
      <c r="B281" s="1">
        <v>19.100000000000001</v>
      </c>
      <c r="C281" s="5">
        <v>392</v>
      </c>
      <c r="D281" s="1">
        <v>2</v>
      </c>
      <c r="E281" s="4">
        <v>40</v>
      </c>
      <c r="F281" s="3">
        <v>3.3538794827423906</v>
      </c>
      <c r="G281" s="1">
        <v>30</v>
      </c>
      <c r="H281" s="1">
        <v>39.5</v>
      </c>
      <c r="I281" s="1">
        <v>150</v>
      </c>
      <c r="J281" s="1">
        <v>250</v>
      </c>
      <c r="K281" s="1">
        <v>573</v>
      </c>
      <c r="L281" s="1">
        <v>20250</v>
      </c>
      <c r="M281" s="5">
        <v>77.918977712586056</v>
      </c>
      <c r="N281" s="8">
        <v>2.8296296296296295E-2</v>
      </c>
      <c r="O281" s="3">
        <v>31.3</v>
      </c>
      <c r="P281" s="5">
        <v>296.0259455293542</v>
      </c>
      <c r="Q281" s="3">
        <v>0.2</v>
      </c>
      <c r="R281" s="12">
        <f t="shared" si="4"/>
        <v>1.4801297276467709E-3</v>
      </c>
      <c r="V281" s="3"/>
      <c r="W281" s="3"/>
    </row>
    <row r="282" spans="1:23" x14ac:dyDescent="0.25">
      <c r="B282" s="1">
        <v>19.100000000000001</v>
      </c>
      <c r="C282" s="5">
        <v>392</v>
      </c>
      <c r="D282" s="1">
        <v>2</v>
      </c>
      <c r="E282" s="4">
        <v>40</v>
      </c>
      <c r="F282" s="3">
        <v>3.3538794827423906</v>
      </c>
      <c r="G282" s="1">
        <v>30</v>
      </c>
      <c r="H282" s="1">
        <v>39.5</v>
      </c>
      <c r="I282" s="1">
        <v>150</v>
      </c>
      <c r="J282" s="1">
        <v>250</v>
      </c>
      <c r="K282" s="1">
        <v>573</v>
      </c>
      <c r="L282" s="1">
        <v>20250</v>
      </c>
      <c r="M282" s="5">
        <v>77.918977712586056</v>
      </c>
      <c r="N282" s="8">
        <v>2.8296296296296295E-2</v>
      </c>
      <c r="O282" s="3">
        <v>35.299999999999997</v>
      </c>
      <c r="P282" s="5">
        <v>333.85673729029395</v>
      </c>
      <c r="Q282" s="3">
        <v>0.2</v>
      </c>
      <c r="R282" s="12">
        <f t="shared" si="4"/>
        <v>1.6692836864514698E-3</v>
      </c>
      <c r="V282" s="3"/>
      <c r="W282" s="3"/>
    </row>
    <row r="283" spans="1:23" x14ac:dyDescent="0.25">
      <c r="B283" s="1">
        <v>19.100000000000001</v>
      </c>
      <c r="C283" s="5">
        <v>392</v>
      </c>
      <c r="D283" s="1">
        <v>2</v>
      </c>
      <c r="E283" s="4">
        <v>40</v>
      </c>
      <c r="F283" s="3">
        <v>3.3538794827423906</v>
      </c>
      <c r="G283" s="1">
        <v>30</v>
      </c>
      <c r="H283" s="1">
        <v>39.5</v>
      </c>
      <c r="I283" s="1">
        <v>150</v>
      </c>
      <c r="J283" s="1">
        <v>250</v>
      </c>
      <c r="K283" s="1">
        <v>573</v>
      </c>
      <c r="L283" s="1">
        <v>20250</v>
      </c>
      <c r="M283" s="5">
        <v>77.918977712586056</v>
      </c>
      <c r="N283" s="8">
        <v>2.8296296296296295E-2</v>
      </c>
      <c r="O283" s="3">
        <v>39.1</v>
      </c>
      <c r="P283" s="5">
        <v>369.79598946318686</v>
      </c>
      <c r="Q283" s="3">
        <v>0.25</v>
      </c>
      <c r="R283" s="12">
        <f t="shared" si="4"/>
        <v>1.8489799473159342E-3</v>
      </c>
      <c r="V283" s="3"/>
      <c r="W283" s="3"/>
    </row>
    <row r="284" spans="1:23" x14ac:dyDescent="0.25">
      <c r="B284" s="1">
        <v>19.100000000000001</v>
      </c>
      <c r="C284" s="5">
        <v>392</v>
      </c>
      <c r="D284" s="1">
        <v>2</v>
      </c>
      <c r="E284" s="4">
        <v>40</v>
      </c>
      <c r="F284" s="3">
        <v>3.3538794827423906</v>
      </c>
      <c r="G284" s="1">
        <v>30</v>
      </c>
      <c r="H284" s="1">
        <v>39.5</v>
      </c>
      <c r="I284" s="1">
        <v>150</v>
      </c>
      <c r="J284" s="1">
        <v>250</v>
      </c>
      <c r="K284" s="1">
        <v>573</v>
      </c>
      <c r="L284" s="1">
        <v>20250</v>
      </c>
      <c r="M284" s="5">
        <v>77.918977712586056</v>
      </c>
      <c r="N284" s="8">
        <v>2.8296296296296295E-2</v>
      </c>
      <c r="O284" s="3">
        <v>43.1</v>
      </c>
      <c r="P284" s="5">
        <v>392.3</v>
      </c>
      <c r="Q284" s="3">
        <v>0.27</v>
      </c>
      <c r="R284" s="12">
        <f t="shared" si="4"/>
        <v>1.9615000000000001E-3</v>
      </c>
      <c r="V284" s="3"/>
      <c r="W284" s="3"/>
    </row>
    <row r="285" spans="1:23" x14ac:dyDescent="0.25">
      <c r="A285" t="s">
        <v>69</v>
      </c>
      <c r="B285" s="1">
        <v>19.100000000000001</v>
      </c>
      <c r="C285" s="5">
        <v>392</v>
      </c>
      <c r="D285" s="1">
        <v>2</v>
      </c>
      <c r="E285" s="4">
        <v>40</v>
      </c>
      <c r="F285" s="3">
        <v>3.3538794827423906</v>
      </c>
      <c r="G285" s="1">
        <v>30</v>
      </c>
      <c r="H285" s="1">
        <v>39.5</v>
      </c>
      <c r="I285" s="1">
        <v>150</v>
      </c>
      <c r="J285" s="1">
        <v>250</v>
      </c>
      <c r="K285" s="1">
        <v>573</v>
      </c>
      <c r="L285" s="1">
        <v>20250</v>
      </c>
      <c r="M285" s="5">
        <v>77.918977712586056</v>
      </c>
      <c r="N285" s="8">
        <v>2.8296296296296295E-2</v>
      </c>
      <c r="O285" s="3">
        <v>31.3</v>
      </c>
      <c r="P285" s="5">
        <v>296.0259455293542</v>
      </c>
      <c r="Q285" s="3">
        <v>0.18</v>
      </c>
      <c r="R285" s="12">
        <f t="shared" si="4"/>
        <v>1.4801297276467709E-3</v>
      </c>
      <c r="V285" s="3"/>
      <c r="W285" s="3"/>
    </row>
    <row r="286" spans="1:23" x14ac:dyDescent="0.25">
      <c r="B286" s="1">
        <v>19.100000000000001</v>
      </c>
      <c r="C286" s="5">
        <v>392</v>
      </c>
      <c r="D286" s="1">
        <v>2</v>
      </c>
      <c r="E286" s="4">
        <v>40</v>
      </c>
      <c r="F286" s="3">
        <v>3.3538794827423906</v>
      </c>
      <c r="G286" s="1">
        <v>30</v>
      </c>
      <c r="H286" s="1">
        <v>39.5</v>
      </c>
      <c r="I286" s="1">
        <v>150</v>
      </c>
      <c r="J286" s="1">
        <v>250</v>
      </c>
      <c r="K286" s="1">
        <v>573</v>
      </c>
      <c r="L286" s="1">
        <v>20250</v>
      </c>
      <c r="M286" s="5">
        <v>77.918977712586056</v>
      </c>
      <c r="N286" s="8">
        <v>2.8296296296296295E-2</v>
      </c>
      <c r="O286" s="3">
        <v>35.1</v>
      </c>
      <c r="P286" s="5">
        <v>331.965197702247</v>
      </c>
      <c r="Q286" s="3">
        <v>0.19</v>
      </c>
      <c r="R286" s="12">
        <f t="shared" si="4"/>
        <v>1.6598259885112351E-3</v>
      </c>
      <c r="V286" s="3"/>
      <c r="W286" s="3"/>
    </row>
    <row r="287" spans="1:23" x14ac:dyDescent="0.25">
      <c r="B287" s="1">
        <v>19.100000000000001</v>
      </c>
      <c r="C287" s="5">
        <v>392</v>
      </c>
      <c r="D287" s="1">
        <v>2</v>
      </c>
      <c r="E287" s="4">
        <v>40</v>
      </c>
      <c r="F287" s="3">
        <v>3.3538794827423906</v>
      </c>
      <c r="G287" s="1">
        <v>30</v>
      </c>
      <c r="H287" s="1">
        <v>39.5</v>
      </c>
      <c r="I287" s="1">
        <v>150</v>
      </c>
      <c r="J287" s="1">
        <v>250</v>
      </c>
      <c r="K287" s="1">
        <v>573</v>
      </c>
      <c r="L287" s="1">
        <v>20250</v>
      </c>
      <c r="M287" s="5">
        <v>77.918977712586056</v>
      </c>
      <c r="N287" s="8">
        <v>2.8296296296296295E-2</v>
      </c>
      <c r="O287" s="3">
        <v>39.1</v>
      </c>
      <c r="P287" s="5">
        <v>369.79598946318686</v>
      </c>
      <c r="Q287" s="3">
        <v>0.21</v>
      </c>
      <c r="R287" s="12">
        <f t="shared" si="4"/>
        <v>1.8489799473159342E-3</v>
      </c>
      <c r="V287" s="3"/>
      <c r="W287" s="3"/>
    </row>
    <row r="288" spans="1:23" x14ac:dyDescent="0.25">
      <c r="B288" s="1">
        <v>19.100000000000001</v>
      </c>
      <c r="C288" s="5">
        <v>392</v>
      </c>
      <c r="D288" s="1">
        <v>2</v>
      </c>
      <c r="E288" s="4">
        <v>40</v>
      </c>
      <c r="F288" s="3">
        <v>3.3538794827423906</v>
      </c>
      <c r="G288" s="1">
        <v>30</v>
      </c>
      <c r="H288" s="1">
        <v>39.5</v>
      </c>
      <c r="I288" s="1">
        <v>150</v>
      </c>
      <c r="J288" s="1">
        <v>250</v>
      </c>
      <c r="K288" s="1">
        <v>573</v>
      </c>
      <c r="L288" s="1">
        <v>20250</v>
      </c>
      <c r="M288" s="5">
        <v>77.918977712586056</v>
      </c>
      <c r="N288" s="8">
        <v>2.8296296296296295E-2</v>
      </c>
      <c r="O288" s="3">
        <v>43.1</v>
      </c>
      <c r="P288" s="5">
        <v>392.3</v>
      </c>
      <c r="Q288" s="3">
        <v>0.26</v>
      </c>
      <c r="R288" s="12">
        <f t="shared" si="4"/>
        <v>1.9615000000000001E-3</v>
      </c>
      <c r="V288" s="3"/>
      <c r="W288" s="3"/>
    </row>
    <row r="289" spans="1:23" x14ac:dyDescent="0.25">
      <c r="A289" t="s">
        <v>70</v>
      </c>
      <c r="B289" s="1">
        <v>19.100000000000001</v>
      </c>
      <c r="C289" s="5">
        <v>276</v>
      </c>
      <c r="D289" s="1">
        <v>2</v>
      </c>
      <c r="E289" s="4">
        <v>69.8</v>
      </c>
      <c r="F289" s="3">
        <v>2.900328825179082</v>
      </c>
      <c r="G289" s="1">
        <v>31.8</v>
      </c>
      <c r="H289" s="1">
        <v>41.4</v>
      </c>
      <c r="I289" s="1">
        <v>152.4</v>
      </c>
      <c r="J289" s="1">
        <v>381</v>
      </c>
      <c r="K289" s="1">
        <v>568</v>
      </c>
      <c r="L289" s="1">
        <v>20863.560000000001</v>
      </c>
      <c r="M289" s="5">
        <v>105.95189967799172</v>
      </c>
      <c r="N289" s="8">
        <v>2.7224500516690342E-2</v>
      </c>
      <c r="O289" s="3">
        <v>35.088900000000002</v>
      </c>
      <c r="P289" s="5">
        <v>203.02249313738358</v>
      </c>
      <c r="Q289" s="3">
        <v>0.17</v>
      </c>
      <c r="R289" s="12">
        <f t="shared" si="4"/>
        <v>1.0151124656869179E-3</v>
      </c>
      <c r="V289" s="3"/>
      <c r="W289" s="3"/>
    </row>
    <row r="290" spans="1:23" x14ac:dyDescent="0.25">
      <c r="B290" s="1">
        <v>19.100000000000001</v>
      </c>
      <c r="C290" s="5">
        <v>276</v>
      </c>
      <c r="D290" s="1">
        <v>2</v>
      </c>
      <c r="E290" s="4">
        <v>69.8</v>
      </c>
      <c r="F290" s="3">
        <v>2.900328825179082</v>
      </c>
      <c r="G290" s="1">
        <v>31.8</v>
      </c>
      <c r="H290" s="1">
        <v>41.4</v>
      </c>
      <c r="I290" s="1">
        <v>152.4</v>
      </c>
      <c r="J290" s="1">
        <v>381</v>
      </c>
      <c r="K290" s="1">
        <v>568</v>
      </c>
      <c r="L290" s="1">
        <v>20863.560000000001</v>
      </c>
      <c r="M290" s="5">
        <v>105.95189967799172</v>
      </c>
      <c r="N290" s="8">
        <v>2.7224500516690342E-2</v>
      </c>
      <c r="O290" s="3">
        <v>42.257600000000004</v>
      </c>
      <c r="P290" s="5">
        <v>244.50020678910712</v>
      </c>
      <c r="Q290" s="3">
        <v>0.23</v>
      </c>
      <c r="R290" s="12">
        <f t="shared" si="4"/>
        <v>1.2225010339455356E-3</v>
      </c>
      <c r="V290" s="3"/>
      <c r="W290" s="3"/>
    </row>
    <row r="291" spans="1:23" x14ac:dyDescent="0.25">
      <c r="B291" s="1">
        <v>19.100000000000001</v>
      </c>
      <c r="C291" s="5">
        <v>276</v>
      </c>
      <c r="D291" s="1">
        <v>2</v>
      </c>
      <c r="E291" s="4">
        <v>69.8</v>
      </c>
      <c r="F291" s="3">
        <v>2.900328825179082</v>
      </c>
      <c r="G291" s="1">
        <v>31.8</v>
      </c>
      <c r="H291" s="1">
        <v>41.4</v>
      </c>
      <c r="I291" s="1">
        <v>152.4</v>
      </c>
      <c r="J291" s="1">
        <v>381</v>
      </c>
      <c r="K291" s="1">
        <v>568</v>
      </c>
      <c r="L291" s="1">
        <v>20863.560000000001</v>
      </c>
      <c r="M291" s="5">
        <v>105.95189967799172</v>
      </c>
      <c r="N291" s="8">
        <v>2.7224500516690342E-2</v>
      </c>
      <c r="O291" s="3">
        <v>48.808900000000008</v>
      </c>
      <c r="P291" s="5">
        <v>275.8</v>
      </c>
      <c r="Q291" s="3">
        <v>0.27</v>
      </c>
      <c r="R291" s="12">
        <f t="shared" si="4"/>
        <v>1.379E-3</v>
      </c>
      <c r="V291" s="3"/>
      <c r="W291" s="3"/>
    </row>
    <row r="292" spans="1:23" x14ac:dyDescent="0.25">
      <c r="A292" t="s">
        <v>71</v>
      </c>
      <c r="B292" s="1">
        <v>19.100000000000001</v>
      </c>
      <c r="C292" s="5">
        <v>276</v>
      </c>
      <c r="D292" s="1">
        <v>2</v>
      </c>
      <c r="E292" s="4">
        <v>69.8</v>
      </c>
      <c r="F292" s="3">
        <v>2.8466918957142089</v>
      </c>
      <c r="G292" s="1">
        <v>31.8</v>
      </c>
      <c r="H292" s="1">
        <v>41.4</v>
      </c>
      <c r="I292" s="1">
        <v>152.4</v>
      </c>
      <c r="J292" s="1">
        <v>381</v>
      </c>
      <c r="K292" s="1">
        <v>568</v>
      </c>
      <c r="L292" s="1">
        <v>20863.560000000001</v>
      </c>
      <c r="M292" s="5">
        <v>106.35551323610362</v>
      </c>
      <c r="N292" s="8">
        <v>2.7224500516690342E-2</v>
      </c>
      <c r="O292" s="3">
        <v>48.808900000000008</v>
      </c>
      <c r="P292" s="5">
        <v>275.8</v>
      </c>
      <c r="Q292" s="3">
        <v>0.16</v>
      </c>
      <c r="R292" s="12">
        <f t="shared" si="4"/>
        <v>1.379E-3</v>
      </c>
      <c r="V292" s="3"/>
      <c r="W292" s="3"/>
    </row>
    <row r="293" spans="1:23" x14ac:dyDescent="0.25">
      <c r="A293" t="s">
        <v>72</v>
      </c>
      <c r="B293" s="1">
        <v>19.100000000000001</v>
      </c>
      <c r="C293" s="5">
        <v>276</v>
      </c>
      <c r="D293" s="1">
        <v>2</v>
      </c>
      <c r="E293" s="4">
        <v>69.8</v>
      </c>
      <c r="F293" s="3">
        <v>2.711321473488328</v>
      </c>
      <c r="G293" s="1">
        <v>38.200000000000003</v>
      </c>
      <c r="H293" s="1">
        <v>47.7</v>
      </c>
      <c r="I293" s="1">
        <v>152.4</v>
      </c>
      <c r="J293" s="1">
        <v>381</v>
      </c>
      <c r="K293" s="1">
        <v>568</v>
      </c>
      <c r="L293" s="1">
        <v>21823.68</v>
      </c>
      <c r="M293" s="5">
        <v>106.22541601162594</v>
      </c>
      <c r="N293" s="8">
        <v>2.6026774586137627E-2</v>
      </c>
      <c r="O293" s="3">
        <v>42.257600000000004</v>
      </c>
      <c r="P293" s="5">
        <v>249.74588434606099</v>
      </c>
      <c r="Q293" s="3">
        <v>0.16</v>
      </c>
      <c r="R293" s="12">
        <f t="shared" si="4"/>
        <v>1.248729421730305E-3</v>
      </c>
      <c r="V293" s="3"/>
      <c r="W293" s="3"/>
    </row>
    <row r="294" spans="1:23" x14ac:dyDescent="0.25">
      <c r="B294" s="1">
        <v>19.100000000000001</v>
      </c>
      <c r="C294" s="5">
        <v>276</v>
      </c>
      <c r="D294" s="1">
        <v>2</v>
      </c>
      <c r="E294" s="4">
        <v>69.8</v>
      </c>
      <c r="F294" s="3">
        <v>2.711321473488328</v>
      </c>
      <c r="G294" s="1">
        <v>38.200000000000003</v>
      </c>
      <c r="H294" s="1">
        <v>47.7</v>
      </c>
      <c r="I294" s="1">
        <v>152.4</v>
      </c>
      <c r="J294" s="1">
        <v>381</v>
      </c>
      <c r="K294" s="1">
        <v>568</v>
      </c>
      <c r="L294" s="1">
        <v>21823.68</v>
      </c>
      <c r="M294" s="5">
        <v>106.22541601162594</v>
      </c>
      <c r="N294" s="8">
        <v>2.6026774586137627E-2</v>
      </c>
      <c r="O294" s="3">
        <v>48.808900000000008</v>
      </c>
      <c r="P294" s="5">
        <v>275.8</v>
      </c>
      <c r="Q294" s="3">
        <v>0.2</v>
      </c>
      <c r="R294" s="12">
        <f t="shared" si="4"/>
        <v>1.379E-3</v>
      </c>
      <c r="V294" s="3"/>
      <c r="W294" s="3"/>
    </row>
    <row r="295" spans="1:23" x14ac:dyDescent="0.25">
      <c r="A295" t="s">
        <v>73</v>
      </c>
      <c r="B295" s="1">
        <v>22.2</v>
      </c>
      <c r="C295" s="5">
        <v>276</v>
      </c>
      <c r="D295" s="1">
        <v>2</v>
      </c>
      <c r="E295" s="4">
        <v>63.6</v>
      </c>
      <c r="F295" s="3">
        <v>2.6879866270061714</v>
      </c>
      <c r="G295" s="1">
        <v>12.8</v>
      </c>
      <c r="H295" s="1">
        <v>23.9</v>
      </c>
      <c r="I295" s="1">
        <v>152.4</v>
      </c>
      <c r="J295" s="1">
        <v>381</v>
      </c>
      <c r="K295" s="1">
        <v>774</v>
      </c>
      <c r="L295" s="1">
        <v>12748.259999999998</v>
      </c>
      <c r="M295" s="5">
        <v>125.50102741476127</v>
      </c>
      <c r="N295" s="8">
        <v>6.0714168051169345E-2</v>
      </c>
      <c r="O295" s="3">
        <v>66.199000000000012</v>
      </c>
      <c r="P295" s="5">
        <v>271.28943756037444</v>
      </c>
      <c r="Q295" s="3">
        <v>0.17</v>
      </c>
      <c r="R295" s="12">
        <f t="shared" si="4"/>
        <v>1.3564471878018721E-3</v>
      </c>
      <c r="V295" s="3"/>
      <c r="W295" s="3"/>
    </row>
    <row r="296" spans="1:23" x14ac:dyDescent="0.25">
      <c r="A296" t="s">
        <v>74</v>
      </c>
      <c r="B296" s="1">
        <v>22.2</v>
      </c>
      <c r="C296" s="5">
        <v>276</v>
      </c>
      <c r="D296" s="1">
        <v>2</v>
      </c>
      <c r="E296" s="4">
        <v>63.6</v>
      </c>
      <c r="F296" s="3">
        <v>2.3846015710371389</v>
      </c>
      <c r="G296" s="1">
        <v>38</v>
      </c>
      <c r="H296" s="1">
        <v>49.1</v>
      </c>
      <c r="I296" s="1">
        <v>152.4</v>
      </c>
      <c r="J296" s="1">
        <v>381</v>
      </c>
      <c r="K296" s="1">
        <v>774</v>
      </c>
      <c r="L296" s="1">
        <v>24399.24</v>
      </c>
      <c r="M296" s="5">
        <v>122.85693329470558</v>
      </c>
      <c r="N296" s="8">
        <v>3.1722299547035072E-2</v>
      </c>
      <c r="O296" s="3">
        <v>43.938299999999998</v>
      </c>
      <c r="P296" s="5">
        <v>195.11352598003063</v>
      </c>
      <c r="Q296" s="3">
        <v>0.15</v>
      </c>
      <c r="R296" s="12">
        <f t="shared" si="4"/>
        <v>9.7556762990015319E-4</v>
      </c>
      <c r="V296" s="3"/>
      <c r="W296" s="3"/>
    </row>
    <row r="297" spans="1:23" x14ac:dyDescent="0.25">
      <c r="B297" s="1">
        <v>22.2</v>
      </c>
      <c r="C297" s="5">
        <v>276</v>
      </c>
      <c r="D297" s="1">
        <v>2</v>
      </c>
      <c r="E297" s="4">
        <v>63.6</v>
      </c>
      <c r="F297" s="3">
        <v>2.3846015710371389</v>
      </c>
      <c r="G297" s="1">
        <v>38</v>
      </c>
      <c r="H297" s="1">
        <v>49.1</v>
      </c>
      <c r="I297" s="1">
        <v>152.4</v>
      </c>
      <c r="J297" s="1">
        <v>381</v>
      </c>
      <c r="K297" s="1">
        <v>774</v>
      </c>
      <c r="L297" s="1">
        <v>24399.24</v>
      </c>
      <c r="M297" s="5">
        <v>122.85693329470558</v>
      </c>
      <c r="N297" s="8">
        <v>3.1722299547035072E-2</v>
      </c>
      <c r="O297" s="3">
        <v>51.107000000000006</v>
      </c>
      <c r="P297" s="5">
        <v>226.947036463892</v>
      </c>
      <c r="Q297" s="3">
        <v>0.19</v>
      </c>
      <c r="R297" s="12">
        <f t="shared" si="4"/>
        <v>1.1347351823194601E-3</v>
      </c>
      <c r="V297" s="3"/>
      <c r="W297" s="3"/>
    </row>
    <row r="298" spans="1:23" x14ac:dyDescent="0.25">
      <c r="B298" s="1">
        <v>22.2</v>
      </c>
      <c r="C298" s="5">
        <v>276</v>
      </c>
      <c r="D298" s="1">
        <v>2</v>
      </c>
      <c r="E298" s="4">
        <v>63.6</v>
      </c>
      <c r="F298" s="3">
        <v>2.3846015710371389</v>
      </c>
      <c r="G298" s="1">
        <v>38</v>
      </c>
      <c r="H298" s="1">
        <v>49.1</v>
      </c>
      <c r="I298" s="1">
        <v>152.4</v>
      </c>
      <c r="J298" s="1">
        <v>381</v>
      </c>
      <c r="K298" s="1">
        <v>774</v>
      </c>
      <c r="L298" s="1">
        <v>24399.24</v>
      </c>
      <c r="M298" s="5">
        <v>122.85693329470558</v>
      </c>
      <c r="N298" s="8">
        <v>3.1722299547035072E-2</v>
      </c>
      <c r="O298" s="3">
        <v>58.755900000000011</v>
      </c>
      <c r="P298" s="5">
        <v>260.91293520983021</v>
      </c>
      <c r="Q298" s="3">
        <v>0.22</v>
      </c>
      <c r="R298" s="12">
        <f t="shared" si="4"/>
        <v>1.3045646760491511E-3</v>
      </c>
      <c r="V298" s="3"/>
      <c r="W298" s="3"/>
    </row>
    <row r="299" spans="1:23" x14ac:dyDescent="0.25">
      <c r="B299" s="1">
        <v>22.2</v>
      </c>
      <c r="C299" s="5">
        <v>276</v>
      </c>
      <c r="D299" s="1">
        <v>2</v>
      </c>
      <c r="E299" s="4">
        <v>63.6</v>
      </c>
      <c r="F299" s="3">
        <v>2.3846015710371389</v>
      </c>
      <c r="G299" s="1">
        <v>38</v>
      </c>
      <c r="H299" s="1">
        <v>49.1</v>
      </c>
      <c r="I299" s="1">
        <v>152.4</v>
      </c>
      <c r="J299" s="1">
        <v>381</v>
      </c>
      <c r="K299" s="1">
        <v>774</v>
      </c>
      <c r="L299" s="1">
        <v>24399.24</v>
      </c>
      <c r="M299" s="5">
        <v>122.85693329470558</v>
      </c>
      <c r="N299" s="8">
        <v>3.1722299547035072E-2</v>
      </c>
      <c r="O299" s="3">
        <v>66.199000000000012</v>
      </c>
      <c r="P299" s="5">
        <v>275.8</v>
      </c>
      <c r="Q299" s="3">
        <v>0.27</v>
      </c>
      <c r="R299" s="12">
        <f t="shared" si="4"/>
        <v>1.379E-3</v>
      </c>
      <c r="V299" s="3"/>
      <c r="W299" s="3"/>
    </row>
    <row r="300" spans="1:23" x14ac:dyDescent="0.25">
      <c r="A300" t="s">
        <v>75</v>
      </c>
      <c r="B300" s="1">
        <v>22.2</v>
      </c>
      <c r="C300" s="5">
        <v>276</v>
      </c>
      <c r="D300" s="1">
        <v>2</v>
      </c>
      <c r="E300" s="4">
        <v>63.6</v>
      </c>
      <c r="F300" s="3">
        <v>2.8648423476200775</v>
      </c>
      <c r="G300" s="1">
        <v>38</v>
      </c>
      <c r="H300" s="1">
        <v>49.1</v>
      </c>
      <c r="I300" s="1">
        <v>152.4</v>
      </c>
      <c r="J300" s="1">
        <v>381</v>
      </c>
      <c r="K300" s="1">
        <v>774</v>
      </c>
      <c r="L300" s="1">
        <v>24399.24</v>
      </c>
      <c r="M300" s="5">
        <v>118.55113780231501</v>
      </c>
      <c r="N300" s="8">
        <v>3.1722299547035072E-2</v>
      </c>
      <c r="O300" s="3">
        <v>58.755900000000011</v>
      </c>
      <c r="P300" s="5">
        <v>259.63215176616467</v>
      </c>
      <c r="Q300" s="3">
        <v>0.17</v>
      </c>
      <c r="R300" s="12">
        <f t="shared" si="4"/>
        <v>1.2981607588308233E-3</v>
      </c>
      <c r="V300" s="3"/>
      <c r="W300" s="3"/>
    </row>
    <row r="301" spans="1:23" x14ac:dyDescent="0.25">
      <c r="B301" s="1">
        <v>22.2</v>
      </c>
      <c r="C301" s="5">
        <v>276</v>
      </c>
      <c r="D301" s="1">
        <v>2</v>
      </c>
      <c r="E301" s="4">
        <v>63.6</v>
      </c>
      <c r="F301" s="3">
        <v>2.8648423476200775</v>
      </c>
      <c r="G301" s="1">
        <v>38</v>
      </c>
      <c r="H301" s="1">
        <v>49.1</v>
      </c>
      <c r="I301" s="1">
        <v>152.4</v>
      </c>
      <c r="J301" s="1">
        <v>381</v>
      </c>
      <c r="K301" s="1">
        <v>774</v>
      </c>
      <c r="L301" s="1">
        <v>24399.24</v>
      </c>
      <c r="M301" s="5">
        <v>118.55113780231501</v>
      </c>
      <c r="N301" s="8">
        <v>3.1722299547035072E-2</v>
      </c>
      <c r="O301" s="3">
        <v>66.199000000000012</v>
      </c>
      <c r="P301" s="5">
        <v>275.8</v>
      </c>
      <c r="Q301" s="3">
        <v>0.2</v>
      </c>
      <c r="R301" s="12">
        <f t="shared" si="4"/>
        <v>1.379E-3</v>
      </c>
      <c r="V301" s="3"/>
      <c r="W301" s="3"/>
    </row>
    <row r="302" spans="1:23" x14ac:dyDescent="0.25">
      <c r="A302" t="s">
        <v>76</v>
      </c>
      <c r="B302" s="1">
        <v>22.2</v>
      </c>
      <c r="C302" s="5">
        <v>276</v>
      </c>
      <c r="D302" s="1">
        <v>2</v>
      </c>
      <c r="E302" s="4">
        <v>63.6</v>
      </c>
      <c r="F302" s="3">
        <v>2.8336917902498859</v>
      </c>
      <c r="G302" s="1">
        <v>38</v>
      </c>
      <c r="H302" s="1">
        <v>49.1</v>
      </c>
      <c r="I302" s="1">
        <v>152.4</v>
      </c>
      <c r="J302" s="1">
        <v>381</v>
      </c>
      <c r="K302" s="1">
        <v>774</v>
      </c>
      <c r="L302" s="1">
        <v>24399.24</v>
      </c>
      <c r="M302" s="5">
        <v>118.80489327201617</v>
      </c>
      <c r="N302" s="8">
        <v>3.1722299547035072E-2</v>
      </c>
      <c r="O302" s="3">
        <v>43.938299999999998</v>
      </c>
      <c r="P302" s="5">
        <v>194.21192690601001</v>
      </c>
      <c r="Q302" s="3">
        <v>0.15</v>
      </c>
      <c r="R302" s="12">
        <f t="shared" si="4"/>
        <v>9.7105963453005006E-4</v>
      </c>
      <c r="V302" s="3"/>
      <c r="W302" s="3"/>
    </row>
    <row r="303" spans="1:23" x14ac:dyDescent="0.25">
      <c r="B303" s="1">
        <v>22.2</v>
      </c>
      <c r="C303" s="5">
        <v>276</v>
      </c>
      <c r="D303" s="1">
        <v>2</v>
      </c>
      <c r="E303" s="4">
        <v>63.6</v>
      </c>
      <c r="F303" s="3">
        <v>2.8336917902498859</v>
      </c>
      <c r="G303" s="1">
        <v>38</v>
      </c>
      <c r="H303" s="1">
        <v>49.1</v>
      </c>
      <c r="I303" s="1">
        <v>152.4</v>
      </c>
      <c r="J303" s="1">
        <v>381</v>
      </c>
      <c r="K303" s="1">
        <v>774</v>
      </c>
      <c r="L303" s="1">
        <v>24399.24</v>
      </c>
      <c r="M303" s="5">
        <v>118.80489327201617</v>
      </c>
      <c r="N303" s="8">
        <v>3.1722299547035072E-2</v>
      </c>
      <c r="O303" s="3">
        <v>51.107000000000006</v>
      </c>
      <c r="P303" s="5">
        <v>225.89833808739655</v>
      </c>
      <c r="Q303" s="3">
        <v>0.18</v>
      </c>
      <c r="R303" s="12">
        <f t="shared" si="4"/>
        <v>1.1294916904369828E-3</v>
      </c>
      <c r="V303" s="3"/>
      <c r="W303" s="3"/>
    </row>
    <row r="304" spans="1:23" x14ac:dyDescent="0.25">
      <c r="B304" s="1">
        <v>22.2</v>
      </c>
      <c r="C304" s="5">
        <v>276</v>
      </c>
      <c r="D304" s="1">
        <v>2</v>
      </c>
      <c r="E304" s="4">
        <v>63.6</v>
      </c>
      <c r="F304" s="3">
        <v>2.8336917902498859</v>
      </c>
      <c r="G304" s="1">
        <v>38</v>
      </c>
      <c r="H304" s="1">
        <v>49.1</v>
      </c>
      <c r="I304" s="1">
        <v>152.4</v>
      </c>
      <c r="J304" s="1">
        <v>381</v>
      </c>
      <c r="K304" s="1">
        <v>774</v>
      </c>
      <c r="L304" s="1">
        <v>24399.24</v>
      </c>
      <c r="M304" s="5">
        <v>118.80489327201617</v>
      </c>
      <c r="N304" s="8">
        <v>3.1722299547035072E-2</v>
      </c>
      <c r="O304" s="3">
        <v>58.755900000000011</v>
      </c>
      <c r="P304" s="5">
        <v>259.70728398906732</v>
      </c>
      <c r="Q304" s="3">
        <v>0.22</v>
      </c>
      <c r="R304" s="12">
        <f t="shared" si="4"/>
        <v>1.2985364199453366E-3</v>
      </c>
      <c r="V304" s="3"/>
      <c r="W304" s="3"/>
    </row>
    <row r="305" spans="1:23" x14ac:dyDescent="0.25">
      <c r="B305" s="1">
        <v>22.2</v>
      </c>
      <c r="C305" s="5">
        <v>276</v>
      </c>
      <c r="D305" s="1">
        <v>2</v>
      </c>
      <c r="E305" s="4">
        <v>63.6</v>
      </c>
      <c r="F305" s="3">
        <v>2.8336917902498859</v>
      </c>
      <c r="G305" s="1">
        <v>38</v>
      </c>
      <c r="H305" s="1">
        <v>49.1</v>
      </c>
      <c r="I305" s="1">
        <v>152.4</v>
      </c>
      <c r="J305" s="1">
        <v>381</v>
      </c>
      <c r="K305" s="1">
        <v>774</v>
      </c>
      <c r="L305" s="1">
        <v>24399.24</v>
      </c>
      <c r="M305" s="5">
        <v>118.80489327201617</v>
      </c>
      <c r="N305" s="8">
        <v>3.1722299547035072E-2</v>
      </c>
      <c r="O305" s="3">
        <v>66.199000000000012</v>
      </c>
      <c r="P305" s="5">
        <v>275.8</v>
      </c>
      <c r="Q305" s="3">
        <v>0.25</v>
      </c>
      <c r="R305" s="12">
        <f t="shared" si="4"/>
        <v>1.379E-3</v>
      </c>
      <c r="V305" s="3"/>
      <c r="W305" s="3"/>
    </row>
    <row r="306" spans="1:23" x14ac:dyDescent="0.25">
      <c r="A306" t="s">
        <v>77</v>
      </c>
      <c r="B306" s="1">
        <v>22.2</v>
      </c>
      <c r="C306" s="5">
        <v>276</v>
      </c>
      <c r="D306" s="1">
        <v>2</v>
      </c>
      <c r="E306" s="4">
        <v>63.6</v>
      </c>
      <c r="F306" s="3">
        <v>2.7563734268389184</v>
      </c>
      <c r="G306" s="1">
        <v>38</v>
      </c>
      <c r="H306" s="1">
        <v>49.1</v>
      </c>
      <c r="I306" s="1">
        <v>152.4</v>
      </c>
      <c r="J306" s="1">
        <v>381</v>
      </c>
      <c r="K306" s="1">
        <v>774</v>
      </c>
      <c r="L306" s="1">
        <v>24399.24</v>
      </c>
      <c r="M306" s="5">
        <v>119.44859227094086</v>
      </c>
      <c r="N306" s="8">
        <v>3.1722299547035072E-2</v>
      </c>
      <c r="O306" s="3">
        <v>43.938299999999998</v>
      </c>
      <c r="P306" s="5">
        <v>194.35459603250266</v>
      </c>
      <c r="Q306" s="3">
        <v>0.2</v>
      </c>
      <c r="R306" s="12">
        <f t="shared" si="4"/>
        <v>9.7177298016251331E-4</v>
      </c>
      <c r="V306" s="3"/>
      <c r="W306" s="3"/>
    </row>
    <row r="307" spans="1:23" x14ac:dyDescent="0.25">
      <c r="B307" s="1">
        <v>22.2</v>
      </c>
      <c r="C307" s="5">
        <v>276</v>
      </c>
      <c r="D307" s="1">
        <v>2</v>
      </c>
      <c r="E307" s="4">
        <v>63.6</v>
      </c>
      <c r="F307" s="3">
        <v>2.7563734268389184</v>
      </c>
      <c r="G307" s="1">
        <v>38</v>
      </c>
      <c r="H307" s="1">
        <v>49.1</v>
      </c>
      <c r="I307" s="1">
        <v>152.4</v>
      </c>
      <c r="J307" s="1">
        <v>381</v>
      </c>
      <c r="K307" s="1">
        <v>774</v>
      </c>
      <c r="L307" s="1">
        <v>24399.24</v>
      </c>
      <c r="M307" s="5">
        <v>119.44859227094086</v>
      </c>
      <c r="N307" s="8">
        <v>3.1722299547035072E-2</v>
      </c>
      <c r="O307" s="3">
        <v>51.107000000000006</v>
      </c>
      <c r="P307" s="5">
        <v>226.06428422203666</v>
      </c>
      <c r="Q307" s="3">
        <v>0.25</v>
      </c>
      <c r="R307" s="12">
        <f t="shared" si="4"/>
        <v>1.1303214211101833E-3</v>
      </c>
      <c r="V307" s="3"/>
      <c r="W307" s="3"/>
    </row>
    <row r="308" spans="1:23" x14ac:dyDescent="0.25">
      <c r="B308" s="1">
        <v>22.2</v>
      </c>
      <c r="C308" s="5">
        <v>276</v>
      </c>
      <c r="D308" s="1">
        <v>2</v>
      </c>
      <c r="E308" s="4">
        <v>63.6</v>
      </c>
      <c r="F308" s="3">
        <v>2.7563734268389184</v>
      </c>
      <c r="G308" s="1">
        <v>38</v>
      </c>
      <c r="H308" s="1">
        <v>49.1</v>
      </c>
      <c r="I308" s="1">
        <v>152.4</v>
      </c>
      <c r="J308" s="1">
        <v>381</v>
      </c>
      <c r="K308" s="1">
        <v>774</v>
      </c>
      <c r="L308" s="1">
        <v>24399.24</v>
      </c>
      <c r="M308" s="5">
        <v>119.44859227094086</v>
      </c>
      <c r="N308" s="8">
        <v>3.1722299547035072E-2</v>
      </c>
      <c r="O308" s="3">
        <v>58.755900000000011</v>
      </c>
      <c r="P308" s="5">
        <v>259.8980663572811</v>
      </c>
      <c r="Q308" s="3">
        <v>0.3</v>
      </c>
      <c r="R308" s="12">
        <f t="shared" si="4"/>
        <v>1.2994903317864056E-3</v>
      </c>
      <c r="V308" s="3"/>
      <c r="W308" s="3"/>
    </row>
    <row r="309" spans="1:23" x14ac:dyDescent="0.25">
      <c r="B309" s="1">
        <v>22.2</v>
      </c>
      <c r="C309" s="5">
        <v>276</v>
      </c>
      <c r="D309" s="1">
        <v>2</v>
      </c>
      <c r="E309" s="4">
        <v>63.6</v>
      </c>
      <c r="F309" s="3">
        <v>2.7563734268389184</v>
      </c>
      <c r="G309" s="1">
        <v>38</v>
      </c>
      <c r="H309" s="1">
        <v>49.1</v>
      </c>
      <c r="I309" s="1">
        <v>152.4</v>
      </c>
      <c r="J309" s="1">
        <v>381</v>
      </c>
      <c r="K309" s="1">
        <v>774</v>
      </c>
      <c r="L309" s="1">
        <v>24399.24</v>
      </c>
      <c r="M309" s="5">
        <v>119.44859227094086</v>
      </c>
      <c r="N309" s="8">
        <v>3.1722299547035072E-2</v>
      </c>
      <c r="O309" s="3">
        <v>66.199000000000012</v>
      </c>
      <c r="P309" s="5">
        <v>275.8</v>
      </c>
      <c r="Q309" s="3">
        <v>0.35</v>
      </c>
      <c r="R309" s="12">
        <f t="shared" si="4"/>
        <v>1.379E-3</v>
      </c>
      <c r="V309" s="3"/>
      <c r="W309" s="3"/>
    </row>
    <row r="310" spans="1:23" x14ac:dyDescent="0.25">
      <c r="A310" t="s">
        <v>78</v>
      </c>
      <c r="B310" s="1">
        <v>28.7</v>
      </c>
      <c r="C310" s="5">
        <v>276</v>
      </c>
      <c r="D310" s="1">
        <v>2</v>
      </c>
      <c r="E310" s="4">
        <v>50.6</v>
      </c>
      <c r="F310" s="3">
        <v>2.7748174021560659</v>
      </c>
      <c r="G310" s="1">
        <v>22.2</v>
      </c>
      <c r="H310" s="1">
        <v>36.6</v>
      </c>
      <c r="I310" s="1">
        <v>152.4</v>
      </c>
      <c r="J310" s="1">
        <v>381</v>
      </c>
      <c r="K310" s="1">
        <v>1290</v>
      </c>
      <c r="L310" s="1">
        <v>19522.439999999999</v>
      </c>
      <c r="M310" s="5">
        <v>148.01498573118474</v>
      </c>
      <c r="N310" s="8">
        <v>6.6077805848039489E-2</v>
      </c>
      <c r="O310" s="3">
        <v>89.111400000000017</v>
      </c>
      <c r="P310" s="5">
        <v>234.11581828988642</v>
      </c>
      <c r="Q310" s="3">
        <v>0.17</v>
      </c>
      <c r="R310" s="12">
        <f t="shared" si="4"/>
        <v>1.1705790914494322E-3</v>
      </c>
      <c r="V310" s="3"/>
      <c r="W310" s="3"/>
    </row>
    <row r="311" spans="1:23" x14ac:dyDescent="0.25">
      <c r="B311" s="1">
        <v>28.7</v>
      </c>
      <c r="C311" s="5">
        <v>276</v>
      </c>
      <c r="D311" s="1">
        <v>2</v>
      </c>
      <c r="E311" s="4">
        <v>50.6</v>
      </c>
      <c r="F311" s="3">
        <v>2.7748174021560659</v>
      </c>
      <c r="G311" s="1">
        <v>22.2</v>
      </c>
      <c r="H311" s="1">
        <v>36.6</v>
      </c>
      <c r="I311" s="1">
        <v>152.4</v>
      </c>
      <c r="J311" s="1">
        <v>381</v>
      </c>
      <c r="K311" s="1">
        <v>1290</v>
      </c>
      <c r="L311" s="1">
        <v>19522.439999999999</v>
      </c>
      <c r="M311" s="5">
        <v>148.01498573118474</v>
      </c>
      <c r="N311" s="8">
        <v>6.6077805848039489E-2</v>
      </c>
      <c r="O311" s="3">
        <v>104.61500000000001</v>
      </c>
      <c r="P311" s="5">
        <v>274.84728475140628</v>
      </c>
      <c r="Q311" s="3">
        <v>0.2</v>
      </c>
      <c r="R311" s="12">
        <f t="shared" si="4"/>
        <v>1.3742364237570315E-3</v>
      </c>
      <c r="V311" s="3"/>
      <c r="W311" s="3"/>
    </row>
    <row r="312" spans="1:23" x14ac:dyDescent="0.25">
      <c r="A312" t="s">
        <v>79</v>
      </c>
      <c r="B312" s="1">
        <v>28.7</v>
      </c>
      <c r="C312" s="5">
        <v>276</v>
      </c>
      <c r="D312" s="1">
        <v>2</v>
      </c>
      <c r="E312" s="4">
        <v>50.6</v>
      </c>
      <c r="F312" s="3">
        <v>2.8017146470593879</v>
      </c>
      <c r="G312" s="1">
        <v>38.200000000000003</v>
      </c>
      <c r="H312" s="1">
        <v>52.5</v>
      </c>
      <c r="I312" s="1">
        <v>152.4</v>
      </c>
      <c r="J312" s="1">
        <v>381</v>
      </c>
      <c r="K312" s="1">
        <v>1290</v>
      </c>
      <c r="L312" s="1">
        <v>28003.5</v>
      </c>
      <c r="M312" s="5">
        <v>143.36625380284787</v>
      </c>
      <c r="N312" s="8">
        <v>4.6065670362633239E-2</v>
      </c>
      <c r="O312" s="3">
        <v>64.998500000000007</v>
      </c>
      <c r="P312" s="5">
        <v>179.49560032260422</v>
      </c>
      <c r="Q312" s="3">
        <v>0.17</v>
      </c>
      <c r="R312" s="12">
        <f t="shared" si="4"/>
        <v>8.9747800161302108E-4</v>
      </c>
      <c r="V312" s="3"/>
      <c r="W312" s="3"/>
    </row>
    <row r="313" spans="1:23" x14ac:dyDescent="0.25">
      <c r="B313" s="1">
        <v>28.7</v>
      </c>
      <c r="C313" s="5">
        <v>276</v>
      </c>
      <c r="D313" s="1">
        <v>2</v>
      </c>
      <c r="E313" s="4">
        <v>50.6</v>
      </c>
      <c r="F313" s="3">
        <v>2.8017146470593879</v>
      </c>
      <c r="G313" s="1">
        <v>38.200000000000003</v>
      </c>
      <c r="H313" s="1">
        <v>52.5</v>
      </c>
      <c r="I313" s="1">
        <v>152.4</v>
      </c>
      <c r="J313" s="1">
        <v>381</v>
      </c>
      <c r="K313" s="1">
        <v>1290</v>
      </c>
      <c r="L313" s="1">
        <v>28003.5</v>
      </c>
      <c r="M313" s="5">
        <v>143.36625380284787</v>
      </c>
      <c r="N313" s="8">
        <v>4.6065670362633239E-2</v>
      </c>
      <c r="O313" s="3">
        <v>77.037800000000004</v>
      </c>
      <c r="P313" s="5">
        <v>212.74254265148761</v>
      </c>
      <c r="Q313" s="3">
        <v>0.2</v>
      </c>
      <c r="R313" s="12">
        <f t="shared" si="4"/>
        <v>1.063712713257438E-3</v>
      </c>
      <c r="V313" s="3"/>
      <c r="W313" s="3"/>
    </row>
    <row r="314" spans="1:23" x14ac:dyDescent="0.25">
      <c r="B314" s="1">
        <v>28.7</v>
      </c>
      <c r="C314" s="5">
        <v>276</v>
      </c>
      <c r="D314" s="1">
        <v>2</v>
      </c>
      <c r="E314" s="4">
        <v>50.6</v>
      </c>
      <c r="F314" s="3">
        <v>2.8017146470593879</v>
      </c>
      <c r="G314" s="1">
        <v>38.200000000000003</v>
      </c>
      <c r="H314" s="1">
        <v>52.5</v>
      </c>
      <c r="I314" s="1">
        <v>152.4</v>
      </c>
      <c r="J314" s="1">
        <v>381</v>
      </c>
      <c r="K314" s="1">
        <v>1290</v>
      </c>
      <c r="L314" s="1">
        <v>28003.5</v>
      </c>
      <c r="M314" s="5">
        <v>143.36625380284787</v>
      </c>
      <c r="N314" s="8">
        <v>4.6065670362633239E-2</v>
      </c>
      <c r="O314" s="3">
        <v>88.802700000000002</v>
      </c>
      <c r="P314" s="5">
        <v>245.23171991304602</v>
      </c>
      <c r="Q314" s="3">
        <v>0.25</v>
      </c>
      <c r="R314" s="12">
        <f t="shared" si="4"/>
        <v>1.2261585995652301E-3</v>
      </c>
      <c r="V314" s="3"/>
      <c r="W314" s="3"/>
    </row>
    <row r="315" spans="1:23" x14ac:dyDescent="0.25">
      <c r="B315" s="1">
        <v>28.7</v>
      </c>
      <c r="C315" s="5">
        <v>276</v>
      </c>
      <c r="D315" s="1">
        <v>2</v>
      </c>
      <c r="E315" s="4">
        <v>50.6</v>
      </c>
      <c r="F315" s="3">
        <v>2.8017146470593879</v>
      </c>
      <c r="G315" s="1">
        <v>38.200000000000003</v>
      </c>
      <c r="H315" s="1">
        <v>52.5</v>
      </c>
      <c r="I315" s="1">
        <v>152.4</v>
      </c>
      <c r="J315" s="1">
        <v>381</v>
      </c>
      <c r="K315" s="1">
        <v>1290</v>
      </c>
      <c r="L315" s="1">
        <v>28003.5</v>
      </c>
      <c r="M315" s="5">
        <v>143.36625380284787</v>
      </c>
      <c r="N315" s="8">
        <v>4.6065670362633239E-2</v>
      </c>
      <c r="O315" s="3">
        <v>104.61500000000001</v>
      </c>
      <c r="P315" s="5">
        <v>275.8</v>
      </c>
      <c r="Q315" s="3">
        <v>0.28999999999999998</v>
      </c>
      <c r="R315" s="12">
        <f t="shared" si="4"/>
        <v>1.379E-3</v>
      </c>
      <c r="V315" s="3"/>
      <c r="W315" s="3"/>
    </row>
    <row r="316" spans="1:23" x14ac:dyDescent="0.25">
      <c r="A316" t="s">
        <v>80</v>
      </c>
      <c r="B316" s="1">
        <v>28.7</v>
      </c>
      <c r="C316" s="5">
        <v>276</v>
      </c>
      <c r="D316" s="1">
        <v>2</v>
      </c>
      <c r="E316" s="4">
        <v>50.6</v>
      </c>
      <c r="F316" s="3">
        <v>2.7153116457984496</v>
      </c>
      <c r="G316" s="1">
        <v>38.200000000000003</v>
      </c>
      <c r="H316" s="1">
        <v>52.5</v>
      </c>
      <c r="I316" s="1">
        <v>152.4</v>
      </c>
      <c r="J316" s="1">
        <v>381</v>
      </c>
      <c r="K316" s="1">
        <v>1290</v>
      </c>
      <c r="L316" s="1">
        <v>28003.5</v>
      </c>
      <c r="M316" s="5">
        <v>144.17675602863136</v>
      </c>
      <c r="N316" s="8">
        <v>4.6065670362633239E-2</v>
      </c>
      <c r="O316" s="3">
        <v>77.037800000000004</v>
      </c>
      <c r="P316" s="5">
        <v>212.94749158826474</v>
      </c>
      <c r="Q316" s="3">
        <v>0.17</v>
      </c>
      <c r="R316" s="12">
        <f t="shared" si="4"/>
        <v>1.0647374579413236E-3</v>
      </c>
      <c r="V316" s="3"/>
      <c r="W316" s="3"/>
    </row>
    <row r="317" spans="1:23" x14ac:dyDescent="0.25">
      <c r="A317" t="s">
        <v>81</v>
      </c>
      <c r="B317" s="1">
        <v>28.7</v>
      </c>
      <c r="C317" s="5">
        <v>276</v>
      </c>
      <c r="D317" s="1">
        <v>2</v>
      </c>
      <c r="E317" s="4">
        <v>50.6</v>
      </c>
      <c r="F317" s="3">
        <v>2.8017146470593879</v>
      </c>
      <c r="G317" s="1">
        <v>38.200000000000003</v>
      </c>
      <c r="H317" s="1">
        <v>52.5</v>
      </c>
      <c r="I317" s="1">
        <v>152.4</v>
      </c>
      <c r="J317" s="1">
        <v>381</v>
      </c>
      <c r="K317" s="1">
        <v>1290</v>
      </c>
      <c r="L317" s="1">
        <v>28003.5</v>
      </c>
      <c r="M317" s="5">
        <v>143.36625380284787</v>
      </c>
      <c r="N317" s="8">
        <v>4.6065670362633239E-2</v>
      </c>
      <c r="O317" s="3">
        <v>64.998500000000007</v>
      </c>
      <c r="P317" s="5">
        <v>179.49560032260422</v>
      </c>
      <c r="Q317" s="3">
        <v>0.15</v>
      </c>
      <c r="R317" s="12">
        <f t="shared" si="4"/>
        <v>8.9747800161302108E-4</v>
      </c>
      <c r="V317" s="3"/>
      <c r="W317" s="3"/>
    </row>
    <row r="318" spans="1:23" x14ac:dyDescent="0.25">
      <c r="B318" s="1">
        <v>28.7</v>
      </c>
      <c r="C318" s="5">
        <v>276</v>
      </c>
      <c r="D318" s="1">
        <v>2</v>
      </c>
      <c r="E318" s="4">
        <v>50.6</v>
      </c>
      <c r="F318" s="3">
        <v>2.8017146470593879</v>
      </c>
      <c r="G318" s="1">
        <v>38.200000000000003</v>
      </c>
      <c r="H318" s="1">
        <v>52.5</v>
      </c>
      <c r="I318" s="1">
        <v>152.4</v>
      </c>
      <c r="J318" s="1">
        <v>381</v>
      </c>
      <c r="K318" s="1">
        <v>1290</v>
      </c>
      <c r="L318" s="1">
        <v>28003.5</v>
      </c>
      <c r="M318" s="5">
        <v>143.36625380284787</v>
      </c>
      <c r="N318" s="8">
        <v>4.6065670362633239E-2</v>
      </c>
      <c r="O318" s="3">
        <v>77.037800000000004</v>
      </c>
      <c r="P318" s="5">
        <v>212.74254265148761</v>
      </c>
      <c r="Q318" s="3">
        <v>0.16</v>
      </c>
      <c r="R318" s="12">
        <f t="shared" si="4"/>
        <v>1.063712713257438E-3</v>
      </c>
      <c r="V318" s="3"/>
      <c r="W318" s="3"/>
    </row>
    <row r="319" spans="1:23" x14ac:dyDescent="0.25">
      <c r="B319" s="1">
        <v>28.7</v>
      </c>
      <c r="C319" s="5">
        <v>276</v>
      </c>
      <c r="D319" s="1">
        <v>2</v>
      </c>
      <c r="E319" s="4">
        <v>50.6</v>
      </c>
      <c r="F319" s="3">
        <v>2.8017146470593879</v>
      </c>
      <c r="G319" s="1">
        <v>38.200000000000003</v>
      </c>
      <c r="H319" s="1">
        <v>52.5</v>
      </c>
      <c r="I319" s="1">
        <v>152.4</v>
      </c>
      <c r="J319" s="1">
        <v>381</v>
      </c>
      <c r="K319" s="1">
        <v>1290</v>
      </c>
      <c r="L319" s="1">
        <v>28003.5</v>
      </c>
      <c r="M319" s="5">
        <v>143.36625380284787</v>
      </c>
      <c r="N319" s="8">
        <v>4.6065670362633239E-2</v>
      </c>
      <c r="O319" s="3">
        <v>88.802700000000002</v>
      </c>
      <c r="P319" s="5">
        <v>245.23171991304602</v>
      </c>
      <c r="Q319" s="3">
        <v>0.22</v>
      </c>
      <c r="R319" s="12">
        <f t="shared" si="4"/>
        <v>1.2261585995652301E-3</v>
      </c>
      <c r="V319" s="3"/>
      <c r="W319" s="3"/>
    </row>
    <row r="320" spans="1:23" x14ac:dyDescent="0.25">
      <c r="B320" s="1">
        <v>28.7</v>
      </c>
      <c r="C320" s="5">
        <v>276</v>
      </c>
      <c r="D320" s="1">
        <v>2</v>
      </c>
      <c r="E320" s="4">
        <v>50.6</v>
      </c>
      <c r="F320" s="3">
        <v>2.8017146470593879</v>
      </c>
      <c r="G320" s="1">
        <v>38.200000000000003</v>
      </c>
      <c r="H320" s="1">
        <v>52.5</v>
      </c>
      <c r="I320" s="1">
        <v>152.4</v>
      </c>
      <c r="J320" s="1">
        <v>381</v>
      </c>
      <c r="K320" s="1">
        <v>1290</v>
      </c>
      <c r="L320" s="1">
        <v>28003.5</v>
      </c>
      <c r="M320" s="5">
        <v>143.36625380284787</v>
      </c>
      <c r="N320" s="8">
        <v>4.6065670362633239E-2</v>
      </c>
      <c r="O320" s="3">
        <v>104.61500000000001</v>
      </c>
      <c r="P320" s="5">
        <v>275.8</v>
      </c>
      <c r="Q320" s="3">
        <v>0.26</v>
      </c>
      <c r="R320" s="12">
        <f t="shared" si="4"/>
        <v>1.379E-3</v>
      </c>
      <c r="V320" s="3"/>
      <c r="W320" s="3"/>
    </row>
    <row r="321" spans="1:23" x14ac:dyDescent="0.25">
      <c r="A321" t="s">
        <v>82</v>
      </c>
      <c r="B321" s="1">
        <v>28.7</v>
      </c>
      <c r="C321" s="5">
        <v>276</v>
      </c>
      <c r="D321" s="1">
        <v>2</v>
      </c>
      <c r="E321" s="4">
        <v>50.6</v>
      </c>
      <c r="F321" s="3">
        <v>2.524448068103379</v>
      </c>
      <c r="G321" s="1">
        <v>38.200000000000003</v>
      </c>
      <c r="H321" s="1">
        <v>52.5</v>
      </c>
      <c r="I321" s="1">
        <v>152.4</v>
      </c>
      <c r="J321" s="1">
        <v>381</v>
      </c>
      <c r="K321" s="1">
        <v>1290</v>
      </c>
      <c r="L321" s="1">
        <v>28003.5</v>
      </c>
      <c r="M321" s="5">
        <v>146.07134676739989</v>
      </c>
      <c r="N321" s="8">
        <v>4.6065670362633239E-2</v>
      </c>
      <c r="O321" s="3">
        <v>77.037800000000004</v>
      </c>
      <c r="P321" s="5">
        <v>213.42811414487335</v>
      </c>
      <c r="Q321" s="3">
        <v>0.17</v>
      </c>
      <c r="R321" s="12">
        <f t="shared" si="4"/>
        <v>1.0671405707243667E-3</v>
      </c>
      <c r="V321" s="3"/>
      <c r="W321" s="3"/>
    </row>
    <row r="322" spans="1:23" x14ac:dyDescent="0.25">
      <c r="B322" s="1">
        <v>28.7</v>
      </c>
      <c r="C322" s="5">
        <v>276</v>
      </c>
      <c r="D322" s="1">
        <v>2</v>
      </c>
      <c r="E322" s="4">
        <v>50.6</v>
      </c>
      <c r="F322" s="3">
        <v>2.524448068103379</v>
      </c>
      <c r="G322" s="1">
        <v>38.200000000000003</v>
      </c>
      <c r="H322" s="1">
        <v>52.5</v>
      </c>
      <c r="I322" s="1">
        <v>152.4</v>
      </c>
      <c r="J322" s="1">
        <v>381</v>
      </c>
      <c r="K322" s="1">
        <v>1290</v>
      </c>
      <c r="L322" s="1">
        <v>28003.5</v>
      </c>
      <c r="M322" s="5">
        <v>146.07134676739989</v>
      </c>
      <c r="N322" s="8">
        <v>4.6065670362633239E-2</v>
      </c>
      <c r="O322" s="3">
        <v>88.802700000000002</v>
      </c>
      <c r="P322" s="5">
        <v>246.02198910110286</v>
      </c>
      <c r="Q322" s="3">
        <v>0.2</v>
      </c>
      <c r="R322" s="12">
        <f t="shared" si="4"/>
        <v>1.2301099455055142E-3</v>
      </c>
      <c r="V322" s="3"/>
      <c r="W322" s="3"/>
    </row>
    <row r="323" spans="1:23" x14ac:dyDescent="0.25">
      <c r="B323" s="1">
        <v>28.7</v>
      </c>
      <c r="C323" s="5">
        <v>276</v>
      </c>
      <c r="D323" s="1">
        <v>2</v>
      </c>
      <c r="E323" s="4">
        <v>50.6</v>
      </c>
      <c r="F323" s="3">
        <v>2.524448068103379</v>
      </c>
      <c r="G323" s="1">
        <v>38.200000000000003</v>
      </c>
      <c r="H323" s="1">
        <v>52.5</v>
      </c>
      <c r="I323" s="1">
        <v>152.4</v>
      </c>
      <c r="J323" s="1">
        <v>381</v>
      </c>
      <c r="K323" s="1">
        <v>1290</v>
      </c>
      <c r="L323" s="1">
        <v>28003.5</v>
      </c>
      <c r="M323" s="5">
        <v>146.07134676739989</v>
      </c>
      <c r="N323" s="8">
        <v>4.6065670362633239E-2</v>
      </c>
      <c r="O323" s="3">
        <v>104.61500000000001</v>
      </c>
      <c r="P323" s="5">
        <v>275.8</v>
      </c>
      <c r="Q323" s="3">
        <v>0.24</v>
      </c>
      <c r="R323" s="12">
        <f t="shared" si="4"/>
        <v>1.379E-3</v>
      </c>
      <c r="V323" s="3"/>
      <c r="W323" s="3"/>
    </row>
    <row r="324" spans="1:23" x14ac:dyDescent="0.25">
      <c r="A324" t="s">
        <v>83</v>
      </c>
      <c r="B324" s="1">
        <v>32.299999999999997</v>
      </c>
      <c r="C324" s="5">
        <v>276</v>
      </c>
      <c r="D324" s="1">
        <v>1</v>
      </c>
      <c r="E324" s="4">
        <v>60</v>
      </c>
      <c r="F324" s="3">
        <v>2.5382184533279259</v>
      </c>
      <c r="G324" s="1">
        <v>38.299999999999997</v>
      </c>
      <c r="H324" s="1">
        <v>54.4</v>
      </c>
      <c r="I324" s="1">
        <v>152.4</v>
      </c>
      <c r="J324" s="1">
        <v>381</v>
      </c>
      <c r="K324" s="1">
        <v>819</v>
      </c>
      <c r="L324" s="1">
        <v>29016.960000000003</v>
      </c>
      <c r="M324" s="5">
        <v>122.83883123921107</v>
      </c>
      <c r="N324" s="8">
        <v>2.8224872626215838E-2</v>
      </c>
      <c r="O324" s="3">
        <v>39.959500000000006</v>
      </c>
      <c r="P324" s="5">
        <v>170.80329915468195</v>
      </c>
      <c r="Q324" s="3">
        <v>0.17</v>
      </c>
      <c r="R324" s="12">
        <f t="shared" ref="R324:R343" si="5">P324/200000</f>
        <v>8.5401649577340972E-4</v>
      </c>
      <c r="V324" s="3"/>
      <c r="W324" s="3"/>
    </row>
    <row r="325" spans="1:23" x14ac:dyDescent="0.25">
      <c r="B325" s="1">
        <v>32.299999999999997</v>
      </c>
      <c r="C325" s="5">
        <v>276</v>
      </c>
      <c r="D325" s="1">
        <v>1</v>
      </c>
      <c r="E325" s="4">
        <v>60</v>
      </c>
      <c r="F325" s="3">
        <v>2.5382184533279259</v>
      </c>
      <c r="G325" s="1">
        <v>38.299999999999997</v>
      </c>
      <c r="H325" s="1">
        <v>54.4</v>
      </c>
      <c r="I325" s="1">
        <v>152.4</v>
      </c>
      <c r="J325" s="1">
        <v>381</v>
      </c>
      <c r="K325" s="1">
        <v>819</v>
      </c>
      <c r="L325" s="1">
        <v>29016.960000000003</v>
      </c>
      <c r="M325" s="5">
        <v>122.83883123921107</v>
      </c>
      <c r="N325" s="8">
        <v>2.8224872626215838E-2</v>
      </c>
      <c r="O325" s="3">
        <v>49.186200000000007</v>
      </c>
      <c r="P325" s="5">
        <v>210.24200084790894</v>
      </c>
      <c r="Q325" s="3">
        <v>0.23</v>
      </c>
      <c r="R325" s="12">
        <f t="shared" si="5"/>
        <v>1.0512100042395446E-3</v>
      </c>
      <c r="V325" s="3"/>
      <c r="W325" s="3"/>
    </row>
    <row r="326" spans="1:23" x14ac:dyDescent="0.25">
      <c r="B326" s="1">
        <v>32.299999999999997</v>
      </c>
      <c r="C326" s="5">
        <v>276</v>
      </c>
      <c r="D326" s="1">
        <v>1</v>
      </c>
      <c r="E326" s="4">
        <v>60</v>
      </c>
      <c r="F326" s="3">
        <v>2.5382184533279259</v>
      </c>
      <c r="G326" s="1">
        <v>38.299999999999997</v>
      </c>
      <c r="H326" s="1">
        <v>54.4</v>
      </c>
      <c r="I326" s="1">
        <v>152.4</v>
      </c>
      <c r="J326" s="1">
        <v>381</v>
      </c>
      <c r="K326" s="1">
        <v>819</v>
      </c>
      <c r="L326" s="1">
        <v>29016.960000000003</v>
      </c>
      <c r="M326" s="5">
        <v>122.83883123921107</v>
      </c>
      <c r="N326" s="8">
        <v>2.8224872626215838E-2</v>
      </c>
      <c r="O326" s="3">
        <v>57.349600000000002</v>
      </c>
      <c r="P326" s="5">
        <v>245.13572204860782</v>
      </c>
      <c r="Q326" s="3">
        <v>0.27</v>
      </c>
      <c r="R326" s="12">
        <f t="shared" si="5"/>
        <v>1.2256786102430391E-3</v>
      </c>
      <c r="V326" s="3"/>
      <c r="W326" s="3"/>
    </row>
    <row r="327" spans="1:23" x14ac:dyDescent="0.25">
      <c r="B327" s="1">
        <v>32.299999999999997</v>
      </c>
      <c r="C327" s="5">
        <v>276</v>
      </c>
      <c r="D327" s="1">
        <v>1</v>
      </c>
      <c r="E327" s="4">
        <v>60</v>
      </c>
      <c r="F327" s="3">
        <v>2.5382184533279259</v>
      </c>
      <c r="G327" s="1">
        <v>38.299999999999997</v>
      </c>
      <c r="H327" s="1">
        <v>54.4</v>
      </c>
      <c r="I327" s="1">
        <v>152.4</v>
      </c>
      <c r="J327" s="1">
        <v>381</v>
      </c>
      <c r="K327" s="1">
        <v>819</v>
      </c>
      <c r="L327" s="1">
        <v>29016.960000000003</v>
      </c>
      <c r="M327" s="5">
        <v>122.83883123921107</v>
      </c>
      <c r="N327" s="8">
        <v>2.8224872626215838E-2</v>
      </c>
      <c r="O327" s="3">
        <v>63.180599999999998</v>
      </c>
      <c r="P327" s="5">
        <v>270.05980862053565</v>
      </c>
      <c r="Q327" s="3">
        <v>0.31</v>
      </c>
      <c r="R327" s="12">
        <f t="shared" si="5"/>
        <v>1.3502990431026782E-3</v>
      </c>
      <c r="V327" s="3"/>
      <c r="W327" s="3"/>
    </row>
    <row r="328" spans="1:23" x14ac:dyDescent="0.25">
      <c r="B328" s="1">
        <v>32.299999999999997</v>
      </c>
      <c r="C328" s="5">
        <v>276</v>
      </c>
      <c r="D328" s="1">
        <v>1</v>
      </c>
      <c r="E328" s="4">
        <v>60</v>
      </c>
      <c r="F328" s="3">
        <v>2.5382184533279259</v>
      </c>
      <c r="G328" s="1">
        <v>38.299999999999997</v>
      </c>
      <c r="H328" s="1">
        <v>54.4</v>
      </c>
      <c r="I328" s="1">
        <v>152.4</v>
      </c>
      <c r="J328" s="1">
        <v>381</v>
      </c>
      <c r="K328" s="1">
        <v>819</v>
      </c>
      <c r="L328" s="1">
        <v>29016.960000000003</v>
      </c>
      <c r="M328" s="5">
        <v>122.83883123921107</v>
      </c>
      <c r="N328" s="8">
        <v>2.8224872626215838E-2</v>
      </c>
      <c r="O328" s="3">
        <v>67.125100000000003</v>
      </c>
      <c r="P328" s="5">
        <v>275.8</v>
      </c>
      <c r="Q328" s="3">
        <v>0.35</v>
      </c>
      <c r="R328" s="12">
        <f t="shared" si="5"/>
        <v>1.379E-3</v>
      </c>
      <c r="V328" s="3"/>
      <c r="W328" s="3"/>
    </row>
    <row r="329" spans="1:23" x14ac:dyDescent="0.25">
      <c r="A329" t="s">
        <v>84</v>
      </c>
      <c r="B329" s="1">
        <v>32.299999999999997</v>
      </c>
      <c r="C329" s="5">
        <v>276</v>
      </c>
      <c r="D329" s="1">
        <v>1</v>
      </c>
      <c r="E329" s="4">
        <v>60</v>
      </c>
      <c r="F329" s="3">
        <v>2.8108695189494299</v>
      </c>
      <c r="G329" s="1">
        <v>38.299999999999997</v>
      </c>
      <c r="H329" s="1">
        <v>54.4</v>
      </c>
      <c r="I329" s="1">
        <v>152.4</v>
      </c>
      <c r="J329" s="1">
        <v>381</v>
      </c>
      <c r="K329" s="1">
        <v>819</v>
      </c>
      <c r="L329" s="1">
        <v>29016.960000000003</v>
      </c>
      <c r="M329" s="5">
        <v>120.44611657620311</v>
      </c>
      <c r="N329" s="8">
        <v>2.8224872626215838E-2</v>
      </c>
      <c r="O329" s="3">
        <v>39.959500000000006</v>
      </c>
      <c r="P329" s="5">
        <v>170.32772841920183</v>
      </c>
      <c r="Q329" s="3">
        <v>0.19</v>
      </c>
      <c r="R329" s="12">
        <f t="shared" si="5"/>
        <v>8.5163864209600911E-4</v>
      </c>
      <c r="V329" s="3"/>
      <c r="W329" s="3"/>
    </row>
    <row r="330" spans="1:23" x14ac:dyDescent="0.25">
      <c r="B330" s="1">
        <v>32.299999999999997</v>
      </c>
      <c r="C330" s="5">
        <v>276</v>
      </c>
      <c r="D330" s="1">
        <v>1</v>
      </c>
      <c r="E330" s="4">
        <v>60</v>
      </c>
      <c r="F330" s="3">
        <v>2.8108695189494299</v>
      </c>
      <c r="G330" s="1">
        <v>38.299999999999997</v>
      </c>
      <c r="H330" s="1">
        <v>54.4</v>
      </c>
      <c r="I330" s="1">
        <v>152.4</v>
      </c>
      <c r="J330" s="1">
        <v>381</v>
      </c>
      <c r="K330" s="1">
        <v>819</v>
      </c>
      <c r="L330" s="1">
        <v>29016.960000000003</v>
      </c>
      <c r="M330" s="5">
        <v>120.44611657620311</v>
      </c>
      <c r="N330" s="8">
        <v>2.8224872626215838E-2</v>
      </c>
      <c r="O330" s="3">
        <v>49.186200000000007</v>
      </c>
      <c r="P330" s="5">
        <v>209.6566202172836</v>
      </c>
      <c r="Q330" s="3">
        <v>0.24</v>
      </c>
      <c r="R330" s="12">
        <f t="shared" si="5"/>
        <v>1.048283101086418E-3</v>
      </c>
      <c r="V330" s="3"/>
      <c r="W330" s="3"/>
    </row>
    <row r="331" spans="1:23" x14ac:dyDescent="0.25">
      <c r="B331" s="1">
        <v>32.299999999999997</v>
      </c>
      <c r="C331" s="5">
        <v>276</v>
      </c>
      <c r="D331" s="1">
        <v>1</v>
      </c>
      <c r="E331" s="4">
        <v>60</v>
      </c>
      <c r="F331" s="3">
        <v>2.8108695189494299</v>
      </c>
      <c r="G331" s="1">
        <v>38.299999999999997</v>
      </c>
      <c r="H331" s="1">
        <v>54.4</v>
      </c>
      <c r="I331" s="1">
        <v>152.4</v>
      </c>
      <c r="J331" s="1">
        <v>381</v>
      </c>
      <c r="K331" s="1">
        <v>819</v>
      </c>
      <c r="L331" s="1">
        <v>29016.960000000003</v>
      </c>
      <c r="M331" s="5">
        <v>120.44611657620311</v>
      </c>
      <c r="N331" s="8">
        <v>2.8224872626215838E-2</v>
      </c>
      <c r="O331" s="3">
        <v>57.349600000000002</v>
      </c>
      <c r="P331" s="5">
        <v>244.45318619476859</v>
      </c>
      <c r="Q331" s="3">
        <v>0.28999999999999998</v>
      </c>
      <c r="R331" s="12">
        <f t="shared" si="5"/>
        <v>1.2222659309738429E-3</v>
      </c>
      <c r="V331" s="3"/>
      <c r="W331" s="3"/>
    </row>
    <row r="332" spans="1:23" x14ac:dyDescent="0.25">
      <c r="B332" s="1">
        <v>32.299999999999997</v>
      </c>
      <c r="C332" s="5">
        <v>276</v>
      </c>
      <c r="D332" s="1">
        <v>1</v>
      </c>
      <c r="E332" s="4">
        <v>60</v>
      </c>
      <c r="F332" s="3">
        <v>2.8108695189494299</v>
      </c>
      <c r="G332" s="1">
        <v>38.299999999999997</v>
      </c>
      <c r="H332" s="1">
        <v>54.4</v>
      </c>
      <c r="I332" s="1">
        <v>152.4</v>
      </c>
      <c r="J332" s="1">
        <v>381</v>
      </c>
      <c r="K332" s="1">
        <v>819</v>
      </c>
      <c r="L332" s="1">
        <v>29016.960000000003</v>
      </c>
      <c r="M332" s="5">
        <v>120.44611657620311</v>
      </c>
      <c r="N332" s="8">
        <v>2.8224872626215838E-2</v>
      </c>
      <c r="O332" s="3">
        <v>63.180599999999998</v>
      </c>
      <c r="P332" s="5">
        <v>269.30787617868646</v>
      </c>
      <c r="Q332" s="3">
        <v>0.36</v>
      </c>
      <c r="R332" s="12">
        <f t="shared" si="5"/>
        <v>1.3465393808934324E-3</v>
      </c>
      <c r="V332" s="3"/>
      <c r="W332" s="3"/>
    </row>
    <row r="333" spans="1:23" x14ac:dyDescent="0.25">
      <c r="B333" s="1">
        <v>32.299999999999997</v>
      </c>
      <c r="C333" s="5">
        <v>276</v>
      </c>
      <c r="D333" s="1">
        <v>1</v>
      </c>
      <c r="E333" s="4">
        <v>60</v>
      </c>
      <c r="F333" s="3">
        <v>2.8108695189494299</v>
      </c>
      <c r="G333" s="1">
        <v>38.299999999999997</v>
      </c>
      <c r="H333" s="1">
        <v>54.4</v>
      </c>
      <c r="I333" s="1">
        <v>152.4</v>
      </c>
      <c r="J333" s="1">
        <v>381</v>
      </c>
      <c r="K333" s="1">
        <v>819</v>
      </c>
      <c r="L333" s="1">
        <v>29016.960000000003</v>
      </c>
      <c r="M333" s="5">
        <v>120.44611657620311</v>
      </c>
      <c r="N333" s="8">
        <v>2.8224872626215838E-2</v>
      </c>
      <c r="O333" s="3">
        <v>67.125100000000003</v>
      </c>
      <c r="P333" s="5">
        <v>275.8</v>
      </c>
      <c r="Q333" s="3">
        <v>0.42</v>
      </c>
      <c r="R333" s="12">
        <f t="shared" si="5"/>
        <v>1.379E-3</v>
      </c>
      <c r="V333" s="3"/>
      <c r="W333" s="3"/>
    </row>
    <row r="334" spans="1:23" x14ac:dyDescent="0.25">
      <c r="A334" t="s">
        <v>85</v>
      </c>
      <c r="B334" s="1">
        <v>28.7</v>
      </c>
      <c r="C334" s="5">
        <v>276</v>
      </c>
      <c r="D334" s="1">
        <v>2</v>
      </c>
      <c r="E334" s="4">
        <v>50.6</v>
      </c>
      <c r="F334" s="3">
        <v>2.5765786179080412</v>
      </c>
      <c r="G334" s="1">
        <v>38</v>
      </c>
      <c r="H334" s="1">
        <v>52.3</v>
      </c>
      <c r="I334" s="1">
        <v>152.4</v>
      </c>
      <c r="J334" s="1">
        <v>584.20000000000005</v>
      </c>
      <c r="K334" s="1">
        <v>1290</v>
      </c>
      <c r="L334" s="1">
        <v>27896.82</v>
      </c>
      <c r="M334" s="5">
        <v>196.9266161393364</v>
      </c>
      <c r="N334" s="8">
        <v>4.6241829713924383E-2</v>
      </c>
      <c r="O334" s="3">
        <v>110.20799999999998</v>
      </c>
      <c r="P334" s="5">
        <v>183.23030547751344</v>
      </c>
      <c r="Q334" s="3">
        <v>0.18</v>
      </c>
      <c r="R334" s="12">
        <f t="shared" si="5"/>
        <v>9.1615152738756724E-4</v>
      </c>
      <c r="V334" s="3"/>
      <c r="W334" s="3"/>
    </row>
    <row r="335" spans="1:23" x14ac:dyDescent="0.25">
      <c r="B335" s="1">
        <v>28.7</v>
      </c>
      <c r="C335" s="5">
        <v>276</v>
      </c>
      <c r="D335" s="1">
        <v>2</v>
      </c>
      <c r="E335" s="4">
        <v>50.6</v>
      </c>
      <c r="F335" s="3">
        <v>2.5765786179080412</v>
      </c>
      <c r="G335" s="1">
        <v>38</v>
      </c>
      <c r="H335" s="1">
        <v>52.3</v>
      </c>
      <c r="I335" s="1">
        <v>152.4</v>
      </c>
      <c r="J335" s="1">
        <v>584.20000000000005</v>
      </c>
      <c r="K335" s="1">
        <v>1290</v>
      </c>
      <c r="L335" s="1">
        <v>27896.82</v>
      </c>
      <c r="M335" s="5">
        <v>196.9266161393364</v>
      </c>
      <c r="N335" s="8">
        <v>4.6241829713924383E-2</v>
      </c>
      <c r="O335" s="3">
        <v>132.25799999999998</v>
      </c>
      <c r="P335" s="5">
        <v>219.890332297519</v>
      </c>
      <c r="Q335" s="3">
        <v>0.22</v>
      </c>
      <c r="R335" s="12">
        <f t="shared" si="5"/>
        <v>1.0994516614875949E-3</v>
      </c>
      <c r="V335" s="3"/>
      <c r="W335" s="3"/>
    </row>
    <row r="336" spans="1:23" x14ac:dyDescent="0.25">
      <c r="B336" s="1">
        <v>28.7</v>
      </c>
      <c r="C336" s="5">
        <v>276</v>
      </c>
      <c r="D336" s="1">
        <v>2</v>
      </c>
      <c r="E336" s="4">
        <v>50.6</v>
      </c>
      <c r="F336" s="3">
        <v>2.5765786179080412</v>
      </c>
      <c r="G336" s="1">
        <v>38</v>
      </c>
      <c r="H336" s="1">
        <v>52.3</v>
      </c>
      <c r="I336" s="1">
        <v>152.4</v>
      </c>
      <c r="J336" s="1">
        <v>584.20000000000005</v>
      </c>
      <c r="K336" s="1">
        <v>1290</v>
      </c>
      <c r="L336" s="1">
        <v>27896.82</v>
      </c>
      <c r="M336" s="5">
        <v>196.9266161393364</v>
      </c>
      <c r="N336" s="8">
        <v>4.6241829713924383E-2</v>
      </c>
      <c r="O336" s="3">
        <v>149.26799999999997</v>
      </c>
      <c r="P336" s="5">
        <v>248.170924415809</v>
      </c>
      <c r="Q336" s="3">
        <v>0.27</v>
      </c>
      <c r="R336" s="12">
        <f t="shared" si="5"/>
        <v>1.240854622079045E-3</v>
      </c>
      <c r="V336" s="3"/>
      <c r="W336" s="3"/>
    </row>
    <row r="337" spans="1:23" x14ac:dyDescent="0.25">
      <c r="B337" s="1">
        <v>28.7</v>
      </c>
      <c r="C337" s="5">
        <v>276</v>
      </c>
      <c r="D337" s="1">
        <v>2</v>
      </c>
      <c r="E337" s="4">
        <v>50.6</v>
      </c>
      <c r="F337" s="3">
        <v>2.5765786179080412</v>
      </c>
      <c r="G337" s="1">
        <v>38</v>
      </c>
      <c r="H337" s="1">
        <v>52.3</v>
      </c>
      <c r="I337" s="1">
        <v>152.4</v>
      </c>
      <c r="J337" s="1">
        <v>584.20000000000005</v>
      </c>
      <c r="K337" s="1">
        <v>1290</v>
      </c>
      <c r="L337" s="1">
        <v>27896.82</v>
      </c>
      <c r="M337" s="5">
        <v>196.9266161393364</v>
      </c>
      <c r="N337" s="8">
        <v>4.6241829713924383E-2</v>
      </c>
      <c r="O337" s="3">
        <v>168.88200000000001</v>
      </c>
      <c r="P337" s="5">
        <v>275.8</v>
      </c>
      <c r="Q337" s="3">
        <v>0.32</v>
      </c>
      <c r="R337" s="12">
        <f t="shared" si="5"/>
        <v>1.379E-3</v>
      </c>
      <c r="V337" s="3"/>
      <c r="W337" s="3"/>
    </row>
    <row r="338" spans="1:23" x14ac:dyDescent="0.25">
      <c r="A338" t="s">
        <v>86</v>
      </c>
      <c r="B338" s="1">
        <v>28.7</v>
      </c>
      <c r="C338" s="5">
        <v>276</v>
      </c>
      <c r="D338" s="1">
        <v>2</v>
      </c>
      <c r="E338" s="4">
        <v>50.6</v>
      </c>
      <c r="F338" s="3">
        <v>2.5765786179080412</v>
      </c>
      <c r="G338" s="1">
        <v>38</v>
      </c>
      <c r="H338" s="1">
        <v>52.3</v>
      </c>
      <c r="I338" s="1">
        <v>152.4</v>
      </c>
      <c r="J338" s="1">
        <v>584.20000000000005</v>
      </c>
      <c r="K338" s="1">
        <v>1290</v>
      </c>
      <c r="L338" s="1">
        <v>27896.82</v>
      </c>
      <c r="M338" s="5">
        <v>196.9266161393364</v>
      </c>
      <c r="N338" s="8">
        <v>4.6241829713924383E-2</v>
      </c>
      <c r="O338" s="3">
        <v>132.25799999999998</v>
      </c>
      <c r="P338" s="5">
        <v>219.890332297519</v>
      </c>
      <c r="Q338" s="3">
        <v>0.16</v>
      </c>
      <c r="R338" s="12">
        <f t="shared" si="5"/>
        <v>1.0994516614875949E-3</v>
      </c>
      <c r="V338" s="3"/>
      <c r="W338" s="3"/>
    </row>
    <row r="339" spans="1:23" x14ac:dyDescent="0.25">
      <c r="B339" s="1">
        <v>28.7</v>
      </c>
      <c r="C339" s="5">
        <v>276</v>
      </c>
      <c r="D339" s="1">
        <v>2</v>
      </c>
      <c r="E339" s="4">
        <v>50.6</v>
      </c>
      <c r="F339" s="3">
        <v>2.5765786179080412</v>
      </c>
      <c r="G339" s="1">
        <v>38</v>
      </c>
      <c r="H339" s="1">
        <v>52.3</v>
      </c>
      <c r="I339" s="1">
        <v>152.4</v>
      </c>
      <c r="J339" s="1">
        <v>584.20000000000005</v>
      </c>
      <c r="K339" s="1">
        <v>1290</v>
      </c>
      <c r="L339" s="1">
        <v>27896.82</v>
      </c>
      <c r="M339" s="5">
        <v>196.9266161393364</v>
      </c>
      <c r="N339" s="8">
        <v>4.6241829713924383E-2</v>
      </c>
      <c r="O339" s="3">
        <v>149.26799999999997</v>
      </c>
      <c r="P339" s="5">
        <v>248.170924415809</v>
      </c>
      <c r="Q339" s="3">
        <v>0.19</v>
      </c>
      <c r="R339" s="12">
        <f t="shared" si="5"/>
        <v>1.240854622079045E-3</v>
      </c>
      <c r="V339" s="3"/>
      <c r="W339" s="3"/>
    </row>
    <row r="340" spans="1:23" x14ac:dyDescent="0.25">
      <c r="B340" s="1">
        <v>28.7</v>
      </c>
      <c r="C340" s="5">
        <v>276</v>
      </c>
      <c r="D340" s="1">
        <v>2</v>
      </c>
      <c r="E340" s="4">
        <v>50.6</v>
      </c>
      <c r="F340" s="3">
        <v>2.5765786179080412</v>
      </c>
      <c r="G340" s="1">
        <v>38</v>
      </c>
      <c r="H340" s="1">
        <v>52.3</v>
      </c>
      <c r="I340" s="1">
        <v>152.4</v>
      </c>
      <c r="J340" s="1">
        <v>584.20000000000005</v>
      </c>
      <c r="K340" s="1">
        <v>1290</v>
      </c>
      <c r="L340" s="1">
        <v>27896.82</v>
      </c>
      <c r="M340" s="5">
        <v>196.9266161393364</v>
      </c>
      <c r="N340" s="8">
        <v>4.6241829713924383E-2</v>
      </c>
      <c r="O340" s="3">
        <v>168.88200000000001</v>
      </c>
      <c r="P340" s="5">
        <v>275.8</v>
      </c>
      <c r="Q340" s="3">
        <v>0.22</v>
      </c>
      <c r="R340" s="12">
        <f t="shared" si="5"/>
        <v>1.379E-3</v>
      </c>
      <c r="V340" s="3"/>
      <c r="W340" s="3"/>
    </row>
    <row r="341" spans="1:23" x14ac:dyDescent="0.25">
      <c r="A341" t="s">
        <v>87</v>
      </c>
      <c r="B341" s="1">
        <v>35.799999999999997</v>
      </c>
      <c r="C341" s="5">
        <v>276</v>
      </c>
      <c r="D341" s="1">
        <v>2</v>
      </c>
      <c r="E341" s="4">
        <v>36.4</v>
      </c>
      <c r="F341" s="3">
        <v>2.5478355335404417</v>
      </c>
      <c r="G341" s="1">
        <v>38</v>
      </c>
      <c r="H341" s="1">
        <v>55.9</v>
      </c>
      <c r="I341" s="1">
        <v>152.4</v>
      </c>
      <c r="J341" s="1">
        <v>584.20000000000005</v>
      </c>
      <c r="K341" s="1">
        <v>2012</v>
      </c>
      <c r="L341" s="1">
        <v>29817.06</v>
      </c>
      <c r="M341" s="5">
        <v>231.96707915484524</v>
      </c>
      <c r="N341" s="8">
        <v>6.7478148415705638E-2</v>
      </c>
      <c r="O341" s="3">
        <v>167.03399999999999</v>
      </c>
      <c r="P341" s="5">
        <v>184.08648071345613</v>
      </c>
      <c r="Q341" s="3">
        <v>0.17</v>
      </c>
      <c r="R341" s="12">
        <f t="shared" si="5"/>
        <v>9.2043240356728061E-4</v>
      </c>
      <c r="V341" s="3"/>
      <c r="W341" s="3"/>
    </row>
    <row r="342" spans="1:23" x14ac:dyDescent="0.25">
      <c r="A342" t="s">
        <v>88</v>
      </c>
      <c r="B342" s="1">
        <v>35.799999999999997</v>
      </c>
      <c r="C342" s="5">
        <v>276</v>
      </c>
      <c r="D342" s="1">
        <v>2</v>
      </c>
      <c r="E342" s="4">
        <v>36.4</v>
      </c>
      <c r="F342" s="3">
        <v>2.7563734268389184</v>
      </c>
      <c r="G342" s="1">
        <v>38</v>
      </c>
      <c r="H342" s="1">
        <v>55.9</v>
      </c>
      <c r="I342" s="1">
        <v>152.4</v>
      </c>
      <c r="J342" s="1">
        <v>584.20000000000005</v>
      </c>
      <c r="K342" s="1">
        <v>2012</v>
      </c>
      <c r="L342" s="1">
        <v>29817.06</v>
      </c>
      <c r="M342" s="5">
        <v>228.69980068753716</v>
      </c>
      <c r="N342" s="8">
        <v>6.7478148415705638E-2</v>
      </c>
      <c r="O342" s="3">
        <v>130.78799999999998</v>
      </c>
      <c r="P342" s="5">
        <v>143.79287698695691</v>
      </c>
      <c r="Q342" s="3">
        <v>0.19</v>
      </c>
      <c r="R342" s="12">
        <f t="shared" si="5"/>
        <v>7.1896438493478456E-4</v>
      </c>
      <c r="V342" s="3"/>
      <c r="W342" s="3"/>
    </row>
    <row r="343" spans="1:23" x14ac:dyDescent="0.25">
      <c r="B343" s="1">
        <v>35.799999999999997</v>
      </c>
      <c r="C343" s="5">
        <v>276</v>
      </c>
      <c r="D343" s="1">
        <v>2</v>
      </c>
      <c r="E343" s="4">
        <v>36.4</v>
      </c>
      <c r="F343" s="3">
        <v>2.7563734268389184</v>
      </c>
      <c r="G343" s="1">
        <v>38</v>
      </c>
      <c r="H343" s="1">
        <v>55.9</v>
      </c>
      <c r="I343" s="1">
        <v>152.4</v>
      </c>
      <c r="J343" s="1">
        <v>584.20000000000005</v>
      </c>
      <c r="K343" s="1">
        <v>2012</v>
      </c>
      <c r="L343" s="1">
        <v>29817.06</v>
      </c>
      <c r="M343" s="5">
        <v>228.69980068753716</v>
      </c>
      <c r="N343" s="8">
        <v>6.7478148415705638E-2</v>
      </c>
      <c r="O343" s="3">
        <v>167.03399999999999</v>
      </c>
      <c r="P343" s="5">
        <v>183.6429902945176</v>
      </c>
      <c r="Q343" s="3">
        <v>0.25</v>
      </c>
      <c r="R343" s="12">
        <f t="shared" si="5"/>
        <v>9.1821495147258799E-4</v>
      </c>
      <c r="V343" s="3"/>
      <c r="W343" s="3"/>
    </row>
    <row r="345" spans="1:23" x14ac:dyDescent="0.25">
      <c r="W345" s="3"/>
    </row>
    <row r="346" spans="1:23" x14ac:dyDescent="0.25">
      <c r="W346" s="3"/>
    </row>
    <row r="347" spans="1:23" x14ac:dyDescent="0.25">
      <c r="W347" s="7"/>
    </row>
  </sheetData>
  <mergeCells count="1">
    <mergeCell ref="B1:P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3D65-73CD-422B-8B95-A528E2510492}">
  <dimension ref="A1:AS345"/>
  <sheetViews>
    <sheetView zoomScale="130" zoomScaleNormal="130" workbookViewId="0">
      <pane xSplit="1" topLeftCell="Z1" activePane="topRight" state="frozen"/>
      <selection pane="topRight" activeCell="AB1" sqref="AB1:AC1048576"/>
    </sheetView>
  </sheetViews>
  <sheetFormatPr defaultRowHeight="15" x14ac:dyDescent="0.25"/>
  <cols>
    <col min="1" max="1" width="35.85546875" customWidth="1"/>
    <col min="2" max="2" width="24.7109375" style="1" customWidth="1"/>
    <col min="3" max="3" width="29.7109375" style="1" customWidth="1"/>
    <col min="4" max="4" width="29.28515625" style="4" customWidth="1"/>
    <col min="5" max="5" width="22.42578125" style="3" customWidth="1"/>
    <col min="6" max="6" width="16.42578125" style="1" customWidth="1"/>
    <col min="7" max="7" width="25.7109375" style="1" customWidth="1"/>
    <col min="8" max="8" width="30.7109375" style="5" customWidth="1"/>
    <col min="9" max="9" width="19.7109375" style="1" customWidth="1"/>
    <col min="10" max="10" width="19.7109375" style="4" customWidth="1"/>
    <col min="11" max="11" width="19.7109375" style="5" customWidth="1"/>
    <col min="12" max="12" width="19.7109375" style="4" customWidth="1"/>
    <col min="13" max="13" width="9.7109375" style="3" customWidth="1"/>
    <col min="14" max="14" width="28" style="37" customWidth="1"/>
    <col min="15" max="15" width="22.7109375" style="22" customWidth="1"/>
    <col min="16" max="16" width="37.28515625" style="22" customWidth="1"/>
    <col min="17" max="17" width="15.28515625" style="23" customWidth="1"/>
    <col min="18" max="18" width="8.85546875" style="17" customWidth="1"/>
    <col min="19" max="19" width="23.42578125" style="38" customWidth="1"/>
    <col min="20" max="20" width="22.7109375" style="22" customWidth="1"/>
    <col min="21" max="21" width="36.85546875" style="22" customWidth="1"/>
    <col min="22" max="22" width="19.7109375" style="4" customWidth="1"/>
    <col min="23" max="24" width="8.85546875" style="17"/>
    <col min="25" max="25" width="8.85546875" style="17" customWidth="1"/>
    <col min="26" max="26" width="16.140625" style="37" customWidth="1"/>
    <col min="27" max="27" width="22.7109375" style="22" customWidth="1"/>
    <col min="28" max="28" width="34.28515625" style="22" customWidth="1"/>
    <col min="29" max="29" width="15.28515625" style="23" customWidth="1"/>
    <col min="30" max="30" width="8.85546875" style="17" customWidth="1"/>
    <col min="31" max="31" width="19.7109375" style="17" customWidth="1"/>
    <col min="32" max="32" width="23.42578125" style="17" customWidth="1"/>
    <col min="33" max="33" width="23.42578125" style="37" customWidth="1"/>
    <col min="34" max="34" width="23" style="22" customWidth="1"/>
    <col min="35" max="35" width="15" style="23" customWidth="1"/>
    <col min="36" max="36" width="8.85546875" style="17"/>
    <col min="37" max="37" width="8.85546875" style="40"/>
    <col min="39" max="39" width="16.28515625" style="42" customWidth="1"/>
    <col min="40" max="41" width="23.7109375" style="3" bestFit="1" customWidth="1"/>
    <col min="42" max="42" width="16.28515625" style="3" bestFit="1" customWidth="1"/>
    <col min="43" max="43" width="20.7109375" style="3" customWidth="1"/>
    <col min="44" max="45" width="8.85546875" style="3"/>
  </cols>
  <sheetData>
    <row r="1" spans="1:43" ht="27.6" customHeight="1" x14ac:dyDescent="0.35">
      <c r="A1" t="s">
        <v>0</v>
      </c>
      <c r="B1" s="1" t="s">
        <v>96</v>
      </c>
      <c r="C1" s="1" t="s">
        <v>3</v>
      </c>
      <c r="D1" s="4" t="s">
        <v>4</v>
      </c>
      <c r="E1" s="26" t="s">
        <v>97</v>
      </c>
      <c r="F1" s="1" t="s">
        <v>98</v>
      </c>
      <c r="G1" s="25" t="s">
        <v>99</v>
      </c>
      <c r="H1" s="10" t="s">
        <v>119</v>
      </c>
      <c r="I1" s="9" t="s">
        <v>116</v>
      </c>
      <c r="J1" s="27" t="s">
        <v>137</v>
      </c>
      <c r="K1" s="10" t="s">
        <v>138</v>
      </c>
      <c r="L1" s="27" t="s">
        <v>142</v>
      </c>
      <c r="M1" s="3" t="s">
        <v>102</v>
      </c>
      <c r="N1" s="37" t="s">
        <v>135</v>
      </c>
      <c r="O1" s="24" t="s">
        <v>140</v>
      </c>
      <c r="P1" s="24" t="s">
        <v>141</v>
      </c>
      <c r="Q1" s="23" t="s">
        <v>93</v>
      </c>
      <c r="R1" s="17" t="s">
        <v>105</v>
      </c>
      <c r="S1" s="38" t="s">
        <v>136</v>
      </c>
      <c r="T1" s="24" t="s">
        <v>140</v>
      </c>
      <c r="U1" s="24" t="s">
        <v>141</v>
      </c>
      <c r="V1" s="27" t="s">
        <v>93</v>
      </c>
      <c r="W1" s="17" t="s">
        <v>143</v>
      </c>
      <c r="X1" s="17" t="s">
        <v>144</v>
      </c>
      <c r="Y1" s="17" t="s">
        <v>105</v>
      </c>
      <c r="Z1" s="37" t="s">
        <v>139</v>
      </c>
      <c r="AA1" s="22" t="s">
        <v>101</v>
      </c>
      <c r="AB1" s="24" t="s">
        <v>134</v>
      </c>
      <c r="AC1" s="23" t="s">
        <v>93</v>
      </c>
      <c r="AD1" s="17" t="s">
        <v>105</v>
      </c>
      <c r="AE1" s="28" t="s">
        <v>103</v>
      </c>
      <c r="AF1" s="28" t="s">
        <v>104</v>
      </c>
      <c r="AG1" s="39" t="s">
        <v>170</v>
      </c>
      <c r="AH1" s="22" t="s">
        <v>101</v>
      </c>
      <c r="AI1" s="23" t="s">
        <v>93</v>
      </c>
      <c r="AJ1" s="17" t="s">
        <v>105</v>
      </c>
      <c r="AK1" s="40" t="s">
        <v>178</v>
      </c>
      <c r="AM1" s="43" t="s">
        <v>192</v>
      </c>
      <c r="AN1" s="3" t="s">
        <v>135</v>
      </c>
      <c r="AO1" s="3" t="s">
        <v>136</v>
      </c>
      <c r="AP1" s="3" t="s">
        <v>139</v>
      </c>
      <c r="AQ1" s="28" t="s">
        <v>103</v>
      </c>
    </row>
    <row r="2" spans="1:43" x14ac:dyDescent="0.25">
      <c r="A2" t="s">
        <v>5</v>
      </c>
      <c r="B2" s="1">
        <v>20</v>
      </c>
      <c r="C2" s="1">
        <v>2</v>
      </c>
      <c r="D2" s="4">
        <v>126</v>
      </c>
      <c r="E2" s="3">
        <v>4.1203405239014401</v>
      </c>
      <c r="F2" s="1">
        <v>25</v>
      </c>
      <c r="G2" s="1">
        <v>39</v>
      </c>
      <c r="H2" s="5">
        <v>57.361776585620262</v>
      </c>
      <c r="I2" s="1">
        <v>201</v>
      </c>
      <c r="J2" s="4">
        <v>162</v>
      </c>
      <c r="K2" s="5">
        <v>104</v>
      </c>
      <c r="L2" s="4">
        <v>136.5</v>
      </c>
      <c r="M2" s="3">
        <v>0.16</v>
      </c>
      <c r="N2" s="37">
        <v>0.12573406896410511</v>
      </c>
      <c r="O2" s="22">
        <v>231.81100493873356</v>
      </c>
      <c r="P2" s="22">
        <v>90.135974541798177</v>
      </c>
      <c r="Q2" s="23">
        <v>6.0723545689225174E-2</v>
      </c>
      <c r="R2" s="17">
        <v>0.78583793102565691</v>
      </c>
      <c r="S2" s="38">
        <v>8.6159382513197727E-2</v>
      </c>
      <c r="T2" s="22">
        <v>231.81100493873356</v>
      </c>
      <c r="U2" s="22">
        <v>216</v>
      </c>
      <c r="V2" s="8">
        <v>2.1299687966354633E-2</v>
      </c>
      <c r="W2" s="17">
        <f>(I2-H2)/(J2-H2)</f>
        <v>1.3727127499628449</v>
      </c>
      <c r="X2" s="17">
        <f>0.5*(1+(I2-K2-L2)/(I2-K2))</f>
        <v>0.29639175257731959</v>
      </c>
      <c r="Y2" s="17">
        <v>0.53849614070748575</v>
      </c>
      <c r="Z2" s="37">
        <v>0.12529165250414639</v>
      </c>
      <c r="AA2" s="22">
        <v>231.81100493873356</v>
      </c>
      <c r="AB2" s="22">
        <v>90.135974541798177</v>
      </c>
      <c r="AC2" s="23">
        <v>6.0723545689225174E-2</v>
      </c>
      <c r="AD2" s="17">
        <v>0.78307282815091495</v>
      </c>
      <c r="AE2" s="3">
        <v>0.26246778690532796</v>
      </c>
      <c r="AF2" s="17">
        <v>0.15737967840740144</v>
      </c>
      <c r="AG2" s="37">
        <f>SMALL(AE2:AF2,1)</f>
        <v>0.15737967840740144</v>
      </c>
      <c r="AH2" s="22">
        <v>246.56221322808278</v>
      </c>
      <c r="AI2" s="23">
        <v>1.5699999999999999E-2</v>
      </c>
      <c r="AJ2" s="17">
        <v>0.98362299004625897</v>
      </c>
      <c r="AK2" s="38">
        <v>0.16205161824441516</v>
      </c>
      <c r="AN2" s="3">
        <f>(N2-$N$344)/$N$345</f>
        <v>-1.0540800388575109</v>
      </c>
      <c r="AO2" s="3">
        <f>(S2-$S$344)/$S$345</f>
        <v>-1.5522679303705154</v>
      </c>
      <c r="AP2" s="3">
        <f>(Z2-$Z$344)/$Z$345</f>
        <v>-1.3311722877209868</v>
      </c>
      <c r="AQ2" s="3">
        <f>(AE2-$AE$344)/$AE$345</f>
        <v>-8.9428192179211372E-2</v>
      </c>
    </row>
    <row r="3" spans="1:43" x14ac:dyDescent="0.25">
      <c r="B3" s="1">
        <v>20</v>
      </c>
      <c r="C3" s="1">
        <v>2</v>
      </c>
      <c r="D3" s="4">
        <v>126</v>
      </c>
      <c r="E3" s="3">
        <v>4.1203405239014401</v>
      </c>
      <c r="F3" s="1">
        <v>25</v>
      </c>
      <c r="G3" s="1">
        <v>39</v>
      </c>
      <c r="H3" s="5">
        <v>57.361776585620262</v>
      </c>
      <c r="I3" s="1">
        <v>201</v>
      </c>
      <c r="J3" s="29">
        <v>162</v>
      </c>
      <c r="K3" s="5">
        <v>104</v>
      </c>
      <c r="L3" s="4">
        <v>136.5</v>
      </c>
      <c r="M3" s="3">
        <v>0.23</v>
      </c>
      <c r="N3" s="37">
        <v>0.17698216291811808</v>
      </c>
      <c r="O3" s="22">
        <v>304.25194398208777</v>
      </c>
      <c r="P3" s="22">
        <v>90.135974541798177</v>
      </c>
      <c r="Q3" s="23">
        <v>6.0723545689225174E-2</v>
      </c>
      <c r="R3" s="17">
        <v>0.76948766486138287</v>
      </c>
      <c r="S3" s="38">
        <v>0.14712654185263452</v>
      </c>
      <c r="T3" s="22">
        <v>304.25194398208777</v>
      </c>
      <c r="U3" s="22">
        <v>216</v>
      </c>
      <c r="V3" s="23">
        <v>2.1299687966354633E-2</v>
      </c>
      <c r="W3" s="17">
        <f t="shared" ref="W3:W66" si="0">(I3-H3)/(J3-H3)</f>
        <v>1.3727127499628449</v>
      </c>
      <c r="X3" s="17">
        <f t="shared" ref="X3:X66" si="1">0.5*(1+(I3-K3-L3)/(I3-K3))</f>
        <v>0.29639175257731959</v>
      </c>
      <c r="Y3" s="17">
        <v>0.63968061675058485</v>
      </c>
      <c r="Z3" s="37">
        <v>0.17635942142379471</v>
      </c>
      <c r="AA3" s="22">
        <v>304.25194398208777</v>
      </c>
      <c r="AB3" s="22">
        <v>90.135974541798177</v>
      </c>
      <c r="AC3" s="23">
        <v>6.0723545689225174E-2</v>
      </c>
      <c r="AD3" s="17">
        <v>0.76678009314693352</v>
      </c>
      <c r="AE3" s="3">
        <v>0.34448897031324288</v>
      </c>
      <c r="AF3" s="17">
        <v>0.27111108663150013</v>
      </c>
      <c r="AG3" s="37">
        <f t="shared" ref="AG3:AG66" si="2">SMALL(AE3:AF3,1)</f>
        <v>0.27111108663150013</v>
      </c>
      <c r="AH3" s="22">
        <v>323.61290486185862</v>
      </c>
      <c r="AI3" s="23">
        <v>1.5699999999999999E-2</v>
      </c>
      <c r="AJ3" s="17">
        <v>1.1787438549195657</v>
      </c>
      <c r="AK3" s="38">
        <v>0.24094824755999453</v>
      </c>
      <c r="AN3" s="3">
        <f t="shared" ref="AN3:AN66" si="3">(N3-$N$344)/$N$345</f>
        <v>-0.45118078998763633</v>
      </c>
      <c r="AO3" s="3">
        <f t="shared" ref="AO3:AO66" si="4">(S3-$S$344)/$S$345</f>
        <v>-0.81688487660324538</v>
      </c>
      <c r="AP3" s="3">
        <f t="shared" ref="AP3:AP66" si="5">(Z3-$Z$344)/$Z$345</f>
        <v>-0.63752302730641675</v>
      </c>
      <c r="AQ3" s="3">
        <f t="shared" ref="AQ3:AQ66" si="6">(AE3-$AE$344)/$AE$345</f>
        <v>0.94419184844781767</v>
      </c>
    </row>
    <row r="4" spans="1:43" x14ac:dyDescent="0.25">
      <c r="B4" s="1">
        <v>20</v>
      </c>
      <c r="C4" s="1">
        <v>2</v>
      </c>
      <c r="D4" s="4">
        <v>126</v>
      </c>
      <c r="E4" s="3">
        <v>4.1203405239014401</v>
      </c>
      <c r="F4" s="1">
        <v>25</v>
      </c>
      <c r="G4" s="1">
        <v>39</v>
      </c>
      <c r="H4" s="5">
        <v>57.361776585620262</v>
      </c>
      <c r="I4" s="1">
        <v>201</v>
      </c>
      <c r="J4" s="29">
        <v>162</v>
      </c>
      <c r="K4" s="5">
        <v>104</v>
      </c>
      <c r="L4" s="4">
        <v>136.5</v>
      </c>
      <c r="M4" s="3">
        <v>0.24</v>
      </c>
      <c r="N4" s="37">
        <v>0.1840780528502122</v>
      </c>
      <c r="O4" s="22">
        <v>314.28222784962912</v>
      </c>
      <c r="P4" s="22">
        <v>90.135974541798177</v>
      </c>
      <c r="Q4" s="23">
        <v>6.0723545689225174E-2</v>
      </c>
      <c r="R4" s="17">
        <v>0.76699188687588415</v>
      </c>
      <c r="S4" s="38">
        <v>0.15556814853040268</v>
      </c>
      <c r="T4" s="22">
        <v>314.28222784962912</v>
      </c>
      <c r="U4" s="22">
        <v>216</v>
      </c>
      <c r="V4" s="23">
        <v>2.1299687966354633E-2</v>
      </c>
      <c r="W4" s="17">
        <f t="shared" si="0"/>
        <v>1.3727127499628449</v>
      </c>
      <c r="X4" s="17">
        <f t="shared" si="1"/>
        <v>0.29639175257731959</v>
      </c>
      <c r="Y4" s="17">
        <v>0.6482006188766779</v>
      </c>
      <c r="Z4" s="37">
        <v>0.18343034327420754</v>
      </c>
      <c r="AA4" s="22">
        <v>314.28222784962912</v>
      </c>
      <c r="AB4" s="22">
        <v>90.135974541798177</v>
      </c>
      <c r="AC4" s="23">
        <v>6.0723545689225174E-2</v>
      </c>
      <c r="AD4" s="17">
        <v>0.76429309697586478</v>
      </c>
      <c r="AE4" s="3">
        <v>0.35584574955433879</v>
      </c>
      <c r="AF4" s="17">
        <v>0.28928119327085311</v>
      </c>
      <c r="AG4" s="37">
        <f t="shared" si="2"/>
        <v>0.28928119327085311</v>
      </c>
      <c r="AH4" s="22">
        <v>334.28146216499681</v>
      </c>
      <c r="AI4" s="23">
        <v>1.5699999999999999E-2</v>
      </c>
      <c r="AJ4" s="17">
        <v>1.2053383052952213</v>
      </c>
      <c r="AK4" s="38">
        <v>0.25187239623445934</v>
      </c>
      <c r="AN4" s="3">
        <f t="shared" si="3"/>
        <v>-0.36770243245180739</v>
      </c>
      <c r="AO4" s="3">
        <f t="shared" si="4"/>
        <v>-0.715062607620085</v>
      </c>
      <c r="AP4" s="3">
        <f t="shared" si="5"/>
        <v>-0.54147928355670727</v>
      </c>
      <c r="AQ4" s="3">
        <f t="shared" si="6"/>
        <v>1.0873084694577138</v>
      </c>
    </row>
    <row r="5" spans="1:43" x14ac:dyDescent="0.25">
      <c r="B5" s="1">
        <v>20</v>
      </c>
      <c r="C5" s="1">
        <v>2</v>
      </c>
      <c r="D5" s="4">
        <v>126</v>
      </c>
      <c r="E5" s="3">
        <v>4.1203405239014401</v>
      </c>
      <c r="F5" s="1">
        <v>25</v>
      </c>
      <c r="G5" s="1">
        <v>39</v>
      </c>
      <c r="H5" s="5">
        <v>57.361776585620262</v>
      </c>
      <c r="I5" s="1">
        <v>201</v>
      </c>
      <c r="J5" s="29">
        <v>162</v>
      </c>
      <c r="K5" s="5">
        <v>104</v>
      </c>
      <c r="L5" s="4">
        <v>136.5</v>
      </c>
      <c r="M5" s="3">
        <v>0.27</v>
      </c>
      <c r="N5" s="37">
        <v>0.21876907029600567</v>
      </c>
      <c r="O5" s="22">
        <v>363.31917120205361</v>
      </c>
      <c r="P5" s="22">
        <v>90.135974541798177</v>
      </c>
      <c r="Q5" s="23">
        <v>6.0723545689225174E-2</v>
      </c>
      <c r="R5" s="17">
        <v>0.81025581591113205</v>
      </c>
      <c r="S5" s="38">
        <v>0.19683822562171382</v>
      </c>
      <c r="T5" s="22">
        <v>363.31917120205361</v>
      </c>
      <c r="U5" s="22">
        <v>216</v>
      </c>
      <c r="V5" s="23">
        <v>2.1299687966354633E-2</v>
      </c>
      <c r="W5" s="17">
        <f t="shared" si="0"/>
        <v>1.3727127499628449</v>
      </c>
      <c r="X5" s="17">
        <f t="shared" si="1"/>
        <v>0.29639175257731959</v>
      </c>
      <c r="Y5" s="17">
        <v>0.72903046526560666</v>
      </c>
      <c r="Z5" s="37">
        <v>0.2179992945428926</v>
      </c>
      <c r="AA5" s="22">
        <v>363.31917120205361</v>
      </c>
      <c r="AB5" s="22">
        <v>90.135974541798177</v>
      </c>
      <c r="AC5" s="23">
        <v>6.0723545689225174E-2</v>
      </c>
      <c r="AD5" s="17">
        <v>0.80740479460330583</v>
      </c>
      <c r="AE5" s="3">
        <v>0.41136778139969671</v>
      </c>
      <c r="AF5" s="17">
        <v>0.38659584648726419</v>
      </c>
      <c r="AG5" s="37">
        <f t="shared" si="2"/>
        <v>0.38659584648726419</v>
      </c>
      <c r="AH5" s="22">
        <v>386.43885342478364</v>
      </c>
      <c r="AI5" s="23">
        <v>1.5699999999999999E-2</v>
      </c>
      <c r="AJ5" s="17">
        <v>1.4318364684713487</v>
      </c>
      <c r="AK5" s="38">
        <v>0.30527934530962075</v>
      </c>
      <c r="AN5" s="3">
        <f t="shared" si="3"/>
        <v>4.0413982167800871E-2</v>
      </c>
      <c r="AO5" s="3">
        <f t="shared" si="4"/>
        <v>-0.21726484814685501</v>
      </c>
      <c r="AP5" s="3">
        <f t="shared" si="5"/>
        <v>-7.1932091891459229E-2</v>
      </c>
      <c r="AQ5" s="3">
        <f t="shared" si="6"/>
        <v>1.7869897277283198</v>
      </c>
    </row>
    <row r="6" spans="1:43" x14ac:dyDescent="0.25">
      <c r="B6" s="1">
        <v>20</v>
      </c>
      <c r="C6" s="1">
        <v>2</v>
      </c>
      <c r="D6" s="4">
        <v>126</v>
      </c>
      <c r="E6" s="3">
        <v>4.1203405239014401</v>
      </c>
      <c r="F6" s="1">
        <v>25</v>
      </c>
      <c r="G6" s="1">
        <v>39</v>
      </c>
      <c r="H6" s="5">
        <v>57.361776585620262</v>
      </c>
      <c r="I6" s="1">
        <v>201</v>
      </c>
      <c r="J6" s="29">
        <v>162</v>
      </c>
      <c r="K6" s="5">
        <v>104</v>
      </c>
      <c r="L6" s="4">
        <v>136.5</v>
      </c>
      <c r="M6" s="3">
        <v>0.35</v>
      </c>
      <c r="N6" s="37">
        <v>0.28657424075823829</v>
      </c>
      <c r="O6" s="22">
        <v>459.16410593633765</v>
      </c>
      <c r="P6" s="22">
        <v>90.135974541798177</v>
      </c>
      <c r="Q6" s="23">
        <v>6.0723545689225174E-2</v>
      </c>
      <c r="R6" s="17">
        <v>0.81878354502353801</v>
      </c>
      <c r="S6" s="38">
        <v>0.27750246720927635</v>
      </c>
      <c r="T6" s="22">
        <v>459.16410593633765</v>
      </c>
      <c r="U6" s="22">
        <v>216</v>
      </c>
      <c r="V6" s="23">
        <v>2.1299687966354633E-2</v>
      </c>
      <c r="W6" s="17">
        <f t="shared" si="0"/>
        <v>1.3727127499628449</v>
      </c>
      <c r="X6" s="17">
        <f t="shared" si="1"/>
        <v>0.29639175257731959</v>
      </c>
      <c r="Y6" s="17">
        <v>0.79286419202650393</v>
      </c>
      <c r="Z6" s="37">
        <v>0.28556588111350423</v>
      </c>
      <c r="AA6" s="22">
        <v>459.16410593633765</v>
      </c>
      <c r="AB6" s="22">
        <v>90.135974541798177</v>
      </c>
      <c r="AC6" s="23">
        <v>6.0723545689225174E-2</v>
      </c>
      <c r="AD6" s="17">
        <v>0.81590251746715503</v>
      </c>
      <c r="AE6" s="3">
        <v>0.51988811637016885</v>
      </c>
      <c r="AF6" s="17">
        <v>0.61747078706513392</v>
      </c>
      <c r="AG6" s="37">
        <f t="shared" si="2"/>
        <v>0.51988811637016885</v>
      </c>
      <c r="AH6" s="22">
        <v>488.38284543254861</v>
      </c>
      <c r="AI6" s="23">
        <v>1.5699999999999999E-2</v>
      </c>
      <c r="AJ6" s="17">
        <v>1.4853946182004825</v>
      </c>
      <c r="AK6" s="38">
        <v>0.40966565486561812</v>
      </c>
      <c r="AN6" s="3">
        <f t="shared" si="3"/>
        <v>0.83809606528794323</v>
      </c>
      <c r="AO6" s="3">
        <f t="shared" si="4"/>
        <v>0.75570349991445618</v>
      </c>
      <c r="AP6" s="3">
        <f t="shared" si="5"/>
        <v>0.84581923727243347</v>
      </c>
      <c r="AQ6" s="3">
        <f t="shared" si="6"/>
        <v>3.1545485507117745</v>
      </c>
    </row>
    <row r="7" spans="1:43" x14ac:dyDescent="0.25">
      <c r="B7" s="1">
        <v>20</v>
      </c>
      <c r="C7" s="1">
        <v>2</v>
      </c>
      <c r="D7" s="4">
        <v>126</v>
      </c>
      <c r="E7" s="3">
        <v>4.1203405239014401</v>
      </c>
      <c r="F7" s="1">
        <v>25</v>
      </c>
      <c r="G7" s="1">
        <v>39</v>
      </c>
      <c r="H7" s="5">
        <v>57.361776585620262</v>
      </c>
      <c r="I7" s="1">
        <v>201</v>
      </c>
      <c r="J7" s="29">
        <v>162</v>
      </c>
      <c r="K7" s="5">
        <v>104</v>
      </c>
      <c r="L7" s="4">
        <v>136.5</v>
      </c>
      <c r="M7" s="3">
        <v>0.4</v>
      </c>
      <c r="N7" s="37">
        <v>0.31546345400295095</v>
      </c>
      <c r="O7" s="22">
        <v>500</v>
      </c>
      <c r="P7" s="22">
        <v>90.135974541798177</v>
      </c>
      <c r="Q7" s="23">
        <v>6.0723545689225174E-2</v>
      </c>
      <c r="R7" s="17">
        <v>0.78865863500737732</v>
      </c>
      <c r="S7" s="38">
        <v>0.31187044328779839</v>
      </c>
      <c r="T7" s="22">
        <v>500</v>
      </c>
      <c r="U7" s="22">
        <v>216</v>
      </c>
      <c r="V7" s="23">
        <v>2.1299687966354633E-2</v>
      </c>
      <c r="W7" s="17">
        <f t="shared" si="0"/>
        <v>1.3727127499628449</v>
      </c>
      <c r="X7" s="17">
        <f t="shared" si="1"/>
        <v>0.29639175257731959</v>
      </c>
      <c r="Y7" s="17">
        <v>0.77967610821949596</v>
      </c>
      <c r="Z7" s="37">
        <v>0.31435344280458455</v>
      </c>
      <c r="AA7" s="22">
        <v>500</v>
      </c>
      <c r="AB7" s="22">
        <v>90.135974541798177</v>
      </c>
      <c r="AC7" s="23">
        <v>6.0723545689225174E-2</v>
      </c>
      <c r="AD7" s="17">
        <v>0.78588360701146132</v>
      </c>
      <c r="AE7" s="3">
        <v>0.53225468628992978</v>
      </c>
      <c r="AF7" s="17">
        <v>0.64719569928692966</v>
      </c>
      <c r="AG7" s="37">
        <f t="shared" si="2"/>
        <v>0.53225468628992978</v>
      </c>
      <c r="AH7" s="22">
        <v>500</v>
      </c>
      <c r="AI7" s="23">
        <v>1.5699999999999999E-2</v>
      </c>
      <c r="AJ7" s="17">
        <v>1.3306367157248244</v>
      </c>
      <c r="AK7" s="38">
        <v>0.44674901271481587</v>
      </c>
      <c r="AN7" s="3">
        <f t="shared" si="3"/>
        <v>1.1779581678923472</v>
      </c>
      <c r="AO7" s="3">
        <f t="shared" si="4"/>
        <v>1.1702484364714019</v>
      </c>
      <c r="AP7" s="3">
        <f t="shared" si="5"/>
        <v>1.2368382948618832</v>
      </c>
      <c r="AQ7" s="3">
        <f t="shared" si="6"/>
        <v>3.3103904195044995</v>
      </c>
    </row>
    <row r="8" spans="1:43" x14ac:dyDescent="0.25">
      <c r="A8" t="s">
        <v>6</v>
      </c>
      <c r="B8" s="1">
        <v>10</v>
      </c>
      <c r="C8" s="1">
        <v>8</v>
      </c>
      <c r="D8" s="4">
        <v>87.7</v>
      </c>
      <c r="E8" s="3">
        <v>4.1311267633290143</v>
      </c>
      <c r="F8" s="1">
        <v>25</v>
      </c>
      <c r="G8" s="1">
        <v>53</v>
      </c>
      <c r="H8" s="5">
        <v>99.696400381800601</v>
      </c>
      <c r="I8" s="1">
        <v>604</v>
      </c>
      <c r="J8" s="29">
        <v>551</v>
      </c>
      <c r="K8" s="22">
        <v>306</v>
      </c>
      <c r="L8" s="29">
        <v>141</v>
      </c>
      <c r="M8" s="3">
        <v>0.16</v>
      </c>
      <c r="N8" s="37">
        <v>0.17110696370812956</v>
      </c>
      <c r="O8" s="22">
        <v>322.91971563781163</v>
      </c>
      <c r="P8" s="22">
        <v>290.76849438161628</v>
      </c>
      <c r="Q8" s="23">
        <v>1.5388385199705954E-2</v>
      </c>
      <c r="R8" s="17">
        <v>1.0694185231758098</v>
      </c>
      <c r="S8" s="38">
        <v>0.13580672680659342</v>
      </c>
      <c r="T8" s="22">
        <v>322.91971563781163</v>
      </c>
      <c r="U8" s="22">
        <v>308</v>
      </c>
      <c r="V8" s="23">
        <v>1.4460716588376162E-2</v>
      </c>
      <c r="W8" s="17">
        <f t="shared" si="0"/>
        <v>1.1174375742733667</v>
      </c>
      <c r="X8" s="17">
        <f t="shared" si="1"/>
        <v>0.76342281879194629</v>
      </c>
      <c r="Y8" s="17">
        <v>0.84879204254120888</v>
      </c>
      <c r="Z8" s="37">
        <v>0.18936618884976517</v>
      </c>
      <c r="AA8" s="22">
        <v>322.91971563781163</v>
      </c>
      <c r="AB8" s="22">
        <v>290.76849438161628</v>
      </c>
      <c r="AC8" s="23">
        <v>1.5388385199705954E-2</v>
      </c>
      <c r="AD8" s="17">
        <v>1.1835386803110322</v>
      </c>
      <c r="AE8" s="3">
        <v>0.2432137981836999</v>
      </c>
      <c r="AF8" s="17">
        <v>0.1448495333689632</v>
      </c>
      <c r="AG8" s="37">
        <f t="shared" si="2"/>
        <v>0.1448495333689632</v>
      </c>
      <c r="AH8" s="22">
        <v>334.96038495887177</v>
      </c>
      <c r="AI8" s="23">
        <v>1.0999999999999999E-2</v>
      </c>
      <c r="AJ8" s="17">
        <v>0.90530958355601998</v>
      </c>
      <c r="AK8" s="38">
        <v>0.13946471541535085</v>
      </c>
      <c r="AN8" s="3">
        <f t="shared" si="3"/>
        <v>-0.52029854476387216</v>
      </c>
      <c r="AO8" s="3">
        <f t="shared" si="4"/>
        <v>-0.95342396169153043</v>
      </c>
      <c r="AP8" s="3">
        <f t="shared" si="5"/>
        <v>-0.46085318649930329</v>
      </c>
      <c r="AQ8" s="3">
        <f t="shared" si="6"/>
        <v>-0.33206439636205798</v>
      </c>
    </row>
    <row r="9" spans="1:43" x14ac:dyDescent="0.25">
      <c r="B9" s="1">
        <v>10</v>
      </c>
      <c r="C9" s="1">
        <v>8</v>
      </c>
      <c r="D9" s="4">
        <v>87.7</v>
      </c>
      <c r="E9" s="3">
        <v>4.1311267633290143</v>
      </c>
      <c r="F9" s="1">
        <v>25</v>
      </c>
      <c r="G9" s="1">
        <v>53</v>
      </c>
      <c r="H9" s="5">
        <v>99.696400381800601</v>
      </c>
      <c r="I9" s="1">
        <v>604</v>
      </c>
      <c r="J9" s="29">
        <v>551</v>
      </c>
      <c r="K9" s="22">
        <v>306</v>
      </c>
      <c r="L9" s="29">
        <v>141</v>
      </c>
      <c r="M9" s="3">
        <v>0.18</v>
      </c>
      <c r="N9" s="37">
        <v>0.22285815917347976</v>
      </c>
      <c r="O9" s="22">
        <v>367.82093324078352</v>
      </c>
      <c r="P9" s="22">
        <v>290.76849438161628</v>
      </c>
      <c r="Q9" s="23">
        <v>1.5388385199705954E-2</v>
      </c>
      <c r="R9" s="17">
        <v>1.2381008842971097</v>
      </c>
      <c r="S9" s="38">
        <v>0.17995415539612394</v>
      </c>
      <c r="T9" s="22">
        <v>367.82093324078352</v>
      </c>
      <c r="U9" s="22">
        <v>308</v>
      </c>
      <c r="V9" s="23">
        <v>1.4460716588376162E-2</v>
      </c>
      <c r="W9" s="17">
        <f t="shared" si="0"/>
        <v>1.1174375742733667</v>
      </c>
      <c r="X9" s="17">
        <f t="shared" si="1"/>
        <v>0.76342281879194629</v>
      </c>
      <c r="Y9" s="17">
        <v>0.99974530775624415</v>
      </c>
      <c r="Z9" s="37">
        <v>0.21569710653744678</v>
      </c>
      <c r="AA9" s="22">
        <v>367.82093324078352</v>
      </c>
      <c r="AB9" s="22">
        <v>290.76849438161628</v>
      </c>
      <c r="AC9" s="23">
        <v>1.5388385199705954E-2</v>
      </c>
      <c r="AD9" s="17">
        <v>1.1983172585413711</v>
      </c>
      <c r="AE9" s="3">
        <v>0.2770320977406715</v>
      </c>
      <c r="AF9" s="17">
        <v>0.18793205453378584</v>
      </c>
      <c r="AG9" s="37">
        <f t="shared" si="2"/>
        <v>0.18793205453378584</v>
      </c>
      <c r="AH9" s="22">
        <v>381.53582896267682</v>
      </c>
      <c r="AI9" s="23">
        <v>1.0999999999999999E-2</v>
      </c>
      <c r="AJ9" s="17">
        <v>1.0440669696321436</v>
      </c>
      <c r="AK9" s="38">
        <v>0.20408201965582887</v>
      </c>
      <c r="AN9" s="3">
        <f t="shared" si="3"/>
        <v>8.8519353950086213E-2</v>
      </c>
      <c r="AO9" s="3">
        <f t="shared" si="4"/>
        <v>-0.420919721640097</v>
      </c>
      <c r="AP9" s="3">
        <f t="shared" si="5"/>
        <v>-0.10320252020849457</v>
      </c>
      <c r="AQ9" s="3">
        <f t="shared" si="6"/>
        <v>9.4109315228658882E-2</v>
      </c>
    </row>
    <row r="10" spans="1:43" x14ac:dyDescent="0.25">
      <c r="B10" s="1">
        <v>10</v>
      </c>
      <c r="C10" s="1">
        <v>8</v>
      </c>
      <c r="D10" s="4">
        <v>87.7</v>
      </c>
      <c r="E10" s="3">
        <v>4.1311267633290143</v>
      </c>
      <c r="F10" s="1">
        <v>25</v>
      </c>
      <c r="G10" s="1">
        <v>53</v>
      </c>
      <c r="H10" s="5">
        <v>99.696400381800601</v>
      </c>
      <c r="I10" s="1">
        <v>604</v>
      </c>
      <c r="J10" s="29">
        <v>551</v>
      </c>
      <c r="K10" s="22">
        <v>306</v>
      </c>
      <c r="L10" s="29">
        <v>141</v>
      </c>
      <c r="M10" s="3">
        <v>0.26</v>
      </c>
      <c r="N10" s="37">
        <v>0.37520201721244406</v>
      </c>
      <c r="O10" s="22">
        <v>500</v>
      </c>
      <c r="P10" s="22">
        <v>290.76849438161628</v>
      </c>
      <c r="Q10" s="23">
        <v>1.5388385199705954E-2</v>
      </c>
      <c r="R10" s="17">
        <v>1.4430846815863232</v>
      </c>
      <c r="S10" s="38">
        <v>0.30991423715562322</v>
      </c>
      <c r="T10" s="22">
        <v>500</v>
      </c>
      <c r="U10" s="22">
        <v>308</v>
      </c>
      <c r="V10" s="23">
        <v>1.4460716588376162E-2</v>
      </c>
      <c r="W10" s="17">
        <f t="shared" si="0"/>
        <v>1.1174375742733667</v>
      </c>
      <c r="X10" s="17">
        <f t="shared" si="1"/>
        <v>0.76342281879194629</v>
      </c>
      <c r="Y10" s="17">
        <v>1.1919778352139354</v>
      </c>
      <c r="Z10" s="37">
        <v>0.318170216250936</v>
      </c>
      <c r="AA10" s="22">
        <v>500</v>
      </c>
      <c r="AB10" s="22">
        <v>290.76849438161628</v>
      </c>
      <c r="AC10" s="23">
        <v>1.5388385199705954E-2</v>
      </c>
      <c r="AD10" s="17">
        <v>1.2237316009651384</v>
      </c>
      <c r="AE10" s="3">
        <v>0.36304860082717388</v>
      </c>
      <c r="AF10" s="17">
        <v>0.32275294604101767</v>
      </c>
      <c r="AG10" s="37">
        <f t="shared" si="2"/>
        <v>0.32275294604101767</v>
      </c>
      <c r="AH10" s="22">
        <v>500</v>
      </c>
      <c r="AI10" s="23">
        <v>1.0999999999999999E-2</v>
      </c>
      <c r="AJ10" s="17">
        <v>1.2413574847731448</v>
      </c>
      <c r="AK10" s="38">
        <v>0.34093872601465253</v>
      </c>
      <c r="AN10" s="3">
        <f t="shared" si="3"/>
        <v>1.8807420591310704</v>
      </c>
      <c r="AO10" s="3">
        <f t="shared" si="4"/>
        <v>1.146652768658375</v>
      </c>
      <c r="AP10" s="3">
        <f t="shared" si="5"/>
        <v>1.2886812113283792</v>
      </c>
      <c r="AQ10" s="3">
        <f t="shared" si="6"/>
        <v>1.1780778428796026</v>
      </c>
    </row>
    <row r="11" spans="1:43" x14ac:dyDescent="0.25">
      <c r="A11" t="s">
        <v>7</v>
      </c>
      <c r="B11" s="1">
        <v>10</v>
      </c>
      <c r="C11" s="1">
        <v>4</v>
      </c>
      <c r="D11" s="4">
        <v>32.466666666666669</v>
      </c>
      <c r="E11" s="3">
        <v>3.262</v>
      </c>
      <c r="F11" s="1">
        <v>25</v>
      </c>
      <c r="G11" s="1">
        <v>36</v>
      </c>
      <c r="H11" s="5">
        <v>95.721926864521535</v>
      </c>
      <c r="I11" s="1">
        <v>600</v>
      </c>
      <c r="J11" s="29">
        <v>564</v>
      </c>
      <c r="K11" s="22">
        <v>304</v>
      </c>
      <c r="L11" s="29">
        <v>86</v>
      </c>
      <c r="M11" s="3">
        <v>0.16</v>
      </c>
      <c r="N11" s="37">
        <v>0.16007091811290758</v>
      </c>
      <c r="O11" s="22">
        <v>285.04803218471648</v>
      </c>
      <c r="P11" s="22">
        <v>207.32063354060747</v>
      </c>
      <c r="Q11" s="23">
        <v>1.7444444444444443E-2</v>
      </c>
      <c r="R11" s="17">
        <v>1.0004432382056723</v>
      </c>
      <c r="S11" s="38">
        <v>0.13868029025440845</v>
      </c>
      <c r="T11" s="22">
        <v>285.04803218471648</v>
      </c>
      <c r="U11" s="22">
        <v>199</v>
      </c>
      <c r="V11" s="23">
        <v>1.8255813953488371E-2</v>
      </c>
      <c r="W11" s="17">
        <f t="shared" si="0"/>
        <v>1.0768773984204569</v>
      </c>
      <c r="X11" s="17">
        <f t="shared" si="1"/>
        <v>0.85472972972972971</v>
      </c>
      <c r="Y11" s="17">
        <v>0.86675181409005275</v>
      </c>
      <c r="Z11" s="37">
        <v>0.1485932826557089</v>
      </c>
      <c r="AA11" s="22">
        <v>285.04803218471648</v>
      </c>
      <c r="AB11" s="22">
        <v>207.32063354060747</v>
      </c>
      <c r="AC11" s="23">
        <v>1.7444444444444443E-2</v>
      </c>
      <c r="AD11" s="17">
        <v>0.92870801659818059</v>
      </c>
      <c r="AE11" s="3">
        <v>0.18440399789461248</v>
      </c>
      <c r="AF11" s="17">
        <v>0.13403771715746998</v>
      </c>
      <c r="AG11" s="37">
        <f t="shared" si="2"/>
        <v>0.13403771715746998</v>
      </c>
      <c r="AH11" s="22">
        <v>293.39369402606366</v>
      </c>
      <c r="AI11" s="23">
        <v>1.23E-2</v>
      </c>
      <c r="AJ11" s="17">
        <v>0.8377357322341874</v>
      </c>
      <c r="AK11" s="38">
        <v>0.14764127754610731</v>
      </c>
      <c r="AN11" s="3">
        <f t="shared" si="3"/>
        <v>-0.65013017529872852</v>
      </c>
      <c r="AO11" s="3">
        <f t="shared" si="4"/>
        <v>-0.91876317240195449</v>
      </c>
      <c r="AP11" s="3">
        <f t="shared" si="5"/>
        <v>-1.0146681822348667</v>
      </c>
      <c r="AQ11" s="3">
        <f t="shared" si="6"/>
        <v>-1.0731776751325293</v>
      </c>
    </row>
    <row r="12" spans="1:43" x14ac:dyDescent="0.25">
      <c r="B12" s="1">
        <v>10</v>
      </c>
      <c r="C12" s="1">
        <v>4</v>
      </c>
      <c r="D12" s="4">
        <v>32.466666666666669</v>
      </c>
      <c r="E12" s="3">
        <v>3.262</v>
      </c>
      <c r="F12" s="1">
        <v>25</v>
      </c>
      <c r="G12" s="1">
        <v>36</v>
      </c>
      <c r="H12" s="5">
        <v>95.721926864521535</v>
      </c>
      <c r="I12" s="1">
        <v>600</v>
      </c>
      <c r="J12" s="29">
        <v>564</v>
      </c>
      <c r="K12" s="22">
        <v>304</v>
      </c>
      <c r="L12" s="29">
        <v>86</v>
      </c>
      <c r="M12" s="3">
        <v>0.2</v>
      </c>
      <c r="N12" s="37">
        <v>0.19987712128481272</v>
      </c>
      <c r="O12" s="22">
        <v>324.99964614446418</v>
      </c>
      <c r="P12" s="22">
        <v>207.32063354060747</v>
      </c>
      <c r="Q12" s="23">
        <v>1.7444444444444443E-2</v>
      </c>
      <c r="R12" s="17">
        <v>0.9993856064240636</v>
      </c>
      <c r="S12" s="38">
        <v>0.17212891101716857</v>
      </c>
      <c r="T12" s="22">
        <v>324.99964614446418</v>
      </c>
      <c r="U12" s="22">
        <v>199</v>
      </c>
      <c r="V12" s="23">
        <v>1.8255813953488371E-2</v>
      </c>
      <c r="W12" s="17">
        <f t="shared" si="0"/>
        <v>1.0768773984204569</v>
      </c>
      <c r="X12" s="17">
        <f t="shared" si="1"/>
        <v>0.85472972972972971</v>
      </c>
      <c r="Y12" s="17">
        <v>0.86064455508584281</v>
      </c>
      <c r="Z12" s="37">
        <v>0.17429163285246455</v>
      </c>
      <c r="AA12" s="22">
        <v>324.99964614446418</v>
      </c>
      <c r="AB12" s="22">
        <v>207.32063354060747</v>
      </c>
      <c r="AC12" s="23">
        <v>1.7444444444444443E-2</v>
      </c>
      <c r="AD12" s="17">
        <v>0.8714581642623227</v>
      </c>
      <c r="AE12" s="3">
        <v>0.21024959759952672</v>
      </c>
      <c r="AF12" s="17">
        <v>0.17424354747035525</v>
      </c>
      <c r="AG12" s="37">
        <f t="shared" si="2"/>
        <v>0.17424354747035525</v>
      </c>
      <c r="AH12" s="22">
        <v>334.5150149210553</v>
      </c>
      <c r="AI12" s="23">
        <v>1.23E-2</v>
      </c>
      <c r="AJ12" s="17">
        <v>0.87121773735177621</v>
      </c>
      <c r="AK12" s="38">
        <v>0.20261567038327832</v>
      </c>
      <c r="AN12" s="3">
        <f t="shared" si="3"/>
        <v>-0.18183705176834639</v>
      </c>
      <c r="AO12" s="3">
        <f t="shared" si="4"/>
        <v>-0.51530745710654213</v>
      </c>
      <c r="AP12" s="3">
        <f t="shared" si="5"/>
        <v>-0.66560962759345255</v>
      </c>
      <c r="AQ12" s="3">
        <f t="shared" si="6"/>
        <v>-0.74747486633294935</v>
      </c>
    </row>
    <row r="13" spans="1:43" x14ac:dyDescent="0.25">
      <c r="B13" s="1">
        <v>10</v>
      </c>
      <c r="C13" s="1">
        <v>4</v>
      </c>
      <c r="D13" s="4">
        <v>32.466666666666669</v>
      </c>
      <c r="E13" s="3">
        <v>3.262</v>
      </c>
      <c r="F13" s="1">
        <v>25</v>
      </c>
      <c r="G13" s="1">
        <v>36</v>
      </c>
      <c r="H13" s="5">
        <v>95.721926864521535</v>
      </c>
      <c r="I13" s="1">
        <v>600</v>
      </c>
      <c r="J13" s="29">
        <v>564</v>
      </c>
      <c r="K13" s="22">
        <v>304</v>
      </c>
      <c r="L13" s="29">
        <v>86</v>
      </c>
      <c r="M13" s="3">
        <v>0.2</v>
      </c>
      <c r="N13" s="37">
        <v>0.24236688871549797</v>
      </c>
      <c r="O13" s="22">
        <v>367.6446273374533</v>
      </c>
      <c r="P13" s="22">
        <v>207.32063354060747</v>
      </c>
      <c r="Q13" s="23">
        <v>1.7444444444444443E-2</v>
      </c>
      <c r="R13" s="17">
        <v>1.2118344435774897</v>
      </c>
      <c r="S13" s="38">
        <v>0.2078324949774181</v>
      </c>
      <c r="T13" s="22">
        <v>367.6446273374533</v>
      </c>
      <c r="U13" s="22">
        <v>199</v>
      </c>
      <c r="V13" s="23">
        <v>1.8255813953488371E-2</v>
      </c>
      <c r="W13" s="17">
        <f t="shared" si="0"/>
        <v>1.0768773984204569</v>
      </c>
      <c r="X13" s="17">
        <f t="shared" si="1"/>
        <v>0.85472972972972971</v>
      </c>
      <c r="Y13" s="17">
        <v>1.0391624748870905</v>
      </c>
      <c r="Z13" s="37">
        <v>0.21134245136241825</v>
      </c>
      <c r="AA13" s="22">
        <v>367.6446273374533</v>
      </c>
      <c r="AB13" s="22">
        <v>207.32063354060747</v>
      </c>
      <c r="AC13" s="23">
        <v>1.7444444444444443E-2</v>
      </c>
      <c r="AD13" s="17">
        <v>1.0567122568120912</v>
      </c>
      <c r="AE13" s="3">
        <v>0.23783759728454748</v>
      </c>
      <c r="AF13" s="17">
        <v>0.22297048347265605</v>
      </c>
      <c r="AG13" s="37">
        <f t="shared" si="2"/>
        <v>0.22297048347265605</v>
      </c>
      <c r="AH13" s="22">
        <v>378.40855969660811</v>
      </c>
      <c r="AI13" s="23">
        <v>1.23E-2</v>
      </c>
      <c r="AJ13" s="17">
        <v>1.1148524173632801</v>
      </c>
      <c r="AK13" s="38">
        <v>0.26129620206340459</v>
      </c>
      <c r="AN13" s="3">
        <f t="shared" si="3"/>
        <v>0.31802639469666805</v>
      </c>
      <c r="AO13" s="3">
        <f t="shared" si="4"/>
        <v>-8.4652480105821493E-2</v>
      </c>
      <c r="AP13" s="3">
        <f t="shared" si="5"/>
        <v>-0.16235143948616532</v>
      </c>
      <c r="AQ13" s="3">
        <f t="shared" si="6"/>
        <v>-0.39981456480530864</v>
      </c>
    </row>
    <row r="14" spans="1:43" x14ac:dyDescent="0.25">
      <c r="B14" s="1">
        <v>10</v>
      </c>
      <c r="C14" s="1">
        <v>4</v>
      </c>
      <c r="D14" s="4">
        <v>32.466666666666669</v>
      </c>
      <c r="E14" s="3">
        <v>3.262</v>
      </c>
      <c r="F14" s="1">
        <v>25</v>
      </c>
      <c r="G14" s="1">
        <v>36</v>
      </c>
      <c r="H14" s="5">
        <v>95.721926864521535</v>
      </c>
      <c r="I14" s="1">
        <v>600</v>
      </c>
      <c r="J14" s="29">
        <v>564</v>
      </c>
      <c r="K14" s="22">
        <v>304</v>
      </c>
      <c r="L14" s="29">
        <v>86</v>
      </c>
      <c r="M14" s="3">
        <v>0.24</v>
      </c>
      <c r="N14" s="37">
        <v>0.28530391685597978</v>
      </c>
      <c r="O14" s="22">
        <v>410.73850306931587</v>
      </c>
      <c r="P14" s="22">
        <v>207.32063354060747</v>
      </c>
      <c r="Q14" s="23">
        <v>1.7444444444444443E-2</v>
      </c>
      <c r="R14" s="17">
        <v>1.188766320233249</v>
      </c>
      <c r="S14" s="38">
        <v>0.24391190613724908</v>
      </c>
      <c r="T14" s="22">
        <v>410.73850306931587</v>
      </c>
      <c r="U14" s="22">
        <v>199</v>
      </c>
      <c r="V14" s="23">
        <v>1.8255813953488371E-2</v>
      </c>
      <c r="W14" s="17">
        <f t="shared" si="0"/>
        <v>1.0768773984204569</v>
      </c>
      <c r="X14" s="17">
        <f t="shared" si="1"/>
        <v>0.85472972972972971</v>
      </c>
      <c r="Y14" s="17">
        <v>1.0162996089052045</v>
      </c>
      <c r="Z14" s="37">
        <v>0.24878327848826612</v>
      </c>
      <c r="AA14" s="22">
        <v>410.73850306931587</v>
      </c>
      <c r="AB14" s="22">
        <v>207.32063354060747</v>
      </c>
      <c r="AC14" s="23">
        <v>1.7444444444444443E-2</v>
      </c>
      <c r="AD14" s="17">
        <v>1.0365969937011088</v>
      </c>
      <c r="AE14" s="3">
        <v>0.26571599696625259</v>
      </c>
      <c r="AF14" s="17">
        <v>0.27830548142392658</v>
      </c>
      <c r="AG14" s="37">
        <f t="shared" si="2"/>
        <v>0.26571599696625259</v>
      </c>
      <c r="AH14" s="22">
        <v>422.76414178558775</v>
      </c>
      <c r="AI14" s="23">
        <v>1.23E-2</v>
      </c>
      <c r="AJ14" s="17">
        <v>1.1071499873593857</v>
      </c>
      <c r="AK14" s="38">
        <v>0.32059442355069012</v>
      </c>
      <c r="AN14" s="3">
        <f t="shared" si="3"/>
        <v>0.8231515616507864</v>
      </c>
      <c r="AO14" s="3">
        <f t="shared" si="4"/>
        <v>0.35053570717911586</v>
      </c>
      <c r="AP14" s="3">
        <f t="shared" si="5"/>
        <v>0.3462042032327764</v>
      </c>
      <c r="AQ14" s="3">
        <f t="shared" si="6"/>
        <v>-4.8494681156325395E-2</v>
      </c>
    </row>
    <row r="15" spans="1:43" x14ac:dyDescent="0.25">
      <c r="B15" s="1">
        <v>10</v>
      </c>
      <c r="C15" s="1">
        <v>4</v>
      </c>
      <c r="D15" s="4">
        <v>32.466666666666669</v>
      </c>
      <c r="E15" s="3">
        <v>3.262</v>
      </c>
      <c r="F15" s="1">
        <v>25</v>
      </c>
      <c r="G15" s="1">
        <v>36</v>
      </c>
      <c r="H15" s="5">
        <v>95.721926864521535</v>
      </c>
      <c r="I15" s="1">
        <v>600</v>
      </c>
      <c r="J15" s="29">
        <v>564</v>
      </c>
      <c r="K15" s="22">
        <v>304</v>
      </c>
      <c r="L15" s="29">
        <v>86</v>
      </c>
      <c r="M15" s="3">
        <v>0.3</v>
      </c>
      <c r="N15" s="37">
        <v>0.31303408086337448</v>
      </c>
      <c r="O15" s="22">
        <v>438.56996447947728</v>
      </c>
      <c r="P15" s="22">
        <v>207.32063354060747</v>
      </c>
      <c r="Q15" s="23">
        <v>1.7444444444444443E-2</v>
      </c>
      <c r="R15" s="17">
        <v>1.0434469362112484</v>
      </c>
      <c r="S15" s="38">
        <v>0.26721319251130676</v>
      </c>
      <c r="T15" s="22">
        <v>438.56996447947728</v>
      </c>
      <c r="U15" s="22">
        <v>199</v>
      </c>
      <c r="V15" s="23">
        <v>1.8255813953488371E-2</v>
      </c>
      <c r="W15" s="17">
        <f t="shared" si="0"/>
        <v>1.0768773984204569</v>
      </c>
      <c r="X15" s="17">
        <f t="shared" si="1"/>
        <v>0.85472972972972971</v>
      </c>
      <c r="Y15" s="17">
        <v>0.89071064170435588</v>
      </c>
      <c r="Z15" s="37">
        <v>0.27296381267370967</v>
      </c>
      <c r="AA15" s="22">
        <v>438.56996447947728</v>
      </c>
      <c r="AB15" s="22">
        <v>207.32063354060747</v>
      </c>
      <c r="AC15" s="23">
        <v>1.7444444444444443E-2</v>
      </c>
      <c r="AD15" s="17">
        <v>0.90987937557903231</v>
      </c>
      <c r="AE15" s="3">
        <v>0.28372079676068723</v>
      </c>
      <c r="AF15" s="17">
        <v>0.31729899713708887</v>
      </c>
      <c r="AG15" s="37">
        <f t="shared" si="2"/>
        <v>0.28372079676068723</v>
      </c>
      <c r="AH15" s="22">
        <v>451.41045521805381</v>
      </c>
      <c r="AI15" s="23">
        <v>1.23E-2</v>
      </c>
      <c r="AJ15" s="17">
        <v>0.94573598920229085</v>
      </c>
      <c r="AK15" s="38">
        <v>0.35889119159456201</v>
      </c>
      <c r="AN15" s="3">
        <f t="shared" si="3"/>
        <v>1.1493782319753234</v>
      </c>
      <c r="AO15" s="3">
        <f t="shared" si="4"/>
        <v>0.63159474480063993</v>
      </c>
      <c r="AP15" s="3">
        <f t="shared" si="5"/>
        <v>0.67464638915542807</v>
      </c>
      <c r="AQ15" s="3">
        <f t="shared" si="6"/>
        <v>0.17839941036697751</v>
      </c>
    </row>
    <row r="16" spans="1:43" x14ac:dyDescent="0.25">
      <c r="B16" s="1">
        <v>10</v>
      </c>
      <c r="C16" s="1">
        <v>4</v>
      </c>
      <c r="D16" s="4">
        <v>32.466666666666669</v>
      </c>
      <c r="E16" s="3">
        <v>3.262</v>
      </c>
      <c r="F16" s="1">
        <v>25</v>
      </c>
      <c r="G16" s="1">
        <v>36</v>
      </c>
      <c r="H16" s="5">
        <v>95.721926864521535</v>
      </c>
      <c r="I16" s="1">
        <v>600</v>
      </c>
      <c r="J16" s="29">
        <v>564</v>
      </c>
      <c r="K16" s="22">
        <v>304</v>
      </c>
      <c r="L16" s="29">
        <v>86</v>
      </c>
      <c r="M16" s="3">
        <v>0.32</v>
      </c>
      <c r="N16" s="37">
        <v>0.37251975526633363</v>
      </c>
      <c r="O16" s="22">
        <v>498.27293814966185</v>
      </c>
      <c r="P16" s="22">
        <v>207.32063354060747</v>
      </c>
      <c r="Q16" s="23">
        <v>1.7444444444444443E-2</v>
      </c>
      <c r="R16" s="17">
        <v>1.1641242352072925</v>
      </c>
      <c r="S16" s="38">
        <v>0.31719821005565602</v>
      </c>
      <c r="T16" s="22">
        <v>498.27293814966185</v>
      </c>
      <c r="U16" s="22">
        <v>199</v>
      </c>
      <c r="V16" s="23">
        <v>1.8255813953488371E-2</v>
      </c>
      <c r="W16" s="17">
        <f t="shared" si="0"/>
        <v>1.0768773984204569</v>
      </c>
      <c r="X16" s="17">
        <f t="shared" si="1"/>
        <v>0.85472972972972971</v>
      </c>
      <c r="Y16" s="17">
        <v>0.99124440642392508</v>
      </c>
      <c r="Z16" s="37">
        <v>0.32483495858764466</v>
      </c>
      <c r="AA16" s="22">
        <v>498.27293814966185</v>
      </c>
      <c r="AB16" s="22">
        <v>207.32063354060747</v>
      </c>
      <c r="AC16" s="23">
        <v>1.7444444444444443E-2</v>
      </c>
      <c r="AD16" s="17">
        <v>1.0151092455863895</v>
      </c>
      <c r="AE16" s="3">
        <v>0.32234399631971627</v>
      </c>
      <c r="AF16" s="17">
        <v>0.4095675399831824</v>
      </c>
      <c r="AG16" s="37">
        <f t="shared" si="2"/>
        <v>0.32234399631971627</v>
      </c>
      <c r="AH16" s="22">
        <v>512.86141790382771</v>
      </c>
      <c r="AI16" s="23">
        <v>1.23E-2</v>
      </c>
      <c r="AJ16" s="17">
        <v>1.0073249884991133</v>
      </c>
      <c r="AK16" s="38">
        <v>0.44104393594673891</v>
      </c>
      <c r="AN16" s="3">
        <f t="shared" si="3"/>
        <v>1.8491870570263413</v>
      </c>
      <c r="AO16" s="3">
        <f t="shared" si="4"/>
        <v>1.2345117126016476</v>
      </c>
      <c r="AP16" s="3">
        <f t="shared" si="5"/>
        <v>1.3792078525056275</v>
      </c>
      <c r="AQ16" s="3">
        <f t="shared" si="6"/>
        <v>0.6651238325056742</v>
      </c>
    </row>
    <row r="17" spans="1:43" x14ac:dyDescent="0.25">
      <c r="B17" s="1">
        <v>10</v>
      </c>
      <c r="C17" s="1">
        <v>4</v>
      </c>
      <c r="D17" s="4">
        <v>32.466666666666669</v>
      </c>
      <c r="E17" s="3">
        <v>3.262</v>
      </c>
      <c r="F17" s="1">
        <v>25</v>
      </c>
      <c r="G17" s="1">
        <v>36</v>
      </c>
      <c r="H17" s="5">
        <v>95.721926864521535</v>
      </c>
      <c r="I17" s="1">
        <v>600</v>
      </c>
      <c r="J17" s="29">
        <v>564</v>
      </c>
      <c r="K17" s="22">
        <v>304</v>
      </c>
      <c r="L17" s="29">
        <v>86</v>
      </c>
      <c r="M17" s="3">
        <v>0.38</v>
      </c>
      <c r="N17" s="37">
        <v>0.37699236236430061</v>
      </c>
      <c r="O17" s="22">
        <v>502.76188353839768</v>
      </c>
      <c r="P17" s="22">
        <v>207.32063354060747</v>
      </c>
      <c r="Q17" s="23">
        <v>1.7444444444444443E-2</v>
      </c>
      <c r="R17" s="17">
        <v>0.99208516411658054</v>
      </c>
      <c r="S17" s="38">
        <v>0.32095648205147187</v>
      </c>
      <c r="T17" s="22">
        <v>502.76188353839768</v>
      </c>
      <c r="U17" s="22">
        <v>199</v>
      </c>
      <c r="V17" s="23">
        <v>1.8255813953488371E-2</v>
      </c>
      <c r="W17" s="17">
        <f t="shared" si="0"/>
        <v>1.0768773984204569</v>
      </c>
      <c r="X17" s="17">
        <f t="shared" si="1"/>
        <v>0.85472972972972971</v>
      </c>
      <c r="Y17" s="17">
        <v>0.84462232118808389</v>
      </c>
      <c r="Z17" s="37">
        <v>0.32873504474658727</v>
      </c>
      <c r="AA17" s="22">
        <v>502.76188353839768</v>
      </c>
      <c r="AB17" s="22">
        <v>207.32063354060747</v>
      </c>
      <c r="AC17" s="23">
        <v>1.7444444444444443E-2</v>
      </c>
      <c r="AD17" s="17">
        <v>0.8650922230173349</v>
      </c>
      <c r="AE17" s="3">
        <v>0.32524799628656048</v>
      </c>
      <c r="AF17" s="17">
        <v>0.4169803767185325</v>
      </c>
      <c r="AG17" s="37">
        <f t="shared" si="2"/>
        <v>0.32524799628656048</v>
      </c>
      <c r="AH17" s="22">
        <v>517.48179103809639</v>
      </c>
      <c r="AI17" s="23">
        <v>1.23E-2</v>
      </c>
      <c r="AJ17" s="17">
        <v>0.85591577970147492</v>
      </c>
      <c r="AK17" s="38">
        <v>0.44722083401833107</v>
      </c>
      <c r="AN17" s="3">
        <f t="shared" si="3"/>
        <v>1.9018042619173969</v>
      </c>
      <c r="AO17" s="3">
        <f t="shared" si="4"/>
        <v>1.2798438154438303</v>
      </c>
      <c r="AP17" s="3">
        <f t="shared" si="5"/>
        <v>1.4321823986221855</v>
      </c>
      <c r="AQ17" s="3">
        <f t="shared" si="6"/>
        <v>0.70171965371910894</v>
      </c>
    </row>
    <row r="18" spans="1:43" x14ac:dyDescent="0.25">
      <c r="B18" s="1">
        <v>10</v>
      </c>
      <c r="C18" s="1">
        <v>4</v>
      </c>
      <c r="D18" s="4">
        <v>32.466666666666669</v>
      </c>
      <c r="E18" s="3">
        <v>3.262</v>
      </c>
      <c r="F18" s="1">
        <v>25</v>
      </c>
      <c r="G18" s="1">
        <v>36</v>
      </c>
      <c r="H18" s="5">
        <v>95.721926864521535</v>
      </c>
      <c r="I18" s="1">
        <v>600</v>
      </c>
      <c r="J18" s="29">
        <v>564</v>
      </c>
      <c r="K18" s="22">
        <v>304</v>
      </c>
      <c r="L18" s="29">
        <v>86</v>
      </c>
      <c r="M18" s="3">
        <v>0.42</v>
      </c>
      <c r="N18" s="37">
        <v>0.41277321914803544</v>
      </c>
      <c r="O18" s="22">
        <v>538.67344664828317</v>
      </c>
      <c r="P18" s="22">
        <v>207.32063354060747</v>
      </c>
      <c r="Q18" s="23">
        <v>1.7444444444444443E-2</v>
      </c>
      <c r="R18" s="17">
        <v>0.98279337892389396</v>
      </c>
      <c r="S18" s="38">
        <v>0.35102265801799776</v>
      </c>
      <c r="T18" s="22">
        <v>538.67344664828317</v>
      </c>
      <c r="U18" s="22">
        <v>199</v>
      </c>
      <c r="V18" s="23">
        <v>1.8255813953488371E-2</v>
      </c>
      <c r="W18" s="17">
        <f t="shared" si="0"/>
        <v>1.0768773984204569</v>
      </c>
      <c r="X18" s="17">
        <f t="shared" si="1"/>
        <v>0.85472972972972971</v>
      </c>
      <c r="Y18" s="17">
        <v>0.83576823337618522</v>
      </c>
      <c r="Z18" s="37">
        <v>0.35993573401812712</v>
      </c>
      <c r="AA18" s="22">
        <v>538.67344664828317</v>
      </c>
      <c r="AB18" s="22">
        <v>207.32063354060747</v>
      </c>
      <c r="AC18" s="23">
        <v>1.7444444444444443E-2</v>
      </c>
      <c r="AD18" s="17">
        <v>0.85698984290030267</v>
      </c>
      <c r="AE18" s="3">
        <v>0.34847999602131496</v>
      </c>
      <c r="AF18" s="17">
        <v>0.47867645286566257</v>
      </c>
      <c r="AG18" s="37">
        <f t="shared" si="2"/>
        <v>0.34847999602131496</v>
      </c>
      <c r="AH18" s="22">
        <v>554.44477611224625</v>
      </c>
      <c r="AI18" s="23">
        <v>1.23E-2</v>
      </c>
      <c r="AJ18" s="17">
        <v>0.82971427624122618</v>
      </c>
      <c r="AK18" s="38">
        <v>0.49663601859106893</v>
      </c>
      <c r="AN18" s="3">
        <f t="shared" si="3"/>
        <v>2.3227419010458288</v>
      </c>
      <c r="AO18" s="3">
        <f t="shared" si="4"/>
        <v>1.6425006381812788</v>
      </c>
      <c r="AP18" s="3">
        <f t="shared" si="5"/>
        <v>1.8559787675546364</v>
      </c>
      <c r="AQ18" s="3">
        <f t="shared" si="6"/>
        <v>0.99448622342659787</v>
      </c>
    </row>
    <row r="19" spans="1:43" x14ac:dyDescent="0.25">
      <c r="B19" s="1">
        <v>10</v>
      </c>
      <c r="C19" s="1">
        <v>4</v>
      </c>
      <c r="D19" s="4">
        <v>32.466666666666669</v>
      </c>
      <c r="E19" s="3">
        <v>3.262</v>
      </c>
      <c r="F19" s="1">
        <v>25</v>
      </c>
      <c r="G19" s="1">
        <v>36</v>
      </c>
      <c r="H19" s="5">
        <v>95.721926864521535</v>
      </c>
      <c r="I19" s="1">
        <v>600</v>
      </c>
      <c r="J19" s="29">
        <v>564</v>
      </c>
      <c r="K19" s="22">
        <v>304</v>
      </c>
      <c r="L19" s="29">
        <v>86</v>
      </c>
      <c r="M19" s="3">
        <v>0.44</v>
      </c>
      <c r="N19" s="37">
        <v>0.50177465310629754</v>
      </c>
      <c r="O19" s="22">
        <v>628</v>
      </c>
      <c r="P19" s="22">
        <v>207.32063354060747</v>
      </c>
      <c r="Q19" s="23">
        <v>1.7444444444444443E-2</v>
      </c>
      <c r="R19" s="17">
        <v>1.1403969388779489</v>
      </c>
      <c r="S19" s="38">
        <v>0.42580937402192115</v>
      </c>
      <c r="T19" s="22">
        <v>628</v>
      </c>
      <c r="U19" s="22">
        <v>199</v>
      </c>
      <c r="V19" s="23">
        <v>1.8255813953488371E-2</v>
      </c>
      <c r="W19" s="17">
        <f t="shared" si="0"/>
        <v>1.0768773984204569</v>
      </c>
      <c r="X19" s="17">
        <f t="shared" si="1"/>
        <v>0.85472972972972971</v>
      </c>
      <c r="Y19" s="17">
        <v>0.96774857732254804</v>
      </c>
      <c r="Z19" s="37">
        <v>0.43754444256407587</v>
      </c>
      <c r="AA19" s="22">
        <v>628</v>
      </c>
      <c r="AB19" s="22">
        <v>207.32063354060747</v>
      </c>
      <c r="AC19" s="23">
        <v>1.7444444444444443E-2</v>
      </c>
      <c r="AD19" s="17">
        <v>0.99441918764562698</v>
      </c>
      <c r="AE19" s="3">
        <v>0.39471097380685027</v>
      </c>
      <c r="AF19" s="17">
        <v>0.61410800657888331</v>
      </c>
      <c r="AG19" s="37">
        <f t="shared" si="2"/>
        <v>0.39471097380685027</v>
      </c>
      <c r="AH19" s="22">
        <v>628</v>
      </c>
      <c r="AI19" s="23">
        <v>1.23E-2</v>
      </c>
      <c r="AJ19" s="17">
        <v>0.89707039501556884</v>
      </c>
      <c r="AK19" s="38">
        <v>0.55229539285714291</v>
      </c>
      <c r="AN19" s="3">
        <f t="shared" si="3"/>
        <v>3.3697837233217616</v>
      </c>
      <c r="AO19" s="3">
        <f t="shared" si="4"/>
        <v>2.5445745447248602</v>
      </c>
      <c r="AP19" s="3">
        <f t="shared" si="5"/>
        <v>2.9101314047949711</v>
      </c>
      <c r="AQ19" s="3">
        <f t="shared" si="6"/>
        <v>1.5770828545829958</v>
      </c>
    </row>
    <row r="20" spans="1:43" x14ac:dyDescent="0.25">
      <c r="B20" s="1">
        <v>10</v>
      </c>
      <c r="C20" s="1">
        <v>4</v>
      </c>
      <c r="D20" s="4">
        <v>32.466666666666669</v>
      </c>
      <c r="E20" s="3">
        <v>3.262</v>
      </c>
      <c r="F20" s="1">
        <v>25</v>
      </c>
      <c r="G20" s="1">
        <v>36</v>
      </c>
      <c r="H20" s="5">
        <v>95.721926864521535</v>
      </c>
      <c r="I20" s="1">
        <v>600</v>
      </c>
      <c r="J20" s="29">
        <v>564</v>
      </c>
      <c r="K20" s="22">
        <v>304</v>
      </c>
      <c r="L20" s="29">
        <v>86</v>
      </c>
      <c r="M20" s="3">
        <v>0.5</v>
      </c>
      <c r="N20" s="37">
        <v>0.50177465310629754</v>
      </c>
      <c r="O20" s="22">
        <v>628</v>
      </c>
      <c r="P20" s="22">
        <v>207.32063354060747</v>
      </c>
      <c r="Q20" s="23">
        <v>1.7444444444444443E-2</v>
      </c>
      <c r="R20" s="17">
        <v>1.0035493062125951</v>
      </c>
      <c r="S20" s="38">
        <v>0.42580937402192115</v>
      </c>
      <c r="T20" s="22">
        <v>628</v>
      </c>
      <c r="U20" s="22">
        <v>199</v>
      </c>
      <c r="V20" s="23">
        <v>1.8255813953488371E-2</v>
      </c>
      <c r="W20" s="17">
        <f t="shared" si="0"/>
        <v>1.0768773984204569</v>
      </c>
      <c r="X20" s="17">
        <f t="shared" si="1"/>
        <v>0.85472972972972971</v>
      </c>
      <c r="Y20" s="17">
        <v>0.8516187480438423</v>
      </c>
      <c r="Z20" s="37">
        <v>0.43754444256407587</v>
      </c>
      <c r="AA20" s="22">
        <v>628</v>
      </c>
      <c r="AB20" s="22">
        <v>207.32063354060747</v>
      </c>
      <c r="AC20" s="23">
        <v>1.7444444444444443E-2</v>
      </c>
      <c r="AD20" s="17">
        <v>0.87508888512815175</v>
      </c>
      <c r="AE20" s="3">
        <v>0.39471097380685027</v>
      </c>
      <c r="AF20" s="17">
        <v>0.61410800657888331</v>
      </c>
      <c r="AG20" s="37">
        <f t="shared" si="2"/>
        <v>0.39471097380685027</v>
      </c>
      <c r="AH20" s="22">
        <v>628</v>
      </c>
      <c r="AI20" s="23">
        <v>1.23E-2</v>
      </c>
      <c r="AJ20" s="17">
        <v>0.78942194761370055</v>
      </c>
      <c r="AK20" s="38">
        <v>0.55229539285714291</v>
      </c>
      <c r="AN20" s="3">
        <f t="shared" si="3"/>
        <v>3.3697837233217616</v>
      </c>
      <c r="AO20" s="3">
        <f t="shared" si="4"/>
        <v>2.5445745447248602</v>
      </c>
      <c r="AP20" s="3">
        <f t="shared" si="5"/>
        <v>2.9101314047949711</v>
      </c>
      <c r="AQ20" s="3">
        <f t="shared" si="6"/>
        <v>1.5770828545829958</v>
      </c>
    </row>
    <row r="21" spans="1:43" x14ac:dyDescent="0.25">
      <c r="A21" t="s">
        <v>8</v>
      </c>
      <c r="B21" s="1">
        <v>10</v>
      </c>
      <c r="C21" s="1">
        <v>4</v>
      </c>
      <c r="D21" s="4">
        <v>32.466666666666669</v>
      </c>
      <c r="E21" s="3">
        <v>3.5139999999999993</v>
      </c>
      <c r="F21" s="1">
        <v>25</v>
      </c>
      <c r="G21" s="1">
        <v>36</v>
      </c>
      <c r="H21" s="5">
        <v>87.120678710097735</v>
      </c>
      <c r="I21" s="1">
        <v>600</v>
      </c>
      <c r="J21" s="29">
        <v>564</v>
      </c>
      <c r="K21" s="22">
        <v>303</v>
      </c>
      <c r="L21" s="29">
        <v>86</v>
      </c>
      <c r="M21" s="3">
        <v>0.24</v>
      </c>
      <c r="N21" s="37">
        <v>0.18922989304623691</v>
      </c>
      <c r="O21" s="22">
        <v>321.47187644259361</v>
      </c>
      <c r="P21" s="22">
        <v>219.25122107583812</v>
      </c>
      <c r="Q21" s="23">
        <v>1.7444444444444443E-2</v>
      </c>
      <c r="R21" s="17">
        <v>0.78845788769265379</v>
      </c>
      <c r="S21" s="38">
        <v>0.16333872081928372</v>
      </c>
      <c r="T21" s="22">
        <v>321.47187644259361</v>
      </c>
      <c r="U21" s="22">
        <v>210</v>
      </c>
      <c r="V21" s="23">
        <v>1.8255813953488371E-2</v>
      </c>
      <c r="W21" s="17">
        <f t="shared" si="0"/>
        <v>1.0754907969224252</v>
      </c>
      <c r="X21" s="17">
        <f t="shared" si="1"/>
        <v>0.85521885521885521</v>
      </c>
      <c r="Y21" s="17">
        <v>0.68057800341368213</v>
      </c>
      <c r="Z21" s="37">
        <v>0.16758074432571601</v>
      </c>
      <c r="AA21" s="22">
        <v>321.47187644259361</v>
      </c>
      <c r="AB21" s="22">
        <v>219.25122107583812</v>
      </c>
      <c r="AC21" s="23">
        <v>1.7444444444444443E-2</v>
      </c>
      <c r="AD21" s="17">
        <v>0.69825310135715013</v>
      </c>
      <c r="AE21" s="3">
        <v>0.20908799761278896</v>
      </c>
      <c r="AF21" s="17">
        <v>0.15996566082219832</v>
      </c>
      <c r="AG21" s="37">
        <f t="shared" si="2"/>
        <v>0.15996566082219832</v>
      </c>
      <c r="AH21" s="22">
        <v>332.66686566734774</v>
      </c>
      <c r="AI21" s="23">
        <v>1.23E-2</v>
      </c>
      <c r="AJ21" s="17">
        <v>0.66652358675915968</v>
      </c>
      <c r="AK21" s="38">
        <v>0.18124941115464144</v>
      </c>
      <c r="AN21" s="3">
        <f t="shared" si="3"/>
        <v>-0.30709450843285546</v>
      </c>
      <c r="AO21" s="3">
        <f t="shared" si="4"/>
        <v>-0.62133432437333191</v>
      </c>
      <c r="AP21" s="3">
        <f t="shared" si="5"/>
        <v>-0.75676306863427956</v>
      </c>
      <c r="AQ21" s="3">
        <f t="shared" si="6"/>
        <v>-0.76211319481832429</v>
      </c>
    </row>
    <row r="22" spans="1:43" x14ac:dyDescent="0.25">
      <c r="B22" s="1">
        <v>10</v>
      </c>
      <c r="C22" s="1">
        <v>4</v>
      </c>
      <c r="D22" s="4">
        <v>32.466666666666669</v>
      </c>
      <c r="E22" s="3">
        <v>3.5139999999999993</v>
      </c>
      <c r="F22" s="1">
        <v>25</v>
      </c>
      <c r="G22" s="1">
        <v>36</v>
      </c>
      <c r="H22" s="5">
        <v>87.120678710097735</v>
      </c>
      <c r="I22" s="1">
        <v>600</v>
      </c>
      <c r="J22" s="29">
        <v>564</v>
      </c>
      <c r="K22" s="22">
        <v>303</v>
      </c>
      <c r="L22" s="29">
        <v>86</v>
      </c>
      <c r="M22" s="3">
        <v>0.3</v>
      </c>
      <c r="N22" s="37">
        <v>0.2248189846147983</v>
      </c>
      <c r="O22" s="22">
        <v>357.19097382510409</v>
      </c>
      <c r="P22" s="22">
        <v>219.25122107583812</v>
      </c>
      <c r="Q22" s="23">
        <v>1.7444444444444443E-2</v>
      </c>
      <c r="R22" s="17">
        <v>0.749396615382661</v>
      </c>
      <c r="S22" s="38">
        <v>0.19321340015703939</v>
      </c>
      <c r="T22" s="22">
        <v>357.19097382510409</v>
      </c>
      <c r="U22" s="22">
        <v>210</v>
      </c>
      <c r="V22" s="23">
        <v>1.8255813953488371E-2</v>
      </c>
      <c r="W22" s="17">
        <f t="shared" si="0"/>
        <v>1.0754907969224252</v>
      </c>
      <c r="X22" s="17">
        <f t="shared" si="1"/>
        <v>0.85521885521885521</v>
      </c>
      <c r="Y22" s="17">
        <v>0.64404466719013131</v>
      </c>
      <c r="Z22" s="37">
        <v>0.19604078582316281</v>
      </c>
      <c r="AA22" s="22">
        <v>357.19097382510409</v>
      </c>
      <c r="AB22" s="22">
        <v>219.25122107583812</v>
      </c>
      <c r="AC22" s="23">
        <v>1.7444444444444443E-2</v>
      </c>
      <c r="AD22" s="17">
        <v>0.65346928607720944</v>
      </c>
      <c r="AE22" s="3">
        <v>0.23231999734754327</v>
      </c>
      <c r="AF22" s="17">
        <v>0.1974884701508621</v>
      </c>
      <c r="AG22" s="37">
        <f t="shared" si="2"/>
        <v>0.1974884701508621</v>
      </c>
      <c r="AH22" s="22">
        <v>369.62985074149748</v>
      </c>
      <c r="AI22" s="23">
        <v>1.23E-2</v>
      </c>
      <c r="AJ22" s="17">
        <v>0.65829490050287365</v>
      </c>
      <c r="AK22" s="38">
        <v>0.23066459572737941</v>
      </c>
      <c r="AN22" s="3">
        <f t="shared" si="3"/>
        <v>0.11158714232084406</v>
      </c>
      <c r="AO22" s="3">
        <f t="shared" si="4"/>
        <v>-0.26098732510768291</v>
      </c>
      <c r="AP22" s="3">
        <f t="shared" si="5"/>
        <v>-0.37019269061103904</v>
      </c>
      <c r="AQ22" s="3">
        <f t="shared" si="6"/>
        <v>-0.46934662511083747</v>
      </c>
    </row>
    <row r="23" spans="1:43" x14ac:dyDescent="0.25">
      <c r="B23" s="1">
        <v>10</v>
      </c>
      <c r="C23" s="1">
        <v>4</v>
      </c>
      <c r="D23" s="4">
        <v>32.466666666666669</v>
      </c>
      <c r="E23" s="3">
        <v>3.5139999999999993</v>
      </c>
      <c r="F23" s="1">
        <v>25</v>
      </c>
      <c r="G23" s="1">
        <v>36</v>
      </c>
      <c r="H23" s="5">
        <v>87.120678710097735</v>
      </c>
      <c r="I23" s="1">
        <v>600</v>
      </c>
      <c r="J23" s="29">
        <v>564</v>
      </c>
      <c r="K23" s="22">
        <v>303</v>
      </c>
      <c r="L23" s="29">
        <v>86</v>
      </c>
      <c r="M23" s="3">
        <v>0.3</v>
      </c>
      <c r="N23" s="37">
        <v>0.23816489395300877</v>
      </c>
      <c r="O23" s="22">
        <v>370.58563534354545</v>
      </c>
      <c r="P23" s="22">
        <v>219.25122107583812</v>
      </c>
      <c r="Q23" s="23">
        <v>1.7444444444444443E-2</v>
      </c>
      <c r="R23" s="17">
        <v>0.79388297984336265</v>
      </c>
      <c r="S23" s="38">
        <v>0.20441640490869767</v>
      </c>
      <c r="T23" s="22">
        <v>370.58563534354545</v>
      </c>
      <c r="U23" s="22">
        <v>210</v>
      </c>
      <c r="V23" s="23">
        <v>1.8255813953488371E-2</v>
      </c>
      <c r="W23" s="17">
        <f t="shared" si="0"/>
        <v>1.0754907969224252</v>
      </c>
      <c r="X23" s="17">
        <f t="shared" si="1"/>
        <v>0.85521885521885521</v>
      </c>
      <c r="Y23" s="17">
        <v>0.6813880163623256</v>
      </c>
      <c r="Z23" s="37">
        <v>0.20767833751244857</v>
      </c>
      <c r="AA23" s="22">
        <v>370.58563534354545</v>
      </c>
      <c r="AB23" s="22">
        <v>219.25122107583812</v>
      </c>
      <c r="AC23" s="23">
        <v>1.7444444444444443E-2</v>
      </c>
      <c r="AD23" s="17">
        <v>0.69226112504149528</v>
      </c>
      <c r="AE23" s="3">
        <v>0.24103199724807614</v>
      </c>
      <c r="AF23" s="17">
        <v>0.21257782357332636</v>
      </c>
      <c r="AG23" s="37">
        <f t="shared" si="2"/>
        <v>0.21257782357332636</v>
      </c>
      <c r="AH23" s="22">
        <v>383.49097014430362</v>
      </c>
      <c r="AI23" s="23">
        <v>1.23E-2</v>
      </c>
      <c r="AJ23" s="17">
        <v>0.70859274524442117</v>
      </c>
      <c r="AK23" s="38">
        <v>0.24919528994215612</v>
      </c>
      <c r="AN23" s="3">
        <f t="shared" si="3"/>
        <v>0.26859276135348087</v>
      </c>
      <c r="AO23" s="3">
        <f t="shared" si="4"/>
        <v>-0.12585720038306575</v>
      </c>
      <c r="AP23" s="3">
        <f t="shared" si="5"/>
        <v>-0.21212079334427686</v>
      </c>
      <c r="AQ23" s="3">
        <f t="shared" si="6"/>
        <v>-0.35955916147052996</v>
      </c>
    </row>
    <row r="24" spans="1:43" x14ac:dyDescent="0.25">
      <c r="B24" s="1">
        <v>10</v>
      </c>
      <c r="C24" s="1">
        <v>4</v>
      </c>
      <c r="D24" s="4">
        <v>32.466666666666669</v>
      </c>
      <c r="E24" s="3">
        <v>3.5139999999999993</v>
      </c>
      <c r="F24" s="1">
        <v>25</v>
      </c>
      <c r="G24" s="1">
        <v>36</v>
      </c>
      <c r="H24" s="5">
        <v>87.120678710097735</v>
      </c>
      <c r="I24" s="1">
        <v>600</v>
      </c>
      <c r="J24" s="29">
        <v>564</v>
      </c>
      <c r="K24" s="22">
        <v>303</v>
      </c>
      <c r="L24" s="29">
        <v>86</v>
      </c>
      <c r="M24" s="3">
        <v>0.3</v>
      </c>
      <c r="N24" s="37">
        <v>0.26040807618335954</v>
      </c>
      <c r="O24" s="22">
        <v>392.91007120761441</v>
      </c>
      <c r="P24" s="22">
        <v>219.25122107583812</v>
      </c>
      <c r="Q24" s="23">
        <v>1.7444444444444443E-2</v>
      </c>
      <c r="R24" s="17">
        <v>0.86802692061119846</v>
      </c>
      <c r="S24" s="38">
        <v>0.22308807949479487</v>
      </c>
      <c r="T24" s="22">
        <v>392.91007120761441</v>
      </c>
      <c r="U24" s="22">
        <v>210</v>
      </c>
      <c r="V24" s="23">
        <v>1.8255813953488371E-2</v>
      </c>
      <c r="W24" s="17">
        <f t="shared" si="0"/>
        <v>1.0754907969224252</v>
      </c>
      <c r="X24" s="17">
        <f t="shared" si="1"/>
        <v>0.85521885521885521</v>
      </c>
      <c r="Y24" s="17">
        <v>0.74362693164931626</v>
      </c>
      <c r="Z24" s="37">
        <v>0.22707425699459161</v>
      </c>
      <c r="AA24" s="22">
        <v>392.91007120761441</v>
      </c>
      <c r="AB24" s="22">
        <v>219.25122107583812</v>
      </c>
      <c r="AC24" s="23">
        <v>1.7444444444444443E-2</v>
      </c>
      <c r="AD24" s="17">
        <v>0.75691418998197202</v>
      </c>
      <c r="AE24" s="3">
        <v>0.25555199708229764</v>
      </c>
      <c r="AF24" s="17">
        <v>0.23896104888254321</v>
      </c>
      <c r="AG24" s="37">
        <f t="shared" si="2"/>
        <v>0.23896104888254321</v>
      </c>
      <c r="AH24" s="22">
        <v>406.59283581564728</v>
      </c>
      <c r="AI24" s="23">
        <v>1.23E-2</v>
      </c>
      <c r="AJ24" s="17">
        <v>0.79653682960847738</v>
      </c>
      <c r="AK24" s="38">
        <v>0.28007978030011743</v>
      </c>
      <c r="AN24" s="3">
        <f t="shared" si="3"/>
        <v>0.530268793074542</v>
      </c>
      <c r="AO24" s="3">
        <f t="shared" si="4"/>
        <v>9.9359674157963679E-2</v>
      </c>
      <c r="AP24" s="3">
        <f t="shared" si="5"/>
        <v>5.1332368766994707E-2</v>
      </c>
      <c r="AQ24" s="3">
        <f t="shared" si="6"/>
        <v>-0.17658005540335001</v>
      </c>
    </row>
    <row r="25" spans="1:43" x14ac:dyDescent="0.25">
      <c r="B25" s="1">
        <v>10</v>
      </c>
      <c r="C25" s="1">
        <v>4</v>
      </c>
      <c r="D25" s="4">
        <v>32.466666666666669</v>
      </c>
      <c r="E25" s="3">
        <v>3.5139999999999993</v>
      </c>
      <c r="F25" s="1">
        <v>25</v>
      </c>
      <c r="G25" s="1">
        <v>36</v>
      </c>
      <c r="H25" s="5">
        <v>87.120678710097735</v>
      </c>
      <c r="I25" s="1">
        <v>600</v>
      </c>
      <c r="J25" s="29">
        <v>564</v>
      </c>
      <c r="K25" s="22">
        <v>303</v>
      </c>
      <c r="L25" s="29">
        <v>86</v>
      </c>
      <c r="M25" s="3">
        <v>0.38</v>
      </c>
      <c r="N25" s="37">
        <v>0.29154853130585062</v>
      </c>
      <c r="O25" s="22">
        <v>424.16428141731097</v>
      </c>
      <c r="P25" s="22">
        <v>219.25122107583812</v>
      </c>
      <c r="Q25" s="23">
        <v>1.7444444444444443E-2</v>
      </c>
      <c r="R25" s="17">
        <v>0.76723297712065952</v>
      </c>
      <c r="S25" s="38">
        <v>0.24922842391533095</v>
      </c>
      <c r="T25" s="22">
        <v>424.16428141731097</v>
      </c>
      <c r="U25" s="22">
        <v>210</v>
      </c>
      <c r="V25" s="23">
        <v>1.8255813953488371E-2</v>
      </c>
      <c r="W25" s="17">
        <f t="shared" si="0"/>
        <v>1.0754907969224252</v>
      </c>
      <c r="X25" s="17">
        <f t="shared" si="1"/>
        <v>0.85521885521885521</v>
      </c>
      <c r="Y25" s="17">
        <v>0.6558642734613972</v>
      </c>
      <c r="Z25" s="37">
        <v>0.25422854426959185</v>
      </c>
      <c r="AA25" s="22">
        <v>424.16428141731097</v>
      </c>
      <c r="AB25" s="22">
        <v>219.25122107583812</v>
      </c>
      <c r="AC25" s="23">
        <v>1.7444444444444443E-2</v>
      </c>
      <c r="AD25" s="17">
        <v>0.66902248491997851</v>
      </c>
      <c r="AE25" s="3">
        <v>0.27587999685020764</v>
      </c>
      <c r="AF25" s="17">
        <v>0.27848960048617671</v>
      </c>
      <c r="AG25" s="37">
        <f t="shared" si="2"/>
        <v>0.27587999685020764</v>
      </c>
      <c r="AH25" s="22">
        <v>438.93544775552829</v>
      </c>
      <c r="AI25" s="23">
        <v>1.23E-2</v>
      </c>
      <c r="AJ25" s="17">
        <v>0.72599999171107277</v>
      </c>
      <c r="AK25" s="38">
        <v>0.32331806680126296</v>
      </c>
      <c r="AN25" s="3">
        <f t="shared" si="3"/>
        <v>0.89661523748402761</v>
      </c>
      <c r="AO25" s="3">
        <f t="shared" si="4"/>
        <v>0.41466329851540501</v>
      </c>
      <c r="AP25" s="3">
        <f t="shared" si="5"/>
        <v>0.42016679572277488</v>
      </c>
      <c r="AQ25" s="3">
        <f t="shared" si="6"/>
        <v>7.9590693090700604E-2</v>
      </c>
    </row>
    <row r="26" spans="1:43" x14ac:dyDescent="0.25">
      <c r="B26" s="1">
        <v>10</v>
      </c>
      <c r="C26" s="1">
        <v>4</v>
      </c>
      <c r="D26" s="4">
        <v>32.466666666666669</v>
      </c>
      <c r="E26" s="3">
        <v>3.5139999999999993</v>
      </c>
      <c r="F26" s="1">
        <v>25</v>
      </c>
      <c r="G26" s="1">
        <v>36</v>
      </c>
      <c r="H26" s="5">
        <v>87.120678710097735</v>
      </c>
      <c r="I26" s="1">
        <v>600</v>
      </c>
      <c r="J26" s="29">
        <v>564</v>
      </c>
      <c r="K26" s="22">
        <v>303</v>
      </c>
      <c r="L26" s="29">
        <v>86</v>
      </c>
      <c r="M26" s="3">
        <v>0.44</v>
      </c>
      <c r="N26" s="37">
        <v>0.35827807799690314</v>
      </c>
      <c r="O26" s="22">
        <v>491.13758900951802</v>
      </c>
      <c r="P26" s="22">
        <v>219.25122107583812</v>
      </c>
      <c r="Q26" s="23">
        <v>1.7444444444444443E-2</v>
      </c>
      <c r="R26" s="17">
        <v>0.81426835908387074</v>
      </c>
      <c r="S26" s="38">
        <v>0.30524344767362266</v>
      </c>
      <c r="T26" s="22">
        <v>491.13758900951802</v>
      </c>
      <c r="U26" s="22">
        <v>210</v>
      </c>
      <c r="V26" s="23">
        <v>1.8255813953488371E-2</v>
      </c>
      <c r="W26" s="17">
        <f t="shared" si="0"/>
        <v>1.0754907969224252</v>
      </c>
      <c r="X26" s="17">
        <f t="shared" si="1"/>
        <v>0.85521885521885521</v>
      </c>
      <c r="Y26" s="17">
        <v>0.69373510834914243</v>
      </c>
      <c r="Z26" s="37">
        <v>0.31241630271602105</v>
      </c>
      <c r="AA26" s="22">
        <v>491.13758900951802</v>
      </c>
      <c r="AB26" s="22">
        <v>219.25122107583812</v>
      </c>
      <c r="AC26" s="23">
        <v>1.7444444444444443E-2</v>
      </c>
      <c r="AD26" s="17">
        <v>0.71003705162732056</v>
      </c>
      <c r="AE26" s="3">
        <v>0.31943999635287207</v>
      </c>
      <c r="AF26" s="17">
        <v>0.37337663887897365</v>
      </c>
      <c r="AG26" s="37">
        <f t="shared" si="2"/>
        <v>0.31943999635287207</v>
      </c>
      <c r="AH26" s="22">
        <v>508.24104476955904</v>
      </c>
      <c r="AI26" s="23">
        <v>1.23E-2</v>
      </c>
      <c r="AJ26" s="17">
        <v>0.72599999171107288</v>
      </c>
      <c r="AK26" s="38">
        <v>0.41597153787514662</v>
      </c>
      <c r="AN26" s="3">
        <f t="shared" si="3"/>
        <v>1.6816433326472133</v>
      </c>
      <c r="AO26" s="3">
        <f t="shared" si="4"/>
        <v>1.0903139221384945</v>
      </c>
      <c r="AP26" s="3">
        <f t="shared" si="5"/>
        <v>1.2105262820565912</v>
      </c>
      <c r="AQ26" s="3">
        <f t="shared" si="6"/>
        <v>0.62852801129223934</v>
      </c>
    </row>
    <row r="27" spans="1:43" x14ac:dyDescent="0.25">
      <c r="A27" t="s">
        <v>9</v>
      </c>
      <c r="B27" s="1">
        <v>16</v>
      </c>
      <c r="C27" s="1">
        <v>4</v>
      </c>
      <c r="D27" s="4">
        <v>37</v>
      </c>
      <c r="E27" s="3">
        <v>4.2587999999999999</v>
      </c>
      <c r="F27" s="1">
        <v>33</v>
      </c>
      <c r="G27" s="1">
        <v>59</v>
      </c>
      <c r="H27" s="5">
        <v>86</v>
      </c>
      <c r="I27" s="1">
        <v>250</v>
      </c>
      <c r="J27" s="29">
        <v>191</v>
      </c>
      <c r="K27" s="22">
        <v>132</v>
      </c>
      <c r="L27" s="29">
        <v>132</v>
      </c>
      <c r="M27" s="3">
        <v>0.18</v>
      </c>
      <c r="N27" s="37">
        <v>5.3441767209440251E-2</v>
      </c>
      <c r="O27" s="31">
        <v>140.04196559759109</v>
      </c>
      <c r="P27" s="22">
        <v>60</v>
      </c>
      <c r="Q27" s="23">
        <v>0.1168</v>
      </c>
      <c r="R27" s="30">
        <v>0.2968987067191125</v>
      </c>
      <c r="S27" s="38">
        <v>5.4713257349968562E-2</v>
      </c>
      <c r="T27" s="22">
        <v>140.04196559759109</v>
      </c>
      <c r="U27" s="22">
        <v>128</v>
      </c>
      <c r="V27" s="23">
        <v>4.0800000000000003E-2</v>
      </c>
      <c r="W27" s="17">
        <f t="shared" si="0"/>
        <v>1.5619047619047619</v>
      </c>
      <c r="X27" s="17">
        <f t="shared" si="1"/>
        <v>0.44067796610169491</v>
      </c>
      <c r="Y27" s="17">
        <v>0.30396254083315871</v>
      </c>
      <c r="Z27" s="37">
        <v>6.9589927034866217E-2</v>
      </c>
      <c r="AA27" s="22">
        <v>140.04196559759109</v>
      </c>
      <c r="AB27" s="22">
        <v>60</v>
      </c>
      <c r="AC27" s="23">
        <v>0.1168</v>
      </c>
      <c r="AD27" s="17">
        <v>0.38661070574925677</v>
      </c>
      <c r="AE27" s="3">
        <v>4.9777664148208715E-2</v>
      </c>
      <c r="AF27" s="17">
        <v>4.4458844902455802E-2</v>
      </c>
      <c r="AG27" s="37">
        <f t="shared" si="2"/>
        <v>4.4458844902455802E-2</v>
      </c>
      <c r="AH27" s="22">
        <v>150.0708616217259</v>
      </c>
      <c r="AI27" s="23">
        <v>5.45E-2</v>
      </c>
      <c r="AJ27" s="17">
        <v>0.24699358279142114</v>
      </c>
      <c r="AK27" s="38">
        <v>7.9237069347450118E-2</v>
      </c>
      <c r="AN27" s="3">
        <f t="shared" si="3"/>
        <v>-1.9045501942172858</v>
      </c>
      <c r="AO27" s="3">
        <f t="shared" si="4"/>
        <v>-1.9315696364404062</v>
      </c>
      <c r="AP27" s="3">
        <f t="shared" si="5"/>
        <v>-2.0877641947685621</v>
      </c>
      <c r="AQ27" s="3">
        <f t="shared" si="6"/>
        <v>-2.7697208213631872</v>
      </c>
    </row>
    <row r="28" spans="1:43" x14ac:dyDescent="0.25">
      <c r="B28" s="1">
        <v>16</v>
      </c>
      <c r="C28" s="1">
        <v>4</v>
      </c>
      <c r="D28" s="4">
        <v>37</v>
      </c>
      <c r="E28" s="3">
        <v>4.2587999999999999</v>
      </c>
      <c r="F28" s="1">
        <v>33</v>
      </c>
      <c r="G28" s="1">
        <v>59</v>
      </c>
      <c r="H28" s="5">
        <v>86</v>
      </c>
      <c r="I28" s="1">
        <v>250</v>
      </c>
      <c r="J28" s="29">
        <v>191</v>
      </c>
      <c r="K28" s="22">
        <v>132</v>
      </c>
      <c r="L28" s="29">
        <v>132</v>
      </c>
      <c r="M28" s="3">
        <v>0.2</v>
      </c>
      <c r="N28" s="37">
        <v>8.4991922663127065E-2</v>
      </c>
      <c r="O28" s="31">
        <v>201.59887355257621</v>
      </c>
      <c r="P28" s="22">
        <v>60</v>
      </c>
      <c r="Q28" s="23">
        <v>0.1168</v>
      </c>
      <c r="R28" s="30">
        <v>0.42495961331563531</v>
      </c>
      <c r="S28" s="38">
        <v>0.10778702027692404</v>
      </c>
      <c r="T28" s="22">
        <v>201.59887355257621</v>
      </c>
      <c r="U28" s="22">
        <v>128</v>
      </c>
      <c r="V28" s="23">
        <v>4.0800000000000003E-2</v>
      </c>
      <c r="W28" s="17">
        <f t="shared" si="0"/>
        <v>1.5619047619047619</v>
      </c>
      <c r="X28" s="17">
        <f t="shared" si="1"/>
        <v>0.44067796610169491</v>
      </c>
      <c r="Y28" s="17">
        <v>0.5389351013846202</v>
      </c>
      <c r="Z28" s="37">
        <v>0.11067339284459925</v>
      </c>
      <c r="AA28" s="22">
        <v>201.59887355257621</v>
      </c>
      <c r="AB28" s="22">
        <v>60</v>
      </c>
      <c r="AC28" s="23">
        <v>0.1168</v>
      </c>
      <c r="AD28" s="17">
        <v>0.55336696422299625</v>
      </c>
      <c r="AE28" s="3">
        <v>7.165795608148727E-2</v>
      </c>
      <c r="AF28" s="17">
        <v>9.2133587413481946E-2</v>
      </c>
      <c r="AG28" s="37">
        <f t="shared" si="2"/>
        <v>7.165795608148727E-2</v>
      </c>
      <c r="AH28" s="22">
        <v>216.03607552138564</v>
      </c>
      <c r="AI28" s="23">
        <v>5.45E-2</v>
      </c>
      <c r="AJ28" s="17">
        <v>0.35828978040743631</v>
      </c>
      <c r="AK28" s="38">
        <v>0.13357426512683326</v>
      </c>
      <c r="AN28" s="3">
        <f t="shared" si="3"/>
        <v>-1.53338390183138</v>
      </c>
      <c r="AO28" s="3">
        <f t="shared" si="4"/>
        <v>-1.2913963648131968</v>
      </c>
      <c r="AP28" s="3">
        <f t="shared" si="5"/>
        <v>-1.5297308935873903</v>
      </c>
      <c r="AQ28" s="3">
        <f t="shared" si="6"/>
        <v>-2.4939882935291124</v>
      </c>
    </row>
    <row r="29" spans="1:43" x14ac:dyDescent="0.25">
      <c r="B29" s="1">
        <v>16</v>
      </c>
      <c r="C29" s="1">
        <v>4</v>
      </c>
      <c r="D29" s="4">
        <v>37</v>
      </c>
      <c r="E29" s="3">
        <v>4.2587999999999999</v>
      </c>
      <c r="F29" s="1">
        <v>33</v>
      </c>
      <c r="G29" s="1">
        <v>59</v>
      </c>
      <c r="H29" s="5">
        <v>86</v>
      </c>
      <c r="I29" s="1">
        <v>250</v>
      </c>
      <c r="J29" s="29">
        <v>191</v>
      </c>
      <c r="K29" s="22">
        <v>132</v>
      </c>
      <c r="L29" s="29">
        <v>132</v>
      </c>
      <c r="M29" s="3">
        <v>0.26</v>
      </c>
      <c r="N29" s="37">
        <v>0.10668265453753673</v>
      </c>
      <c r="O29" s="31">
        <v>243.91924777162848</v>
      </c>
      <c r="P29" s="22">
        <v>60</v>
      </c>
      <c r="Q29" s="23">
        <v>0.1168</v>
      </c>
      <c r="R29" s="30">
        <v>0.41031790206744895</v>
      </c>
      <c r="S29" s="38">
        <v>0.14427523228920591</v>
      </c>
      <c r="T29" s="22">
        <v>243.91924777162848</v>
      </c>
      <c r="U29" s="22">
        <v>128</v>
      </c>
      <c r="V29" s="23">
        <v>4.0800000000000003E-2</v>
      </c>
      <c r="W29" s="17">
        <f t="shared" si="0"/>
        <v>1.5619047619047619</v>
      </c>
      <c r="X29" s="17">
        <f t="shared" si="1"/>
        <v>0.44067796610169491</v>
      </c>
      <c r="Y29" s="17">
        <v>0.55490473957386888</v>
      </c>
      <c r="Z29" s="37">
        <v>0.13891827558879072</v>
      </c>
      <c r="AA29" s="22">
        <v>243.91924777162848</v>
      </c>
      <c r="AB29" s="22">
        <v>60</v>
      </c>
      <c r="AC29" s="23">
        <v>0.1168</v>
      </c>
      <c r="AD29" s="17">
        <v>0.53430105995688737</v>
      </c>
      <c r="AE29" s="3">
        <v>8.6700656785616295E-2</v>
      </c>
      <c r="AF29" s="17">
        <v>0.13487576577112917</v>
      </c>
      <c r="AG29" s="37">
        <f t="shared" si="2"/>
        <v>8.6700656785616295E-2</v>
      </c>
      <c r="AH29" s="22">
        <v>261.38716007740175</v>
      </c>
      <c r="AI29" s="23">
        <v>5.45E-2</v>
      </c>
      <c r="AJ29" s="17">
        <v>0.33346406456006267</v>
      </c>
      <c r="AK29" s="38">
        <v>0.17093108722515921</v>
      </c>
      <c r="AN29" s="3">
        <f t="shared" si="3"/>
        <v>-1.2782070758160697</v>
      </c>
      <c r="AO29" s="3">
        <f t="shared" si="4"/>
        <v>-0.85127724056949017</v>
      </c>
      <c r="AP29" s="3">
        <f t="shared" si="5"/>
        <v>-1.1460829990253345</v>
      </c>
      <c r="AQ29" s="3">
        <f t="shared" si="6"/>
        <v>-2.3044221806431864</v>
      </c>
    </row>
    <row r="30" spans="1:43" x14ac:dyDescent="0.25">
      <c r="B30" s="1">
        <v>16</v>
      </c>
      <c r="C30" s="1">
        <v>4</v>
      </c>
      <c r="D30" s="4">
        <v>37</v>
      </c>
      <c r="E30" s="3">
        <v>4.2587999999999999</v>
      </c>
      <c r="F30" s="1">
        <v>33</v>
      </c>
      <c r="G30" s="1">
        <v>59</v>
      </c>
      <c r="H30" s="5">
        <v>86</v>
      </c>
      <c r="I30" s="1">
        <v>250</v>
      </c>
      <c r="J30" s="29">
        <v>191</v>
      </c>
      <c r="K30" s="22">
        <v>132</v>
      </c>
      <c r="L30" s="29">
        <v>132</v>
      </c>
      <c r="M30" s="3">
        <v>0.44</v>
      </c>
      <c r="N30" s="37">
        <v>0.14257095636610542</v>
      </c>
      <c r="O30" s="31">
        <v>313.94023057042398</v>
      </c>
      <c r="P30" s="22">
        <v>60</v>
      </c>
      <c r="Q30" s="23">
        <v>0.1168</v>
      </c>
      <c r="R30" s="30">
        <v>0.32402490083205776</v>
      </c>
      <c r="S30" s="38">
        <v>0.2046466376186177</v>
      </c>
      <c r="T30" s="22">
        <v>313.94023057042398</v>
      </c>
      <c r="U30" s="22">
        <v>128</v>
      </c>
      <c r="V30" s="23">
        <v>4.0800000000000003E-2</v>
      </c>
      <c r="W30" s="17">
        <f t="shared" si="0"/>
        <v>1.5619047619047619</v>
      </c>
      <c r="X30" s="17">
        <f t="shared" si="1"/>
        <v>0.44067796610169491</v>
      </c>
      <c r="Y30" s="17">
        <v>0.46510599458776752</v>
      </c>
      <c r="Z30" s="37">
        <v>0.18565071794736196</v>
      </c>
      <c r="AA30" s="22">
        <v>313.94023057042398</v>
      </c>
      <c r="AB30" s="22">
        <v>60</v>
      </c>
      <c r="AC30" s="23">
        <v>0.1168</v>
      </c>
      <c r="AD30" s="17">
        <v>0.42193344988036807</v>
      </c>
      <c r="AE30" s="3">
        <v>0.11158948885972063</v>
      </c>
      <c r="AF30" s="17">
        <v>0.2234270365246469</v>
      </c>
      <c r="AG30" s="37">
        <f t="shared" si="2"/>
        <v>0.11158948885972063</v>
      </c>
      <c r="AH30" s="22">
        <v>336.42259088826466</v>
      </c>
      <c r="AI30" s="23">
        <v>5.45E-2</v>
      </c>
      <c r="AJ30" s="17">
        <v>0.25361247468118325</v>
      </c>
      <c r="AK30" s="38">
        <v>0.2327396474242075</v>
      </c>
      <c r="AN30" s="3">
        <f t="shared" si="3"/>
        <v>-0.85600541822710252</v>
      </c>
      <c r="AO30" s="3">
        <f t="shared" si="4"/>
        <v>-0.12308014409353986</v>
      </c>
      <c r="AP30" s="3">
        <f t="shared" si="5"/>
        <v>-0.51132011893175278</v>
      </c>
      <c r="AQ30" s="3">
        <f t="shared" si="6"/>
        <v>-1.9907764302319264</v>
      </c>
    </row>
    <row r="31" spans="1:43" x14ac:dyDescent="0.25">
      <c r="B31" s="1">
        <v>16</v>
      </c>
      <c r="C31" s="1">
        <v>4</v>
      </c>
      <c r="D31" s="4">
        <v>37</v>
      </c>
      <c r="E31" s="3">
        <v>4.2587999999999999</v>
      </c>
      <c r="F31" s="1">
        <v>33</v>
      </c>
      <c r="G31" s="1">
        <v>59</v>
      </c>
      <c r="H31" s="5">
        <v>86</v>
      </c>
      <c r="I31" s="1">
        <v>250</v>
      </c>
      <c r="J31" s="29">
        <v>191</v>
      </c>
      <c r="K31" s="22">
        <v>132</v>
      </c>
      <c r="L31" s="29">
        <v>132</v>
      </c>
      <c r="M31" s="3">
        <v>0.6</v>
      </c>
      <c r="N31" s="37">
        <v>0.19502308980785979</v>
      </c>
      <c r="O31" s="31">
        <v>416.27859004558684</v>
      </c>
      <c r="P31" s="22">
        <v>60</v>
      </c>
      <c r="Q31" s="23">
        <v>0.1168</v>
      </c>
      <c r="R31" s="30">
        <v>0.32503848301309968</v>
      </c>
      <c r="S31" s="38">
        <v>0.29288176848468123</v>
      </c>
      <c r="T31" s="22">
        <v>416.27859004558684</v>
      </c>
      <c r="U31" s="22">
        <v>128</v>
      </c>
      <c r="V31" s="23">
        <v>4.0800000000000003E-2</v>
      </c>
      <c r="W31" s="17">
        <f t="shared" si="0"/>
        <v>1.5619047619047619</v>
      </c>
      <c r="X31" s="17">
        <f t="shared" si="1"/>
        <v>0.44067796610169491</v>
      </c>
      <c r="Y31" s="17">
        <v>0.48813628080780208</v>
      </c>
      <c r="Z31" s="37">
        <v>0.25395197985604323</v>
      </c>
      <c r="AA31" s="22">
        <v>416.27859004558684</v>
      </c>
      <c r="AB31" s="22">
        <v>60</v>
      </c>
      <c r="AC31" s="23">
        <v>0.1168</v>
      </c>
      <c r="AD31" s="17">
        <v>0.42325329976007209</v>
      </c>
      <c r="AE31" s="3">
        <v>0.14796547419879624</v>
      </c>
      <c r="AF31" s="17">
        <v>0.39283477795241128</v>
      </c>
      <c r="AG31" s="37">
        <f t="shared" si="2"/>
        <v>0.14796547419879624</v>
      </c>
      <c r="AH31" s="22">
        <v>446.08975899644901</v>
      </c>
      <c r="AI31" s="23">
        <v>5.45E-2</v>
      </c>
      <c r="AJ31" s="17">
        <v>0.24660912366466042</v>
      </c>
      <c r="AK31" s="38">
        <v>0.32307523540743194</v>
      </c>
      <c r="AN31" s="3">
        <f t="shared" si="3"/>
        <v>-0.23894145713553352</v>
      </c>
      <c r="AO31" s="3">
        <f t="shared" si="4"/>
        <v>0.94120791998669684</v>
      </c>
      <c r="AP31" s="3">
        <f t="shared" si="5"/>
        <v>0.41641024428194662</v>
      </c>
      <c r="AQ31" s="3">
        <f t="shared" si="6"/>
        <v>-1.5323711027077775</v>
      </c>
    </row>
    <row r="32" spans="1:43" x14ac:dyDescent="0.25">
      <c r="A32" t="s">
        <v>10</v>
      </c>
      <c r="B32" s="1">
        <v>12</v>
      </c>
      <c r="C32" s="1">
        <v>4</v>
      </c>
      <c r="D32" s="4">
        <v>79.3</v>
      </c>
      <c r="E32" s="3">
        <v>2.6933292113182881</v>
      </c>
      <c r="F32" s="1">
        <v>20</v>
      </c>
      <c r="G32" s="1">
        <v>38</v>
      </c>
      <c r="H32" s="5">
        <v>76.169428201642418</v>
      </c>
      <c r="I32" s="1">
        <v>450</v>
      </c>
      <c r="J32" s="29">
        <v>412</v>
      </c>
      <c r="K32" s="22">
        <v>228</v>
      </c>
      <c r="L32" s="29">
        <v>98</v>
      </c>
      <c r="M32" s="3">
        <v>0.36</v>
      </c>
      <c r="N32" s="37">
        <v>0.24349237783033942</v>
      </c>
      <c r="O32" s="22">
        <v>300.43295624924116</v>
      </c>
      <c r="P32" s="22">
        <v>216.14137246489236</v>
      </c>
      <c r="Q32" s="23">
        <v>1.3593984962406014E-2</v>
      </c>
      <c r="R32" s="17">
        <v>0.67636771619538727</v>
      </c>
      <c r="S32" s="38">
        <v>0.23427704146427794</v>
      </c>
      <c r="T32" s="22">
        <v>300.43295624924116</v>
      </c>
      <c r="U32" s="22">
        <v>222</v>
      </c>
      <c r="V32" s="23">
        <v>1.3177842565597668E-2</v>
      </c>
      <c r="W32" s="17">
        <f t="shared" si="0"/>
        <v>1.1131522952080024</v>
      </c>
      <c r="X32" s="17">
        <f t="shared" si="1"/>
        <v>0.77927927927927931</v>
      </c>
      <c r="Y32" s="17">
        <v>0.65076955962299432</v>
      </c>
      <c r="Z32" s="37">
        <v>0.19654297410838076</v>
      </c>
      <c r="AA32" s="22">
        <v>300.43295624924116</v>
      </c>
      <c r="AB32" s="22">
        <v>216.14137246489236</v>
      </c>
      <c r="AC32" s="23">
        <v>1.3593984962406014E-2</v>
      </c>
      <c r="AD32" s="17">
        <v>0.54595270585661326</v>
      </c>
      <c r="AE32" s="3">
        <v>0.22346339002485893</v>
      </c>
      <c r="AF32" s="17">
        <v>0.22693428965131127</v>
      </c>
      <c r="AG32" s="37">
        <f t="shared" si="2"/>
        <v>0.22346339002485893</v>
      </c>
      <c r="AH32" s="22">
        <v>309.032955202506</v>
      </c>
      <c r="AI32" s="23">
        <v>1.3599999999999999E-2</v>
      </c>
      <c r="AJ32" s="17">
        <v>0.62073163895794148</v>
      </c>
      <c r="AK32" s="38">
        <v>0.23089972170823495</v>
      </c>
      <c r="AN32" s="3">
        <f t="shared" si="3"/>
        <v>0.33126701477822712</v>
      </c>
      <c r="AO32" s="3">
        <f t="shared" si="4"/>
        <v>0.23432041549402743</v>
      </c>
      <c r="AP32" s="3">
        <f t="shared" si="5"/>
        <v>-0.3633715088754832</v>
      </c>
      <c r="AQ32" s="3">
        <f t="shared" si="6"/>
        <v>-0.58095641224550165</v>
      </c>
    </row>
    <row r="33" spans="1:43" x14ac:dyDescent="0.25">
      <c r="B33" s="1">
        <v>12</v>
      </c>
      <c r="C33" s="1">
        <v>4</v>
      </c>
      <c r="D33" s="4">
        <v>79.3</v>
      </c>
      <c r="E33" s="3">
        <v>2.6933292113182881</v>
      </c>
      <c r="F33" s="1">
        <v>20</v>
      </c>
      <c r="G33" s="1">
        <v>38</v>
      </c>
      <c r="H33" s="5">
        <v>76.169428201642418</v>
      </c>
      <c r="I33" s="1">
        <v>450</v>
      </c>
      <c r="J33" s="29">
        <v>412</v>
      </c>
      <c r="K33" s="22">
        <v>228</v>
      </c>
      <c r="L33" s="29">
        <v>98</v>
      </c>
      <c r="M33" s="3">
        <v>0.43</v>
      </c>
      <c r="N33" s="37">
        <v>0.3659001333084595</v>
      </c>
      <c r="O33" s="22">
        <v>386.27094374902435</v>
      </c>
      <c r="P33" s="22">
        <v>216.14137246489236</v>
      </c>
      <c r="Q33" s="23">
        <v>1.3593984962406014E-2</v>
      </c>
      <c r="R33" s="17">
        <v>0.85093054257781275</v>
      </c>
      <c r="S33" s="38">
        <v>0.3546996371558378</v>
      </c>
      <c r="T33" s="22">
        <v>386.27094374902435</v>
      </c>
      <c r="U33" s="22">
        <v>222</v>
      </c>
      <c r="V33" s="23">
        <v>1.3177842565597668E-2</v>
      </c>
      <c r="W33" s="17">
        <f t="shared" si="0"/>
        <v>1.1131522952080024</v>
      </c>
      <c r="X33" s="17">
        <f t="shared" si="1"/>
        <v>0.77927927927927931</v>
      </c>
      <c r="Y33" s="17">
        <v>0.82488287710659958</v>
      </c>
      <c r="Z33" s="37">
        <v>0.27976402135554856</v>
      </c>
      <c r="AA33" s="22">
        <v>386.27094374902435</v>
      </c>
      <c r="AB33" s="22">
        <v>216.14137246489236</v>
      </c>
      <c r="AC33" s="23">
        <v>1.3593984962406014E-2</v>
      </c>
      <c r="AD33" s="17">
        <v>0.65061400315243856</v>
      </c>
      <c r="AE33" s="3">
        <v>0.28731007288910421</v>
      </c>
      <c r="AF33" s="17">
        <v>0.37513627472971839</v>
      </c>
      <c r="AG33" s="37">
        <f t="shared" si="2"/>
        <v>0.28731007288910421</v>
      </c>
      <c r="AH33" s="22">
        <v>397.32808526036473</v>
      </c>
      <c r="AI33" s="23">
        <v>1.3599999999999999E-2</v>
      </c>
      <c r="AJ33" s="17">
        <v>0.6681629602072191</v>
      </c>
      <c r="AK33" s="38">
        <v>0.36054522093645391</v>
      </c>
      <c r="AN33" s="3">
        <f t="shared" si="3"/>
        <v>1.7713116708746905</v>
      </c>
      <c r="AO33" s="3">
        <f t="shared" si="4"/>
        <v>1.6868521903336238</v>
      </c>
      <c r="AP33" s="3">
        <f t="shared" si="5"/>
        <v>0.76701305843843715</v>
      </c>
      <c r="AQ33" s="3">
        <f t="shared" si="6"/>
        <v>0.22363099059455532</v>
      </c>
    </row>
    <row r="34" spans="1:43" x14ac:dyDescent="0.25">
      <c r="B34" s="1">
        <v>12</v>
      </c>
      <c r="C34" s="1">
        <v>4</v>
      </c>
      <c r="D34" s="4">
        <v>79.3</v>
      </c>
      <c r="E34" s="3">
        <v>2.6933292113182881</v>
      </c>
      <c r="F34" s="1">
        <v>20</v>
      </c>
      <c r="G34" s="1">
        <v>38</v>
      </c>
      <c r="H34" s="5">
        <v>76.169428201642418</v>
      </c>
      <c r="I34" s="1">
        <v>450</v>
      </c>
      <c r="J34" s="29">
        <v>412</v>
      </c>
      <c r="K34" s="22">
        <v>228</v>
      </c>
      <c r="L34" s="29">
        <v>98</v>
      </c>
      <c r="M34" s="3">
        <v>0.56000000000000005</v>
      </c>
      <c r="N34" s="37">
        <v>0.52808145784570992</v>
      </c>
      <c r="O34" s="22">
        <v>500</v>
      </c>
      <c r="P34" s="22">
        <v>216.14137246489236</v>
      </c>
      <c r="Q34" s="23">
        <v>1.3593984962406014E-2</v>
      </c>
      <c r="R34" s="17">
        <v>0.94300260329591046</v>
      </c>
      <c r="S34" s="38">
        <v>0.51425077014725951</v>
      </c>
      <c r="T34" s="22">
        <v>500</v>
      </c>
      <c r="U34" s="22">
        <v>222</v>
      </c>
      <c r="V34" s="23">
        <v>1.3177842565597668E-2</v>
      </c>
      <c r="W34" s="17">
        <f t="shared" si="0"/>
        <v>1.1131522952080024</v>
      </c>
      <c r="X34" s="17">
        <f t="shared" si="1"/>
        <v>0.77927927927927931</v>
      </c>
      <c r="Y34" s="17">
        <v>0.91830494669153473</v>
      </c>
      <c r="Z34" s="37">
        <v>0.40376643461255818</v>
      </c>
      <c r="AA34" s="22">
        <v>500</v>
      </c>
      <c r="AB34" s="22">
        <v>216.14137246489236</v>
      </c>
      <c r="AC34" s="23">
        <v>1.3593984962406014E-2</v>
      </c>
      <c r="AD34" s="17">
        <v>0.72101149037956813</v>
      </c>
      <c r="AE34" s="3">
        <v>0.36155268598849877</v>
      </c>
      <c r="AF34" s="17">
        <v>0.59406031512087509</v>
      </c>
      <c r="AG34" s="37">
        <f t="shared" si="2"/>
        <v>0.36155268598849877</v>
      </c>
      <c r="AH34" s="22">
        <v>500</v>
      </c>
      <c r="AI34" s="23">
        <v>1.3599999999999999E-2</v>
      </c>
      <c r="AJ34" s="17">
        <v>0.64562979640803342</v>
      </c>
      <c r="AK34" s="38">
        <v>0.47729047440946831</v>
      </c>
      <c r="AN34" s="3">
        <f t="shared" si="3"/>
        <v>3.6792655321826007</v>
      </c>
      <c r="AO34" s="3">
        <f t="shared" si="4"/>
        <v>3.6113505708144</v>
      </c>
      <c r="AP34" s="3">
        <f t="shared" si="5"/>
        <v>2.451327530462545</v>
      </c>
      <c r="AQ34" s="3">
        <f t="shared" si="6"/>
        <v>1.1592265231097303</v>
      </c>
    </row>
    <row r="35" spans="1:43" x14ac:dyDescent="0.25">
      <c r="B35" s="1">
        <v>12</v>
      </c>
      <c r="C35" s="1">
        <v>4</v>
      </c>
      <c r="D35" s="4">
        <v>79.3</v>
      </c>
      <c r="E35" s="3">
        <v>2.6933292113182881</v>
      </c>
      <c r="F35" s="1">
        <v>20</v>
      </c>
      <c r="G35" s="1">
        <v>38</v>
      </c>
      <c r="H35" s="5">
        <v>76.169428201642418</v>
      </c>
      <c r="I35" s="1">
        <v>450</v>
      </c>
      <c r="J35" s="29">
        <v>412</v>
      </c>
      <c r="K35" s="22">
        <v>228</v>
      </c>
      <c r="L35" s="29">
        <v>98</v>
      </c>
      <c r="M35" s="3">
        <v>0.71</v>
      </c>
      <c r="N35" s="37">
        <v>0.52808145784570992</v>
      </c>
      <c r="O35" s="22">
        <v>500</v>
      </c>
      <c r="P35" s="22">
        <v>216.14137246489236</v>
      </c>
      <c r="Q35" s="23">
        <v>1.3593984962406014E-2</v>
      </c>
      <c r="R35" s="17">
        <v>0.74377670119114081</v>
      </c>
      <c r="S35" s="38">
        <v>0.51425077014725951</v>
      </c>
      <c r="T35" s="22">
        <v>500</v>
      </c>
      <c r="U35" s="22">
        <v>222</v>
      </c>
      <c r="V35" s="23">
        <v>1.3177842565597668E-2</v>
      </c>
      <c r="W35" s="17">
        <f t="shared" si="0"/>
        <v>1.1131522952080024</v>
      </c>
      <c r="X35" s="17">
        <f t="shared" si="1"/>
        <v>0.77927927927927931</v>
      </c>
      <c r="Y35" s="17">
        <v>0.72429685936233734</v>
      </c>
      <c r="Z35" s="37">
        <v>0.40376643461255818</v>
      </c>
      <c r="AA35" s="22">
        <v>500</v>
      </c>
      <c r="AB35" s="22">
        <v>216.14137246489236</v>
      </c>
      <c r="AC35" s="23">
        <v>1.3593984962406014E-2</v>
      </c>
      <c r="AD35" s="17">
        <v>0.56868511917261721</v>
      </c>
      <c r="AE35" s="3">
        <v>0.36155268598849877</v>
      </c>
      <c r="AF35" s="17">
        <v>0.59406031512087509</v>
      </c>
      <c r="AG35" s="37">
        <f t="shared" si="2"/>
        <v>0.36155268598849877</v>
      </c>
      <c r="AH35" s="22">
        <v>500</v>
      </c>
      <c r="AI35" s="23">
        <v>1.3599999999999999E-2</v>
      </c>
      <c r="AJ35" s="17">
        <v>0.50922913519506874</v>
      </c>
      <c r="AK35" s="38">
        <v>0.47729047440946831</v>
      </c>
      <c r="AN35" s="3">
        <f t="shared" si="3"/>
        <v>3.6792655321826007</v>
      </c>
      <c r="AO35" s="3">
        <f t="shared" si="4"/>
        <v>3.6113505708144</v>
      </c>
      <c r="AP35" s="3">
        <f t="shared" si="5"/>
        <v>2.451327530462545</v>
      </c>
      <c r="AQ35" s="3">
        <f t="shared" si="6"/>
        <v>1.1592265231097303</v>
      </c>
    </row>
    <row r="36" spans="1:43" x14ac:dyDescent="0.25">
      <c r="B36" s="1">
        <v>12</v>
      </c>
      <c r="C36" s="1">
        <v>4</v>
      </c>
      <c r="D36" s="4">
        <v>79.3</v>
      </c>
      <c r="E36" s="3">
        <v>2.6933292113182881</v>
      </c>
      <c r="F36" s="1">
        <v>20</v>
      </c>
      <c r="G36" s="1">
        <v>38</v>
      </c>
      <c r="H36" s="5">
        <v>76.169428201642418</v>
      </c>
      <c r="I36" s="1">
        <v>450</v>
      </c>
      <c r="J36" s="29">
        <v>412</v>
      </c>
      <c r="K36" s="22">
        <v>228</v>
      </c>
      <c r="L36" s="29">
        <v>98</v>
      </c>
      <c r="M36" s="3">
        <v>0.79</v>
      </c>
      <c r="N36" s="37">
        <v>0.52808145784570992</v>
      </c>
      <c r="O36" s="22">
        <v>500</v>
      </c>
      <c r="P36" s="22">
        <v>216.14137246489236</v>
      </c>
      <c r="Q36" s="23">
        <v>1.3593984962406014E-2</v>
      </c>
      <c r="R36" s="17">
        <v>0.668457541576848</v>
      </c>
      <c r="S36" s="38">
        <v>0.51425077014725951</v>
      </c>
      <c r="T36" s="22">
        <v>500</v>
      </c>
      <c r="U36" s="22">
        <v>222</v>
      </c>
      <c r="V36" s="23">
        <v>1.3177842565597668E-2</v>
      </c>
      <c r="W36" s="17">
        <f t="shared" si="0"/>
        <v>1.1131522952080024</v>
      </c>
      <c r="X36" s="17">
        <f t="shared" si="1"/>
        <v>0.77927927927927931</v>
      </c>
      <c r="Y36" s="17">
        <v>0.65095034195855628</v>
      </c>
      <c r="Z36" s="37">
        <v>0.40376643461255818</v>
      </c>
      <c r="AA36" s="22">
        <v>500</v>
      </c>
      <c r="AB36" s="22">
        <v>216.14137246489236</v>
      </c>
      <c r="AC36" s="23">
        <v>1.3593984962406014E-2</v>
      </c>
      <c r="AD36" s="17">
        <v>0.51109675267412424</v>
      </c>
      <c r="AE36" s="3">
        <v>0.36155268598849877</v>
      </c>
      <c r="AF36" s="17">
        <v>0.59406031512087509</v>
      </c>
      <c r="AG36" s="37">
        <f t="shared" si="2"/>
        <v>0.36155268598849877</v>
      </c>
      <c r="AH36" s="22">
        <v>500</v>
      </c>
      <c r="AI36" s="23">
        <v>1.3599999999999999E-2</v>
      </c>
      <c r="AJ36" s="17">
        <v>0.45766162783354275</v>
      </c>
      <c r="AK36" s="38">
        <v>0.47729047440946831</v>
      </c>
      <c r="AN36" s="3">
        <f t="shared" si="3"/>
        <v>3.6792655321826007</v>
      </c>
      <c r="AO36" s="3">
        <f t="shared" si="4"/>
        <v>3.6113505708144</v>
      </c>
      <c r="AP36" s="3">
        <f t="shared" si="5"/>
        <v>2.451327530462545</v>
      </c>
      <c r="AQ36" s="3">
        <f t="shared" si="6"/>
        <v>1.1592265231097303</v>
      </c>
    </row>
    <row r="37" spans="1:43" x14ac:dyDescent="0.25">
      <c r="A37" t="s">
        <v>11</v>
      </c>
      <c r="B37" s="1">
        <v>25</v>
      </c>
      <c r="C37" s="1">
        <v>4</v>
      </c>
      <c r="D37" s="4">
        <v>62</v>
      </c>
      <c r="E37" s="3">
        <v>2.6933292113182881</v>
      </c>
      <c r="F37" s="1">
        <v>20</v>
      </c>
      <c r="G37" s="1">
        <v>44.5</v>
      </c>
      <c r="H37" s="5">
        <v>140.9271689293702</v>
      </c>
      <c r="I37" s="1">
        <v>450</v>
      </c>
      <c r="J37" s="29">
        <v>405.5</v>
      </c>
      <c r="K37" s="22">
        <v>237</v>
      </c>
      <c r="L37" s="29">
        <v>155.75</v>
      </c>
      <c r="M37" s="3">
        <v>0.2</v>
      </c>
      <c r="N37" s="37">
        <v>5.5303249925340386E-2</v>
      </c>
      <c r="O37" s="22">
        <v>106.51265522599461</v>
      </c>
      <c r="P37" s="22">
        <v>67.463611650618674</v>
      </c>
      <c r="Q37" s="23">
        <v>5.4467051199458924E-2</v>
      </c>
      <c r="R37" s="17">
        <v>0.2765162496267019</v>
      </c>
      <c r="S37" s="38">
        <v>5.2197084757393944E-2</v>
      </c>
      <c r="T37" s="22">
        <v>106.51265522599461</v>
      </c>
      <c r="U37" s="22">
        <v>93</v>
      </c>
      <c r="V37" s="23">
        <v>3.6028433845448293E-2</v>
      </c>
      <c r="W37" s="17">
        <f t="shared" si="0"/>
        <v>1.1681956526674515</v>
      </c>
      <c r="X37" s="17">
        <f t="shared" si="1"/>
        <v>0.63438967136150237</v>
      </c>
      <c r="Y37" s="17">
        <v>0.26098542378696971</v>
      </c>
      <c r="Z37" s="37">
        <v>4.8214693594379979E-2</v>
      </c>
      <c r="AA37" s="22">
        <v>106.51265522599461</v>
      </c>
      <c r="AB37" s="22">
        <v>67.463611650618674</v>
      </c>
      <c r="AC37" s="23">
        <v>5.4467051199458924E-2</v>
      </c>
      <c r="AD37" s="17">
        <v>0.24107346797189988</v>
      </c>
      <c r="AE37" s="3">
        <v>8.9930527918053185E-2</v>
      </c>
      <c r="AF37" s="17">
        <v>6.1700380095881441E-2</v>
      </c>
      <c r="AG37" s="37">
        <f t="shared" si="2"/>
        <v>6.1700380095881441E-2</v>
      </c>
      <c r="AH37" s="22">
        <v>111.63985715068755</v>
      </c>
      <c r="AI37" s="23">
        <v>2.9399999999999999E-2</v>
      </c>
      <c r="AJ37" s="17">
        <v>0.30850190047940718</v>
      </c>
      <c r="AK37" s="38">
        <v>5.4877677299517001E-2</v>
      </c>
      <c r="AN37" s="3">
        <f t="shared" si="3"/>
        <v>-1.8826511059856819</v>
      </c>
      <c r="AO37" s="3">
        <f t="shared" si="4"/>
        <v>-1.9619195937777842</v>
      </c>
      <c r="AP37" s="3">
        <f t="shared" si="5"/>
        <v>-2.3781022138527952</v>
      </c>
      <c r="AQ37" s="3">
        <f t="shared" si="6"/>
        <v>-2.263719774357162</v>
      </c>
    </row>
    <row r="38" spans="1:43" x14ac:dyDescent="0.25">
      <c r="B38" s="1">
        <v>25</v>
      </c>
      <c r="C38" s="1">
        <v>4</v>
      </c>
      <c r="D38" s="4">
        <v>62</v>
      </c>
      <c r="E38" s="3">
        <v>2.6933292113182881</v>
      </c>
      <c r="F38" s="1">
        <v>20</v>
      </c>
      <c r="G38" s="1">
        <v>44.5</v>
      </c>
      <c r="H38" s="5">
        <v>140.9271689293702</v>
      </c>
      <c r="I38" s="1">
        <v>450</v>
      </c>
      <c r="J38" s="29">
        <v>405.5</v>
      </c>
      <c r="K38" s="22">
        <v>237</v>
      </c>
      <c r="L38" s="29">
        <v>155.75</v>
      </c>
      <c r="M38" s="3">
        <v>0.25</v>
      </c>
      <c r="N38" s="37">
        <v>0.12666591085677853</v>
      </c>
      <c r="O38" s="22">
        <v>191.72277940679027</v>
      </c>
      <c r="P38" s="22">
        <v>67.463611650618674</v>
      </c>
      <c r="Q38" s="23">
        <v>5.4467051199458924E-2</v>
      </c>
      <c r="R38" s="17">
        <v>0.50666364342711412</v>
      </c>
      <c r="S38" s="38">
        <v>0.13966391626237357</v>
      </c>
      <c r="T38" s="22">
        <v>191.72277940679027</v>
      </c>
      <c r="U38" s="22">
        <v>93</v>
      </c>
      <c r="V38" s="23">
        <v>3.6028433845448293E-2</v>
      </c>
      <c r="W38" s="17">
        <f t="shared" si="0"/>
        <v>1.1681956526674515</v>
      </c>
      <c r="X38" s="17">
        <f t="shared" si="1"/>
        <v>0.63438967136150237</v>
      </c>
      <c r="Y38" s="17">
        <v>0.55865566504949427</v>
      </c>
      <c r="Z38" s="37">
        <v>0.11043036510616128</v>
      </c>
      <c r="AA38" s="22">
        <v>191.72277940679027</v>
      </c>
      <c r="AB38" s="22">
        <v>67.463611650618674</v>
      </c>
      <c r="AC38" s="23">
        <v>5.4467051199458924E-2</v>
      </c>
      <c r="AD38" s="17">
        <v>0.44172146042464511</v>
      </c>
      <c r="AE38" s="3">
        <v>0.16187495025249571</v>
      </c>
      <c r="AF38" s="17">
        <v>0.19990923151065582</v>
      </c>
      <c r="AG38" s="37">
        <f t="shared" si="2"/>
        <v>0.16187495025249571</v>
      </c>
      <c r="AH38" s="22">
        <v>200.95174287123757</v>
      </c>
      <c r="AI38" s="23">
        <v>2.9399999999999999E-2</v>
      </c>
      <c r="AJ38" s="17">
        <v>0.64749980100998283</v>
      </c>
      <c r="AK38" s="38">
        <v>0.16183474205114143</v>
      </c>
      <c r="AN38" s="3">
        <f t="shared" si="3"/>
        <v>-1.0431175476932069</v>
      </c>
      <c r="AO38" s="3">
        <f t="shared" si="4"/>
        <v>-0.90689872102617253</v>
      </c>
      <c r="AP38" s="3">
        <f t="shared" si="5"/>
        <v>-1.5330319191578037</v>
      </c>
      <c r="AQ38" s="3">
        <f t="shared" si="6"/>
        <v>-1.3570857360943258</v>
      </c>
    </row>
    <row r="39" spans="1:43" x14ac:dyDescent="0.25">
      <c r="B39" s="1">
        <v>25</v>
      </c>
      <c r="C39" s="1">
        <v>4</v>
      </c>
      <c r="D39" s="4">
        <v>62</v>
      </c>
      <c r="E39" s="3">
        <v>2.6933292113182881</v>
      </c>
      <c r="F39" s="1">
        <v>20</v>
      </c>
      <c r="G39" s="1">
        <v>44.5</v>
      </c>
      <c r="H39" s="5">
        <v>140.9271689293702</v>
      </c>
      <c r="I39" s="1">
        <v>450</v>
      </c>
      <c r="J39" s="29">
        <v>405.5</v>
      </c>
      <c r="K39" s="22">
        <v>237</v>
      </c>
      <c r="L39" s="29">
        <v>155.75</v>
      </c>
      <c r="M39" s="3">
        <v>0.36</v>
      </c>
      <c r="N39" s="37">
        <v>0.19802857178821667</v>
      </c>
      <c r="O39" s="22">
        <v>276.93290358758594</v>
      </c>
      <c r="P39" s="22">
        <v>67.463611650618674</v>
      </c>
      <c r="Q39" s="23">
        <v>5.4467051199458924E-2</v>
      </c>
      <c r="R39" s="17">
        <v>0.55007936607837971</v>
      </c>
      <c r="S39" s="38">
        <v>0.22713074776735323</v>
      </c>
      <c r="T39" s="22">
        <v>276.93290358758594</v>
      </c>
      <c r="U39" s="22">
        <v>93</v>
      </c>
      <c r="V39" s="23">
        <v>3.6028433845448293E-2</v>
      </c>
      <c r="W39" s="17">
        <f t="shared" si="0"/>
        <v>1.1681956526674515</v>
      </c>
      <c r="X39" s="17">
        <f t="shared" si="1"/>
        <v>0.63438967136150237</v>
      </c>
      <c r="Y39" s="17">
        <v>0.63091874379820345</v>
      </c>
      <c r="Z39" s="37">
        <v>0.17264603661794256</v>
      </c>
      <c r="AA39" s="22">
        <v>276.93290358758594</v>
      </c>
      <c r="AB39" s="22">
        <v>67.463611650618674</v>
      </c>
      <c r="AC39" s="23">
        <v>5.4467051199458924E-2</v>
      </c>
      <c r="AD39" s="17">
        <v>0.47957232393872934</v>
      </c>
      <c r="AE39" s="3">
        <v>0.23381937258693825</v>
      </c>
      <c r="AF39" s="17">
        <v>0.41709456944815854</v>
      </c>
      <c r="AG39" s="37">
        <f t="shared" si="2"/>
        <v>0.23381937258693825</v>
      </c>
      <c r="AH39" s="22">
        <v>290.26362859178761</v>
      </c>
      <c r="AI39" s="23">
        <v>2.9399999999999999E-2</v>
      </c>
      <c r="AJ39" s="17">
        <v>0.64949825718593956</v>
      </c>
      <c r="AK39" s="38">
        <v>0.26879180680276582</v>
      </c>
      <c r="AN39" s="3">
        <f t="shared" si="3"/>
        <v>-0.20358398940073166</v>
      </c>
      <c r="AO39" s="3">
        <f t="shared" si="4"/>
        <v>0.14812215172543972</v>
      </c>
      <c r="AP39" s="3">
        <f t="shared" si="5"/>
        <v>-0.68796162446281239</v>
      </c>
      <c r="AQ39" s="3">
        <f t="shared" si="6"/>
        <v>-0.45045169783148975</v>
      </c>
    </row>
    <row r="40" spans="1:43" x14ac:dyDescent="0.25">
      <c r="B40" s="1">
        <v>25</v>
      </c>
      <c r="C40" s="1">
        <v>4</v>
      </c>
      <c r="D40" s="4">
        <v>62</v>
      </c>
      <c r="E40" s="3">
        <v>2.6933292113182881</v>
      </c>
      <c r="F40" s="1">
        <v>20</v>
      </c>
      <c r="G40" s="1">
        <v>44.5</v>
      </c>
      <c r="H40" s="5">
        <v>140.9271689293702</v>
      </c>
      <c r="I40" s="1">
        <v>450</v>
      </c>
      <c r="J40" s="29">
        <v>405.5</v>
      </c>
      <c r="K40" s="22">
        <v>237</v>
      </c>
      <c r="L40" s="29">
        <v>155.75</v>
      </c>
      <c r="M40" s="3">
        <v>0.47</v>
      </c>
      <c r="N40" s="37">
        <v>0.26939123271965482</v>
      </c>
      <c r="O40" s="22">
        <v>362.14302776838161</v>
      </c>
      <c r="P40" s="22">
        <v>67.463611650618674</v>
      </c>
      <c r="Q40" s="23">
        <v>5.4467051199458924E-2</v>
      </c>
      <c r="R40" s="17">
        <v>0.57317283557373366</v>
      </c>
      <c r="S40" s="38">
        <v>0.31459757927233289</v>
      </c>
      <c r="T40" s="22">
        <v>362.14302776838161</v>
      </c>
      <c r="U40" s="22">
        <v>93</v>
      </c>
      <c r="V40" s="23">
        <v>3.6028433845448293E-2</v>
      </c>
      <c r="W40" s="17">
        <f t="shared" si="0"/>
        <v>1.1681956526674515</v>
      </c>
      <c r="X40" s="17">
        <f t="shared" si="1"/>
        <v>0.63438967136150237</v>
      </c>
      <c r="Y40" s="17">
        <v>0.66935655164326147</v>
      </c>
      <c r="Z40" s="37">
        <v>0.23486170812972385</v>
      </c>
      <c r="AA40" s="22">
        <v>362.14302776838161</v>
      </c>
      <c r="AB40" s="22">
        <v>67.463611650618674</v>
      </c>
      <c r="AC40" s="23">
        <v>5.4467051199458924E-2</v>
      </c>
      <c r="AD40" s="17">
        <v>0.49970576197813588</v>
      </c>
      <c r="AE40" s="3">
        <v>0.30576379492138084</v>
      </c>
      <c r="AF40" s="17">
        <v>0.71325639390838957</v>
      </c>
      <c r="AG40" s="37">
        <f t="shared" si="2"/>
        <v>0.30576379492138084</v>
      </c>
      <c r="AH40" s="22">
        <v>379.5755143123377</v>
      </c>
      <c r="AI40" s="23">
        <v>2.9399999999999999E-2</v>
      </c>
      <c r="AJ40" s="17">
        <v>0.65056126579017204</v>
      </c>
      <c r="AK40" s="38">
        <v>0.37574887155439024</v>
      </c>
      <c r="AN40" s="3">
        <f t="shared" si="3"/>
        <v>0.63594956889174348</v>
      </c>
      <c r="AO40" s="3">
        <f t="shared" si="4"/>
        <v>1.203143024477052</v>
      </c>
      <c r="AP40" s="3">
        <f t="shared" si="5"/>
        <v>0.15710867023217884</v>
      </c>
      <c r="AQ40" s="3">
        <f t="shared" si="6"/>
        <v>0.45618234043134692</v>
      </c>
    </row>
    <row r="41" spans="1:43" x14ac:dyDescent="0.25">
      <c r="B41" s="1">
        <v>25</v>
      </c>
      <c r="C41" s="1">
        <v>4</v>
      </c>
      <c r="D41" s="4">
        <v>62</v>
      </c>
      <c r="E41" s="3">
        <v>2.6933292113182881</v>
      </c>
      <c r="F41" s="1">
        <v>20</v>
      </c>
      <c r="G41" s="1">
        <v>44.5</v>
      </c>
      <c r="H41" s="5">
        <v>140.9271689293702</v>
      </c>
      <c r="I41" s="1">
        <v>450</v>
      </c>
      <c r="J41" s="29">
        <v>405.5</v>
      </c>
      <c r="K41" s="22">
        <v>237</v>
      </c>
      <c r="L41" s="29">
        <v>155.75</v>
      </c>
      <c r="M41" s="3">
        <v>0.56999999999999995</v>
      </c>
      <c r="N41" s="37">
        <v>0.32291322841823344</v>
      </c>
      <c r="O41" s="22">
        <v>426.05062090397843</v>
      </c>
      <c r="P41" s="22">
        <v>67.463611650618674</v>
      </c>
      <c r="Q41" s="23">
        <v>5.4467051199458924E-2</v>
      </c>
      <c r="R41" s="17">
        <v>0.56651443582146221</v>
      </c>
      <c r="S41" s="38">
        <v>0.38019770290106769</v>
      </c>
      <c r="T41" s="22">
        <v>426.05062090397843</v>
      </c>
      <c r="U41" s="22">
        <v>93</v>
      </c>
      <c r="V41" s="23">
        <v>3.6028433845448293E-2</v>
      </c>
      <c r="W41" s="17">
        <f t="shared" si="0"/>
        <v>1.1681956526674515</v>
      </c>
      <c r="X41" s="17">
        <f t="shared" si="1"/>
        <v>0.63438967136150237</v>
      </c>
      <c r="Y41" s="17">
        <v>0.6670135138615223</v>
      </c>
      <c r="Z41" s="37">
        <v>0.28152346176355986</v>
      </c>
      <c r="AA41" s="22">
        <v>426.05062090397843</v>
      </c>
      <c r="AB41" s="22">
        <v>67.463611650618674</v>
      </c>
      <c r="AC41" s="23">
        <v>5.4467051199458924E-2</v>
      </c>
      <c r="AD41" s="17">
        <v>0.49390081011150855</v>
      </c>
      <c r="AE41" s="3">
        <v>0.35972211167221274</v>
      </c>
      <c r="AF41" s="17">
        <v>0.98720608153410305</v>
      </c>
      <c r="AG41" s="37">
        <f t="shared" si="2"/>
        <v>0.35972211167221274</v>
      </c>
      <c r="AH41" s="22">
        <v>446.55942860275019</v>
      </c>
      <c r="AI41" s="23">
        <v>2.9399999999999999E-2</v>
      </c>
      <c r="AJ41" s="17">
        <v>0.63109142398633822</v>
      </c>
      <c r="AK41" s="38">
        <v>0.45596667011810854</v>
      </c>
      <c r="AN41" s="3">
        <f t="shared" si="3"/>
        <v>1.2655997376111001</v>
      </c>
      <c r="AO41" s="3">
        <f t="shared" si="4"/>
        <v>1.9944086790407618</v>
      </c>
      <c r="AP41" s="3">
        <f t="shared" si="5"/>
        <v>0.79091139125342302</v>
      </c>
      <c r="AQ41" s="3">
        <f t="shared" si="6"/>
        <v>1.1361578691284739</v>
      </c>
    </row>
    <row r="42" spans="1:43" x14ac:dyDescent="0.25">
      <c r="B42" s="1">
        <v>25</v>
      </c>
      <c r="C42" s="1">
        <v>4</v>
      </c>
      <c r="D42" s="4">
        <v>62</v>
      </c>
      <c r="E42" s="3">
        <v>2.6933292113182881</v>
      </c>
      <c r="F42" s="1">
        <v>20</v>
      </c>
      <c r="G42" s="1">
        <v>44.5</v>
      </c>
      <c r="H42" s="5">
        <v>140.9271689293702</v>
      </c>
      <c r="I42" s="1">
        <v>450</v>
      </c>
      <c r="J42" s="29">
        <v>405.5</v>
      </c>
      <c r="K42" s="22">
        <v>237</v>
      </c>
      <c r="L42" s="29">
        <v>155.75</v>
      </c>
      <c r="M42" s="3">
        <v>0.78</v>
      </c>
      <c r="N42" s="37">
        <v>0.3848451234513019</v>
      </c>
      <c r="O42" s="22">
        <v>500</v>
      </c>
      <c r="P42" s="22">
        <v>67.463611650618674</v>
      </c>
      <c r="Q42" s="23">
        <v>5.4467051199458924E-2</v>
      </c>
      <c r="R42" s="17">
        <v>0.49339118391192549</v>
      </c>
      <c r="S42" s="38">
        <v>0.45610555943189235</v>
      </c>
      <c r="T42" s="22">
        <v>500</v>
      </c>
      <c r="U42" s="22">
        <v>93</v>
      </c>
      <c r="V42" s="23">
        <v>3.6028433845448293E-2</v>
      </c>
      <c r="W42" s="17">
        <f t="shared" si="0"/>
        <v>1.1681956526674515</v>
      </c>
      <c r="X42" s="17">
        <f t="shared" si="1"/>
        <v>0.63438967136150237</v>
      </c>
      <c r="Y42" s="17">
        <v>0.58475071722037475</v>
      </c>
      <c r="Z42" s="37">
        <v>0.33551716641509205</v>
      </c>
      <c r="AA42" s="22">
        <v>500</v>
      </c>
      <c r="AB42" s="22">
        <v>67.463611650618674</v>
      </c>
      <c r="AC42" s="23">
        <v>5.4467051199458924E-2</v>
      </c>
      <c r="AD42" s="17">
        <v>0.43015021335268211</v>
      </c>
      <c r="AE42" s="3">
        <v>0.40277070489560068</v>
      </c>
      <c r="AF42" s="17">
        <v>1.2376256565018231</v>
      </c>
      <c r="AG42" s="37">
        <f t="shared" si="2"/>
        <v>0.40277070489560068</v>
      </c>
      <c r="AH42" s="22">
        <v>500</v>
      </c>
      <c r="AI42" s="23">
        <v>2.9399999999999999E-2</v>
      </c>
      <c r="AJ42" s="17">
        <v>0.5163726985841034</v>
      </c>
      <c r="AK42" s="38">
        <v>0.53874229340682978</v>
      </c>
      <c r="AN42" s="3">
        <f t="shared" si="3"/>
        <v>1.9941866979384526</v>
      </c>
      <c r="AO42" s="3">
        <f t="shared" si="4"/>
        <v>2.9100057307219518</v>
      </c>
      <c r="AP42" s="3">
        <f t="shared" si="5"/>
        <v>1.524303393506494</v>
      </c>
      <c r="AQ42" s="3">
        <f t="shared" si="6"/>
        <v>1.6786505134396861</v>
      </c>
    </row>
    <row r="43" spans="1:43" x14ac:dyDescent="0.25">
      <c r="A43" t="s">
        <v>12</v>
      </c>
      <c r="B43" s="1">
        <v>12</v>
      </c>
      <c r="C43" s="1">
        <v>4</v>
      </c>
      <c r="D43" s="4">
        <v>79.3</v>
      </c>
      <c r="E43" s="3">
        <v>2.6933292113182881</v>
      </c>
      <c r="F43" s="1">
        <v>20</v>
      </c>
      <c r="G43" s="1">
        <v>34</v>
      </c>
      <c r="H43" s="5">
        <v>76.575869689672942</v>
      </c>
      <c r="I43" s="1">
        <v>450</v>
      </c>
      <c r="J43" s="29">
        <v>416</v>
      </c>
      <c r="K43" s="22">
        <v>228</v>
      </c>
      <c r="L43" s="29">
        <v>94</v>
      </c>
      <c r="M43" s="3">
        <v>0.21</v>
      </c>
      <c r="N43" s="37">
        <v>0.12360127884858937</v>
      </c>
      <c r="O43" s="22">
        <v>212.47112712608967</v>
      </c>
      <c r="P43" s="22">
        <v>195.28594715601179</v>
      </c>
      <c r="Q43" s="23">
        <v>1.5193277310924369E-2</v>
      </c>
      <c r="R43" s="17">
        <v>0.58857751832661609</v>
      </c>
      <c r="S43" s="38">
        <v>0.11503882209236421</v>
      </c>
      <c r="T43" s="22">
        <v>212.47112712608967</v>
      </c>
      <c r="U43" s="22">
        <v>214</v>
      </c>
      <c r="V43" s="23">
        <v>1.3738601823708207E-2</v>
      </c>
      <c r="W43" s="17">
        <f t="shared" si="0"/>
        <v>1.1001696607984666</v>
      </c>
      <c r="X43" s="17">
        <f t="shared" si="1"/>
        <v>0.78828828828828823</v>
      </c>
      <c r="Y43" s="17">
        <v>0.54780391472554391</v>
      </c>
      <c r="Z43" s="37">
        <v>0.12892954824311861</v>
      </c>
      <c r="AA43" s="22">
        <v>212.47112712608967</v>
      </c>
      <c r="AB43" s="22">
        <v>195.28594715601179</v>
      </c>
      <c r="AC43" s="23">
        <v>1.5193277310924369E-2</v>
      </c>
      <c r="AD43" s="17">
        <v>0.61395022972913627</v>
      </c>
      <c r="AE43" s="3">
        <v>0.15801973878160064</v>
      </c>
      <c r="AF43" s="17">
        <v>0.11347757222863582</v>
      </c>
      <c r="AG43" s="37">
        <f t="shared" si="2"/>
        <v>0.11347757222863582</v>
      </c>
      <c r="AH43" s="22">
        <v>218.52933874570545</v>
      </c>
      <c r="AI43" s="23">
        <v>1.3599999999999999E-2</v>
      </c>
      <c r="AJ43" s="17">
        <v>0.54036939156493247</v>
      </c>
      <c r="AK43" s="38">
        <v>9.8137744133183671E-2</v>
      </c>
      <c r="AN43" s="3">
        <f t="shared" si="3"/>
        <v>-1.0791708755976124</v>
      </c>
      <c r="AO43" s="3">
        <f t="shared" si="4"/>
        <v>-1.2039254670030726</v>
      </c>
      <c r="AP43" s="3">
        <f t="shared" si="5"/>
        <v>-1.2817590522852693</v>
      </c>
      <c r="AQ43" s="3">
        <f t="shared" si="6"/>
        <v>-1.4056685981258898</v>
      </c>
    </row>
    <row r="44" spans="1:43" x14ac:dyDescent="0.25">
      <c r="B44" s="1">
        <v>12</v>
      </c>
      <c r="C44" s="1">
        <v>4</v>
      </c>
      <c r="D44" s="4">
        <v>79.3</v>
      </c>
      <c r="E44" s="3">
        <v>2.6933292113182881</v>
      </c>
      <c r="F44" s="1">
        <v>20</v>
      </c>
      <c r="G44" s="1">
        <v>34</v>
      </c>
      <c r="H44" s="5">
        <v>76.575869689672942</v>
      </c>
      <c r="I44" s="1">
        <v>450</v>
      </c>
      <c r="J44" s="29">
        <v>416</v>
      </c>
      <c r="K44" s="22">
        <v>228</v>
      </c>
      <c r="L44" s="29">
        <v>94</v>
      </c>
      <c r="M44" s="3">
        <v>0.31</v>
      </c>
      <c r="N44" s="37">
        <v>0.17871528641151765</v>
      </c>
      <c r="O44" s="22">
        <v>254.96535255130757</v>
      </c>
      <c r="P44" s="22">
        <v>195.28594715601179</v>
      </c>
      <c r="Q44" s="23">
        <v>1.5193277310924369E-2</v>
      </c>
      <c r="R44" s="17">
        <v>0.57650092390812147</v>
      </c>
      <c r="S44" s="38">
        <v>0.17127121819076394</v>
      </c>
      <c r="T44" s="22">
        <v>254.96535255130757</v>
      </c>
      <c r="U44" s="22">
        <v>214</v>
      </c>
      <c r="V44" s="23">
        <v>1.3738601823708207E-2</v>
      </c>
      <c r="W44" s="17">
        <f t="shared" si="0"/>
        <v>1.1001696607984666</v>
      </c>
      <c r="X44" s="17">
        <f t="shared" si="1"/>
        <v>0.78828828828828823</v>
      </c>
      <c r="Y44" s="17">
        <v>0.55248780061536751</v>
      </c>
      <c r="Z44" s="37">
        <v>0.15471545789174235</v>
      </c>
      <c r="AA44" s="22">
        <v>254.96535255130757</v>
      </c>
      <c r="AB44" s="22">
        <v>195.28594715601179</v>
      </c>
      <c r="AC44" s="23">
        <v>1.5193277310924369E-2</v>
      </c>
      <c r="AD44" s="17">
        <v>0.49908212223142695</v>
      </c>
      <c r="AE44" s="3">
        <v>0.1896236865379208</v>
      </c>
      <c r="AF44" s="17">
        <v>0.16340770400923568</v>
      </c>
      <c r="AG44" s="37">
        <f t="shared" si="2"/>
        <v>0.16340770400923568</v>
      </c>
      <c r="AH44" s="22">
        <v>262.23520649484658</v>
      </c>
      <c r="AI44" s="23">
        <v>1.3599999999999999E-2</v>
      </c>
      <c r="AJ44" s="17">
        <v>0.52712162583624411</v>
      </c>
      <c r="AK44" s="38">
        <v>0.16233719807792679</v>
      </c>
      <c r="AN44" s="3">
        <f t="shared" si="3"/>
        <v>-0.43079176140626185</v>
      </c>
      <c r="AO44" s="3">
        <f t="shared" si="4"/>
        <v>-0.5256529082758199</v>
      </c>
      <c r="AP44" s="3">
        <f t="shared" si="5"/>
        <v>-0.93151118488718931</v>
      </c>
      <c r="AQ44" s="3">
        <f t="shared" si="6"/>
        <v>-1.0073998533139261</v>
      </c>
    </row>
    <row r="45" spans="1:43" x14ac:dyDescent="0.25">
      <c r="B45" s="1">
        <v>12</v>
      </c>
      <c r="C45" s="1">
        <v>4</v>
      </c>
      <c r="D45" s="4">
        <v>79.3</v>
      </c>
      <c r="E45" s="3">
        <v>2.6933292113182881</v>
      </c>
      <c r="F45" s="1">
        <v>20</v>
      </c>
      <c r="G45" s="1">
        <v>34</v>
      </c>
      <c r="H45" s="5">
        <v>76.575869689672942</v>
      </c>
      <c r="I45" s="1">
        <v>450</v>
      </c>
      <c r="J45" s="29">
        <v>416</v>
      </c>
      <c r="K45" s="22">
        <v>228</v>
      </c>
      <c r="L45" s="29">
        <v>94</v>
      </c>
      <c r="M45" s="3">
        <v>0.38</v>
      </c>
      <c r="N45" s="37">
        <v>0.23382929397444591</v>
      </c>
      <c r="O45" s="22">
        <v>297.45957797652545</v>
      </c>
      <c r="P45" s="22">
        <v>195.28594715601179</v>
      </c>
      <c r="Q45" s="23">
        <v>1.5193277310924369E-2</v>
      </c>
      <c r="R45" s="17">
        <v>0.61534024730117343</v>
      </c>
      <c r="S45" s="38">
        <v>0.22879062923694596</v>
      </c>
      <c r="T45" s="22">
        <v>297.45957797652545</v>
      </c>
      <c r="U45" s="22">
        <v>214</v>
      </c>
      <c r="V45" s="23">
        <v>1.3738601823708207E-2</v>
      </c>
      <c r="W45" s="17">
        <f t="shared" si="0"/>
        <v>1.1001696607984666</v>
      </c>
      <c r="X45" s="17">
        <f t="shared" si="1"/>
        <v>0.78828828828828823</v>
      </c>
      <c r="Y45" s="17">
        <v>0.60208060325512092</v>
      </c>
      <c r="Z45" s="37">
        <v>0.18233419881936391</v>
      </c>
      <c r="AA45" s="22">
        <v>297.45957797652545</v>
      </c>
      <c r="AB45" s="22">
        <v>195.28594715601179</v>
      </c>
      <c r="AC45" s="23">
        <v>1.5193277310924369E-2</v>
      </c>
      <c r="AD45" s="17">
        <v>0.47982683899832607</v>
      </c>
      <c r="AE45" s="3">
        <v>0.22122763429424089</v>
      </c>
      <c r="AF45" s="17">
        <v>0.22241604156812622</v>
      </c>
      <c r="AG45" s="37">
        <f t="shared" si="2"/>
        <v>0.22122763429424089</v>
      </c>
      <c r="AH45" s="22">
        <v>305.9410742439876</v>
      </c>
      <c r="AI45" s="23">
        <v>1.3599999999999999E-2</v>
      </c>
      <c r="AJ45" s="17">
        <v>0.58217798498484441</v>
      </c>
      <c r="AK45" s="38">
        <v>0.22653665202266984</v>
      </c>
      <c r="AN45" s="3">
        <f t="shared" si="3"/>
        <v>0.21758735278508842</v>
      </c>
      <c r="AO45" s="3">
        <f t="shared" si="4"/>
        <v>0.16814356517533985</v>
      </c>
      <c r="AP45" s="3">
        <f t="shared" si="5"/>
        <v>-0.55636812257386026</v>
      </c>
      <c r="AQ45" s="3">
        <f t="shared" si="6"/>
        <v>-0.60913110850196328</v>
      </c>
    </row>
    <row r="46" spans="1:43" x14ac:dyDescent="0.25">
      <c r="B46" s="1">
        <v>12</v>
      </c>
      <c r="C46" s="1">
        <v>4</v>
      </c>
      <c r="D46" s="4">
        <v>79.3</v>
      </c>
      <c r="E46" s="3">
        <v>2.6933292113182881</v>
      </c>
      <c r="F46" s="1">
        <v>20</v>
      </c>
      <c r="G46" s="1">
        <v>34</v>
      </c>
      <c r="H46" s="5">
        <v>76.575869689672942</v>
      </c>
      <c r="I46" s="1">
        <v>450</v>
      </c>
      <c r="J46" s="29">
        <v>416</v>
      </c>
      <c r="K46" s="22">
        <v>228</v>
      </c>
      <c r="L46" s="29">
        <v>94</v>
      </c>
      <c r="M46" s="3">
        <v>0.52</v>
      </c>
      <c r="N46" s="37">
        <v>0.34405730910030269</v>
      </c>
      <c r="O46" s="22">
        <v>382.44802882696138</v>
      </c>
      <c r="P46" s="22">
        <v>195.28594715601179</v>
      </c>
      <c r="Q46" s="23">
        <v>1.5193277310924369E-2</v>
      </c>
      <c r="R46" s="17">
        <v>0.66164867134673588</v>
      </c>
      <c r="S46" s="38">
        <v>0.34382945132931025</v>
      </c>
      <c r="T46" s="22">
        <v>382.44802882696138</v>
      </c>
      <c r="U46" s="22">
        <v>214</v>
      </c>
      <c r="V46" s="23">
        <v>1.3738601823708207E-2</v>
      </c>
      <c r="W46" s="17">
        <f t="shared" si="0"/>
        <v>1.1001696607984666</v>
      </c>
      <c r="X46" s="17">
        <f t="shared" si="1"/>
        <v>0.78828828828828823</v>
      </c>
      <c r="Y46" s="17">
        <v>0.66121048332559662</v>
      </c>
      <c r="Z46" s="37">
        <v>0.26828723098144308</v>
      </c>
      <c r="AA46" s="22">
        <v>382.44802882696138</v>
      </c>
      <c r="AB46" s="22">
        <v>195.28594715601179</v>
      </c>
      <c r="AC46" s="23">
        <v>1.5193277310924369E-2</v>
      </c>
      <c r="AD46" s="17">
        <v>0.51593698265662125</v>
      </c>
      <c r="AE46" s="3">
        <v>0.28443552980688114</v>
      </c>
      <c r="AF46" s="17">
        <v>0.36766733402078017</v>
      </c>
      <c r="AG46" s="37">
        <f t="shared" si="2"/>
        <v>0.28443552980688114</v>
      </c>
      <c r="AH46" s="22">
        <v>393.35280974226981</v>
      </c>
      <c r="AI46" s="23">
        <v>1.3599999999999999E-2</v>
      </c>
      <c r="AJ46" s="17">
        <v>0.54699140347477138</v>
      </c>
      <c r="AK46" s="38">
        <v>0.35493555991215608</v>
      </c>
      <c r="AN46" s="3">
        <f t="shared" si="3"/>
        <v>1.5143455811677922</v>
      </c>
      <c r="AO46" s="3">
        <f t="shared" si="4"/>
        <v>1.5557365120776623</v>
      </c>
      <c r="AP46" s="3">
        <f t="shared" si="5"/>
        <v>0.61112476875307398</v>
      </c>
      <c r="AQ46" s="3">
        <f t="shared" si="6"/>
        <v>0.18740638112196339</v>
      </c>
    </row>
    <row r="47" spans="1:43" x14ac:dyDescent="0.25">
      <c r="B47" s="1">
        <v>12</v>
      </c>
      <c r="C47" s="1">
        <v>4</v>
      </c>
      <c r="D47" s="4">
        <v>79.3</v>
      </c>
      <c r="E47" s="3">
        <v>2.6933292113182881</v>
      </c>
      <c r="F47" s="1">
        <v>20</v>
      </c>
      <c r="G47" s="1">
        <v>34</v>
      </c>
      <c r="H47" s="5">
        <v>76.575869689672942</v>
      </c>
      <c r="I47" s="1">
        <v>450</v>
      </c>
      <c r="J47" s="29">
        <v>416</v>
      </c>
      <c r="K47" s="22">
        <v>228</v>
      </c>
      <c r="L47" s="29">
        <v>94</v>
      </c>
      <c r="M47" s="3">
        <v>0.74</v>
      </c>
      <c r="N47" s="37">
        <v>0.49651944162391848</v>
      </c>
      <c r="O47" s="22">
        <v>500</v>
      </c>
      <c r="P47" s="22">
        <v>195.28594715601179</v>
      </c>
      <c r="Q47" s="23">
        <v>1.5193277310924369E-2</v>
      </c>
      <c r="R47" s="17">
        <v>0.67097221841070065</v>
      </c>
      <c r="S47" s="38">
        <v>0.50294566256817608</v>
      </c>
      <c r="T47" s="22">
        <v>500</v>
      </c>
      <c r="U47" s="22">
        <v>214</v>
      </c>
      <c r="V47" s="23">
        <v>1.3738601823708207E-2</v>
      </c>
      <c r="W47" s="17">
        <f t="shared" si="0"/>
        <v>1.1001696607984666</v>
      </c>
      <c r="X47" s="17">
        <f t="shared" si="1"/>
        <v>0.78828828828828823</v>
      </c>
      <c r="Y47" s="17">
        <v>0.67965630076780548</v>
      </c>
      <c r="Z47" s="37">
        <v>0.38717336501314914</v>
      </c>
      <c r="AA47" s="22">
        <v>500</v>
      </c>
      <c r="AB47" s="22">
        <v>195.28594715601179</v>
      </c>
      <c r="AC47" s="23">
        <v>1.5193277310924369E-2</v>
      </c>
      <c r="AD47" s="17">
        <v>0.52320725001776913</v>
      </c>
      <c r="AE47" s="3">
        <v>0.36155268598849877</v>
      </c>
      <c r="AF47" s="17">
        <v>0.59406031512087509</v>
      </c>
      <c r="AG47" s="37">
        <f t="shared" si="2"/>
        <v>0.36155268598849877</v>
      </c>
      <c r="AH47" s="22">
        <v>500</v>
      </c>
      <c r="AI47" s="23">
        <v>1.3599999999999999E-2</v>
      </c>
      <c r="AJ47" s="17">
        <v>0.48858471079526861</v>
      </c>
      <c r="AK47" s="38">
        <v>0.47729047440946831</v>
      </c>
      <c r="AN47" s="3">
        <f t="shared" si="3"/>
        <v>3.3079597058622676</v>
      </c>
      <c r="AO47" s="3">
        <f t="shared" si="4"/>
        <v>3.474988886511746</v>
      </c>
      <c r="AP47" s="3">
        <f t="shared" si="5"/>
        <v>2.2259452453318316</v>
      </c>
      <c r="AQ47" s="3">
        <f t="shared" si="6"/>
        <v>1.1592265231097303</v>
      </c>
    </row>
    <row r="48" spans="1:43" x14ac:dyDescent="0.25">
      <c r="A48" t="s">
        <v>13</v>
      </c>
      <c r="B48" s="1">
        <v>12</v>
      </c>
      <c r="C48" s="1">
        <v>4</v>
      </c>
      <c r="D48" s="4">
        <v>79.3</v>
      </c>
      <c r="E48" s="3">
        <v>2.6933292113182881</v>
      </c>
      <c r="F48" s="1">
        <v>20</v>
      </c>
      <c r="G48" s="1">
        <v>34</v>
      </c>
      <c r="H48" s="5">
        <v>76.575869689672942</v>
      </c>
      <c r="I48" s="1">
        <v>450</v>
      </c>
      <c r="J48" s="29">
        <v>416</v>
      </c>
      <c r="K48" s="22">
        <v>228</v>
      </c>
      <c r="L48" s="29">
        <v>94</v>
      </c>
      <c r="M48" s="3">
        <v>0.17</v>
      </c>
      <c r="N48" s="37">
        <v>0.12360127884858937</v>
      </c>
      <c r="O48" s="22">
        <v>212.47112712608967</v>
      </c>
      <c r="P48" s="22">
        <v>195.28594715601179</v>
      </c>
      <c r="Q48" s="23">
        <v>1.5193277310924369E-2</v>
      </c>
      <c r="R48" s="17">
        <v>0.72706634616817278</v>
      </c>
      <c r="S48" s="38">
        <v>0.11503882209236421</v>
      </c>
      <c r="T48" s="22">
        <v>212.47112712608967</v>
      </c>
      <c r="U48" s="22">
        <v>214</v>
      </c>
      <c r="V48" s="23">
        <v>1.3738601823708207E-2</v>
      </c>
      <c r="W48" s="17">
        <f t="shared" si="0"/>
        <v>1.1001696607984666</v>
      </c>
      <c r="X48" s="17">
        <f t="shared" si="1"/>
        <v>0.78828828828828823</v>
      </c>
      <c r="Y48" s="17">
        <v>0.67669895348449527</v>
      </c>
      <c r="Z48" s="37">
        <v>0.12892954824311861</v>
      </c>
      <c r="AA48" s="22">
        <v>212.47112712608967</v>
      </c>
      <c r="AB48" s="22">
        <v>195.28594715601179</v>
      </c>
      <c r="AC48" s="23">
        <v>1.5193277310924369E-2</v>
      </c>
      <c r="AD48" s="17">
        <v>0.75840910731246236</v>
      </c>
      <c r="AE48" s="3">
        <v>0.15801973878160064</v>
      </c>
      <c r="AF48" s="17">
        <v>0.11347757222863582</v>
      </c>
      <c r="AG48" s="37">
        <f t="shared" si="2"/>
        <v>0.11347757222863582</v>
      </c>
      <c r="AH48" s="22">
        <v>218.52933874570545</v>
      </c>
      <c r="AI48" s="23">
        <v>1.3599999999999999E-2</v>
      </c>
      <c r="AJ48" s="17">
        <v>0.66751513075668123</v>
      </c>
      <c r="AK48" s="38">
        <v>9.8137744133183671E-2</v>
      </c>
      <c r="AN48" s="3">
        <f t="shared" si="3"/>
        <v>-1.0791708755976124</v>
      </c>
      <c r="AO48" s="3">
        <f t="shared" si="4"/>
        <v>-1.2039254670030726</v>
      </c>
      <c r="AP48" s="3">
        <f t="shared" si="5"/>
        <v>-1.2817590522852693</v>
      </c>
      <c r="AQ48" s="3">
        <f t="shared" si="6"/>
        <v>-1.4056685981258898</v>
      </c>
    </row>
    <row r="49" spans="1:43" x14ac:dyDescent="0.25">
      <c r="B49" s="1">
        <v>12</v>
      </c>
      <c r="C49" s="1">
        <v>4</v>
      </c>
      <c r="D49" s="4">
        <v>79.3</v>
      </c>
      <c r="E49" s="3">
        <v>2.6933292113182881</v>
      </c>
      <c r="F49" s="1">
        <v>20</v>
      </c>
      <c r="G49" s="1">
        <v>34</v>
      </c>
      <c r="H49" s="5">
        <v>76.575869689672942</v>
      </c>
      <c r="I49" s="1">
        <v>450</v>
      </c>
      <c r="J49" s="29">
        <v>416</v>
      </c>
      <c r="K49" s="22">
        <v>228</v>
      </c>
      <c r="L49" s="29">
        <v>94</v>
      </c>
      <c r="M49" s="3">
        <v>0.36</v>
      </c>
      <c r="N49" s="37">
        <v>0.23382929397444591</v>
      </c>
      <c r="O49" s="22">
        <v>297.45957797652545</v>
      </c>
      <c r="P49" s="22">
        <v>195.28594715601179</v>
      </c>
      <c r="Q49" s="23">
        <v>1.5193277310924369E-2</v>
      </c>
      <c r="R49" s="17">
        <v>0.64952581659568309</v>
      </c>
      <c r="S49" s="38">
        <v>0.22879062923694596</v>
      </c>
      <c r="T49" s="22">
        <v>297.45957797652545</v>
      </c>
      <c r="U49" s="22">
        <v>214</v>
      </c>
      <c r="V49" s="23">
        <v>1.3738601823708207E-2</v>
      </c>
      <c r="W49" s="17">
        <f t="shared" si="0"/>
        <v>1.1001696607984666</v>
      </c>
      <c r="X49" s="17">
        <f t="shared" si="1"/>
        <v>0.78828828828828823</v>
      </c>
      <c r="Y49" s="17">
        <v>0.63552952565818321</v>
      </c>
      <c r="Z49" s="37">
        <v>0.18233419881936391</v>
      </c>
      <c r="AA49" s="22">
        <v>297.45957797652545</v>
      </c>
      <c r="AB49" s="22">
        <v>195.28594715601179</v>
      </c>
      <c r="AC49" s="23">
        <v>1.5193277310924369E-2</v>
      </c>
      <c r="AD49" s="17">
        <v>0.50648388560934421</v>
      </c>
      <c r="AE49" s="3">
        <v>0.22122763429424089</v>
      </c>
      <c r="AF49" s="17">
        <v>0.22241604156812622</v>
      </c>
      <c r="AG49" s="37">
        <f t="shared" si="2"/>
        <v>0.22122763429424089</v>
      </c>
      <c r="AH49" s="22">
        <v>305.9410742439876</v>
      </c>
      <c r="AI49" s="23">
        <v>1.3599999999999999E-2</v>
      </c>
      <c r="AJ49" s="17">
        <v>0.61452120637289143</v>
      </c>
      <c r="AK49" s="38">
        <v>0.22653665202266984</v>
      </c>
      <c r="AN49" s="3">
        <f t="shared" si="3"/>
        <v>0.21758735278508842</v>
      </c>
      <c r="AO49" s="3">
        <f t="shared" si="4"/>
        <v>0.16814356517533985</v>
      </c>
      <c r="AP49" s="3">
        <f t="shared" si="5"/>
        <v>-0.55636812257386026</v>
      </c>
      <c r="AQ49" s="3">
        <f t="shared" si="6"/>
        <v>-0.60913110850196328</v>
      </c>
    </row>
    <row r="50" spans="1:43" x14ac:dyDescent="0.25">
      <c r="B50" s="1">
        <v>12</v>
      </c>
      <c r="C50" s="1">
        <v>4</v>
      </c>
      <c r="D50" s="4">
        <v>79.3</v>
      </c>
      <c r="E50" s="3">
        <v>2.6933292113182881</v>
      </c>
      <c r="F50" s="1">
        <v>20</v>
      </c>
      <c r="G50" s="1">
        <v>34</v>
      </c>
      <c r="H50" s="5">
        <v>76.575869689672942</v>
      </c>
      <c r="I50" s="1">
        <v>450</v>
      </c>
      <c r="J50" s="29">
        <v>416</v>
      </c>
      <c r="K50" s="22">
        <v>228</v>
      </c>
      <c r="L50" s="29">
        <v>94</v>
      </c>
      <c r="M50" s="3">
        <v>0.56000000000000005</v>
      </c>
      <c r="N50" s="37">
        <v>0.34405730910030269</v>
      </c>
      <c r="O50" s="22">
        <v>382.44802882696138</v>
      </c>
      <c r="P50" s="22">
        <v>195.28594715601179</v>
      </c>
      <c r="Q50" s="23">
        <v>1.5193277310924369E-2</v>
      </c>
      <c r="R50" s="17">
        <v>0.61438805196482615</v>
      </c>
      <c r="S50" s="38">
        <v>0.34382945132931025</v>
      </c>
      <c r="T50" s="22">
        <v>382.44802882696138</v>
      </c>
      <c r="U50" s="22">
        <v>214</v>
      </c>
      <c r="V50" s="23">
        <v>1.3738601823708207E-2</v>
      </c>
      <c r="W50" s="17">
        <f t="shared" si="0"/>
        <v>1.1001696607984666</v>
      </c>
      <c r="X50" s="17">
        <f t="shared" si="1"/>
        <v>0.78828828828828823</v>
      </c>
      <c r="Y50" s="17">
        <v>0.61398116308805395</v>
      </c>
      <c r="Z50" s="37">
        <v>0.26828723098144308</v>
      </c>
      <c r="AA50" s="22">
        <v>382.44802882696138</v>
      </c>
      <c r="AB50" s="22">
        <v>195.28594715601179</v>
      </c>
      <c r="AC50" s="23">
        <v>1.5193277310924369E-2</v>
      </c>
      <c r="AD50" s="17">
        <v>0.47908434103829117</v>
      </c>
      <c r="AE50" s="3">
        <v>0.28443552980688114</v>
      </c>
      <c r="AF50" s="17">
        <v>0.36766733402078017</v>
      </c>
      <c r="AG50" s="37">
        <f t="shared" si="2"/>
        <v>0.28443552980688114</v>
      </c>
      <c r="AH50" s="22">
        <v>393.35280974226981</v>
      </c>
      <c r="AI50" s="23">
        <v>1.3599999999999999E-2</v>
      </c>
      <c r="AJ50" s="17">
        <v>0.50792058894085912</v>
      </c>
      <c r="AK50" s="38">
        <v>0.35493555991215608</v>
      </c>
      <c r="AN50" s="3">
        <f t="shared" si="3"/>
        <v>1.5143455811677922</v>
      </c>
      <c r="AO50" s="3">
        <f t="shared" si="4"/>
        <v>1.5557365120776623</v>
      </c>
      <c r="AP50" s="3">
        <f t="shared" si="5"/>
        <v>0.61112476875307398</v>
      </c>
      <c r="AQ50" s="3">
        <f t="shared" si="6"/>
        <v>0.18740638112196339</v>
      </c>
    </row>
    <row r="51" spans="1:43" x14ac:dyDescent="0.25">
      <c r="B51" s="1">
        <v>12</v>
      </c>
      <c r="C51" s="1">
        <v>4</v>
      </c>
      <c r="D51" s="4">
        <v>79.3</v>
      </c>
      <c r="E51" s="3">
        <v>2.6933292113182881</v>
      </c>
      <c r="F51" s="1">
        <v>20</v>
      </c>
      <c r="G51" s="1">
        <v>34</v>
      </c>
      <c r="H51" s="5">
        <v>76.575869689672942</v>
      </c>
      <c r="I51" s="1">
        <v>450</v>
      </c>
      <c r="J51" s="29">
        <v>416</v>
      </c>
      <c r="K51" s="22">
        <v>228</v>
      </c>
      <c r="L51" s="29">
        <v>94</v>
      </c>
      <c r="M51" s="3">
        <v>0.78</v>
      </c>
      <c r="N51" s="37">
        <v>0.49651944162391848</v>
      </c>
      <c r="O51" s="22">
        <v>500</v>
      </c>
      <c r="P51" s="22">
        <v>195.28594715601179</v>
      </c>
      <c r="Q51" s="23">
        <v>1.5193277310924369E-2</v>
      </c>
      <c r="R51" s="17">
        <v>0.63656338669733137</v>
      </c>
      <c r="S51" s="38">
        <v>0.50294566256817608</v>
      </c>
      <c r="T51" s="22">
        <v>500</v>
      </c>
      <c r="U51" s="22">
        <v>214</v>
      </c>
      <c r="V51" s="23">
        <v>1.3738601823708207E-2</v>
      </c>
      <c r="W51" s="17">
        <f t="shared" si="0"/>
        <v>1.1001696607984666</v>
      </c>
      <c r="X51" s="17">
        <f t="shared" si="1"/>
        <v>0.78828828828828823</v>
      </c>
      <c r="Y51" s="17">
        <v>0.64480213149766163</v>
      </c>
      <c r="Z51" s="37">
        <v>0.38717336501314914</v>
      </c>
      <c r="AA51" s="22">
        <v>500</v>
      </c>
      <c r="AB51" s="22">
        <v>195.28594715601179</v>
      </c>
      <c r="AC51" s="23">
        <v>1.5193277310924369E-2</v>
      </c>
      <c r="AD51" s="17">
        <v>0.49637610899121681</v>
      </c>
      <c r="AE51" s="3">
        <v>0.36155268598849877</v>
      </c>
      <c r="AF51" s="17">
        <v>0.59406031512087509</v>
      </c>
      <c r="AG51" s="37">
        <f t="shared" si="2"/>
        <v>0.36155268598849877</v>
      </c>
      <c r="AH51" s="22">
        <v>500</v>
      </c>
      <c r="AI51" s="23">
        <v>1.3599999999999999E-2</v>
      </c>
      <c r="AJ51" s="17">
        <v>0.46352908460063941</v>
      </c>
      <c r="AK51" s="38">
        <v>0.47729047440946831</v>
      </c>
      <c r="AN51" s="3">
        <f t="shared" si="3"/>
        <v>3.3079597058622676</v>
      </c>
      <c r="AO51" s="3">
        <f t="shared" si="4"/>
        <v>3.474988886511746</v>
      </c>
      <c r="AP51" s="3">
        <f t="shared" si="5"/>
        <v>2.2259452453318316</v>
      </c>
      <c r="AQ51" s="3">
        <f t="shared" si="6"/>
        <v>1.1592265231097303</v>
      </c>
    </row>
    <row r="52" spans="1:43" x14ac:dyDescent="0.25">
      <c r="A52" t="s">
        <v>14</v>
      </c>
      <c r="B52" s="1">
        <v>12</v>
      </c>
      <c r="C52" s="1">
        <v>4</v>
      </c>
      <c r="D52" s="4">
        <v>46</v>
      </c>
      <c r="E52" s="3">
        <v>2.6933292113182881</v>
      </c>
      <c r="F52" s="1">
        <v>70</v>
      </c>
      <c r="G52" s="1">
        <v>88</v>
      </c>
      <c r="H52" s="5">
        <v>70.913891854445922</v>
      </c>
      <c r="I52" s="1">
        <v>450</v>
      </c>
      <c r="J52" s="29">
        <v>362</v>
      </c>
      <c r="K52" s="22">
        <v>227</v>
      </c>
      <c r="L52" s="29">
        <v>120</v>
      </c>
      <c r="M52" s="3">
        <v>0.31</v>
      </c>
      <c r="N52" s="37">
        <v>0.17775875829437093</v>
      </c>
      <c r="O52" s="22">
        <v>245.19477048546645</v>
      </c>
      <c r="P52" s="22">
        <v>281.54823249932105</v>
      </c>
      <c r="Q52" s="23">
        <v>1.0220067765707051E-2</v>
      </c>
      <c r="R52" s="17">
        <v>0.57341534933668048</v>
      </c>
      <c r="S52" s="38">
        <v>0.2614277011499988</v>
      </c>
      <c r="T52" s="22">
        <v>245.19477048546645</v>
      </c>
      <c r="U52" s="22">
        <v>268</v>
      </c>
      <c r="V52" s="23">
        <v>1.0761904761904762E-2</v>
      </c>
      <c r="W52" s="17">
        <f t="shared" si="0"/>
        <v>1.3023160416710668</v>
      </c>
      <c r="X52" s="17">
        <f t="shared" si="1"/>
        <v>0.73094170403587444</v>
      </c>
      <c r="Y52" s="17">
        <v>0.84331516499999615</v>
      </c>
      <c r="Z52" s="37">
        <v>0.32189705492002607</v>
      </c>
      <c r="AA52" s="22">
        <v>245.19477048546645</v>
      </c>
      <c r="AB52" s="22">
        <v>281.54823249932105</v>
      </c>
      <c r="AC52" s="23">
        <v>1.0220067765707051E-2</v>
      </c>
      <c r="AD52" s="17">
        <v>1.0383775965162132</v>
      </c>
      <c r="AE52" s="3">
        <v>0.35643211676505032</v>
      </c>
      <c r="AF52" s="17">
        <v>0.15160704695540023</v>
      </c>
      <c r="AG52" s="37">
        <f t="shared" si="2"/>
        <v>0.15160704695540023</v>
      </c>
      <c r="AH52" s="22">
        <v>252.58899675618133</v>
      </c>
      <c r="AI52" s="23">
        <v>6.4999999999999997E-3</v>
      </c>
      <c r="AJ52" s="17">
        <v>0.4890549901787104</v>
      </c>
      <c r="AK52" s="38">
        <v>0.23919163125904677</v>
      </c>
      <c r="AN52" s="3">
        <f t="shared" si="3"/>
        <v>-0.44204466934598269</v>
      </c>
      <c r="AO52" s="3">
        <f t="shared" si="4"/>
        <v>0.56181041581238178</v>
      </c>
      <c r="AP52" s="3">
        <f t="shared" si="5"/>
        <v>1.3393025511908325</v>
      </c>
      <c r="AQ52" s="3">
        <f t="shared" si="6"/>
        <v>1.0946977910326514</v>
      </c>
    </row>
    <row r="53" spans="1:43" x14ac:dyDescent="0.25">
      <c r="B53" s="1">
        <v>12</v>
      </c>
      <c r="C53" s="1">
        <v>4</v>
      </c>
      <c r="D53" s="4">
        <v>46</v>
      </c>
      <c r="E53" s="3">
        <v>2.6933292113182881</v>
      </c>
      <c r="F53" s="1">
        <v>70</v>
      </c>
      <c r="G53" s="1">
        <v>88</v>
      </c>
      <c r="H53" s="5">
        <v>70.913891854445922</v>
      </c>
      <c r="I53" s="1">
        <v>450</v>
      </c>
      <c r="J53" s="29">
        <v>362</v>
      </c>
      <c r="K53" s="22">
        <v>227</v>
      </c>
      <c r="L53" s="29">
        <v>120</v>
      </c>
      <c r="M53" s="3">
        <v>0.44</v>
      </c>
      <c r="N53" s="37">
        <v>0.29205769761843819</v>
      </c>
      <c r="O53" s="22">
        <v>294.23372458255977</v>
      </c>
      <c r="P53" s="22">
        <v>281.54823249932105</v>
      </c>
      <c r="Q53" s="23">
        <v>1.0220067765707051E-2</v>
      </c>
      <c r="R53" s="17">
        <v>0.66376749458735951</v>
      </c>
      <c r="S53" s="38">
        <v>0.35522130050725187</v>
      </c>
      <c r="T53" s="22">
        <v>294.23372458255977</v>
      </c>
      <c r="U53" s="22">
        <v>268</v>
      </c>
      <c r="V53" s="23">
        <v>1.0761904761904762E-2</v>
      </c>
      <c r="W53" s="17">
        <f t="shared" si="0"/>
        <v>1.3023160416710668</v>
      </c>
      <c r="X53" s="17">
        <f t="shared" si="1"/>
        <v>0.73094170403587444</v>
      </c>
      <c r="Y53" s="17">
        <v>0.80732113751648149</v>
      </c>
      <c r="Z53" s="37">
        <v>0.38627646590403136</v>
      </c>
      <c r="AA53" s="22">
        <v>294.23372458255977</v>
      </c>
      <c r="AB53" s="22">
        <v>281.54823249932105</v>
      </c>
      <c r="AC53" s="23">
        <v>1.0220067765707051E-2</v>
      </c>
      <c r="AD53" s="17">
        <v>0.87790105887279857</v>
      </c>
      <c r="AE53" s="3">
        <v>0.42771854011806032</v>
      </c>
      <c r="AF53" s="17">
        <v>0.21831414761577628</v>
      </c>
      <c r="AG53" s="37">
        <f t="shared" si="2"/>
        <v>0.21831414761577628</v>
      </c>
      <c r="AH53" s="22">
        <v>303.10679610741755</v>
      </c>
      <c r="AI53" s="23">
        <v>6.4999999999999997E-3</v>
      </c>
      <c r="AJ53" s="17">
        <v>0.49616851730858247</v>
      </c>
      <c r="AK53" s="38">
        <v>0.36004139910357508</v>
      </c>
      <c r="AN53" s="3">
        <f t="shared" si="3"/>
        <v>0.90260523562297013</v>
      </c>
      <c r="AO53" s="3">
        <f t="shared" si="4"/>
        <v>1.6931444695304536</v>
      </c>
      <c r="AP53" s="3">
        <f t="shared" si="5"/>
        <v>2.2137627392841339</v>
      </c>
      <c r="AQ53" s="3">
        <f t="shared" si="6"/>
        <v>1.9930398136763221</v>
      </c>
    </row>
    <row r="54" spans="1:43" x14ac:dyDescent="0.25">
      <c r="A54" t="s">
        <v>15</v>
      </c>
      <c r="B54" s="1">
        <v>12</v>
      </c>
      <c r="C54" s="1">
        <v>4</v>
      </c>
      <c r="D54" s="4">
        <v>46</v>
      </c>
      <c r="E54" s="3">
        <v>2.6933292113182881</v>
      </c>
      <c r="F54" s="1">
        <v>70</v>
      </c>
      <c r="G54" s="1">
        <v>84</v>
      </c>
      <c r="H54" s="5">
        <v>71.347043658761123</v>
      </c>
      <c r="I54" s="1">
        <v>450</v>
      </c>
      <c r="J54" s="29">
        <v>366</v>
      </c>
      <c r="K54" s="22">
        <v>227</v>
      </c>
      <c r="L54" s="29">
        <v>120</v>
      </c>
      <c r="M54" s="3">
        <v>0.14000000000000001</v>
      </c>
      <c r="N54" s="37">
        <v>5.8682947698772012E-2</v>
      </c>
      <c r="O54" s="22">
        <v>193.94581491041436</v>
      </c>
      <c r="P54" s="22">
        <v>281.24711366257765</v>
      </c>
      <c r="Q54" s="23">
        <v>1.0231758789687727E-2</v>
      </c>
      <c r="R54" s="17">
        <v>0.41916391213408577</v>
      </c>
      <c r="S54" s="38">
        <v>0.20403700135961789</v>
      </c>
      <c r="T54" s="22">
        <v>193.94581491041436</v>
      </c>
      <c r="U54" s="22">
        <v>268</v>
      </c>
      <c r="V54" s="23">
        <v>1.0761904761904762E-2</v>
      </c>
      <c r="W54" s="17">
        <f t="shared" si="0"/>
        <v>1.2850811376306681</v>
      </c>
      <c r="X54" s="17">
        <f t="shared" si="1"/>
        <v>0.73094170403587444</v>
      </c>
      <c r="Y54" s="17">
        <v>1.4574071525686991</v>
      </c>
      <c r="Z54" s="37">
        <v>0.25448360281216226</v>
      </c>
      <c r="AA54" s="22">
        <v>193.94581491041436</v>
      </c>
      <c r="AB54" s="22">
        <v>281.24711366257765</v>
      </c>
      <c r="AC54" s="23">
        <v>1.0231758789687727E-2</v>
      </c>
      <c r="AD54" s="17">
        <v>1.8177400200868732</v>
      </c>
      <c r="AE54" s="3">
        <v>0.28189693997758725</v>
      </c>
      <c r="AF54" s="17">
        <v>9.4830153189527797E-2</v>
      </c>
      <c r="AG54" s="37">
        <f t="shared" si="2"/>
        <v>9.4830153189527797E-2</v>
      </c>
      <c r="AH54" s="22">
        <v>199.76893750153238</v>
      </c>
      <c r="AI54" s="23">
        <v>6.4999999999999997E-3</v>
      </c>
      <c r="AJ54" s="17">
        <v>0.67735823706805565</v>
      </c>
      <c r="AK54" s="38">
        <v>0.11305881345410194</v>
      </c>
      <c r="AN54" s="3">
        <f t="shared" si="3"/>
        <v>-1.8428912419244436</v>
      </c>
      <c r="AO54" s="3">
        <f t="shared" si="4"/>
        <v>-0.13043354842938112</v>
      </c>
      <c r="AP54" s="3">
        <f t="shared" si="5"/>
        <v>0.42363123470570274</v>
      </c>
      <c r="AQ54" s="3">
        <f t="shared" si="6"/>
        <v>0.15541540984518334</v>
      </c>
    </row>
    <row r="55" spans="1:43" x14ac:dyDescent="0.25">
      <c r="B55" s="1">
        <v>12</v>
      </c>
      <c r="C55" s="1">
        <v>4</v>
      </c>
      <c r="D55" s="4">
        <v>46</v>
      </c>
      <c r="E55" s="3">
        <v>2.6933292113182881</v>
      </c>
      <c r="F55" s="1">
        <v>70</v>
      </c>
      <c r="G55" s="1">
        <v>84</v>
      </c>
      <c r="H55" s="5">
        <v>71.347043658761123</v>
      </c>
      <c r="I55" s="1">
        <v>450</v>
      </c>
      <c r="J55" s="29">
        <v>366</v>
      </c>
      <c r="K55" s="22">
        <v>227</v>
      </c>
      <c r="L55" s="29">
        <v>120</v>
      </c>
      <c r="M55" s="3">
        <v>0.31</v>
      </c>
      <c r="N55" s="37">
        <v>0.17160378323165554</v>
      </c>
      <c r="O55" s="22">
        <v>242.43226863801794</v>
      </c>
      <c r="P55" s="22">
        <v>281.24711366257765</v>
      </c>
      <c r="Q55" s="23">
        <v>1.0231758789687727E-2</v>
      </c>
      <c r="R55" s="17">
        <v>0.55356059106985656</v>
      </c>
      <c r="S55" s="38">
        <v>0.25504625169952239</v>
      </c>
      <c r="T55" s="22">
        <v>242.43226863801794</v>
      </c>
      <c r="U55" s="22">
        <v>268</v>
      </c>
      <c r="V55" s="23">
        <v>1.0761904761904762E-2</v>
      </c>
      <c r="W55" s="17">
        <f t="shared" si="0"/>
        <v>1.2850811376306681</v>
      </c>
      <c r="X55" s="17">
        <f t="shared" si="1"/>
        <v>0.73094170403587444</v>
      </c>
      <c r="Y55" s="17">
        <v>0.82272984419200768</v>
      </c>
      <c r="Z55" s="37">
        <v>0.31810450351520281</v>
      </c>
      <c r="AA55" s="22">
        <v>242.43226863801794</v>
      </c>
      <c r="AB55" s="22">
        <v>281.24711366257765</v>
      </c>
      <c r="AC55" s="23">
        <v>1.0231758789687727E-2</v>
      </c>
      <c r="AD55" s="17">
        <v>1.0261435597264608</v>
      </c>
      <c r="AE55" s="3">
        <v>0.35237117497198406</v>
      </c>
      <c r="AF55" s="17">
        <v>0.14817211435863717</v>
      </c>
      <c r="AG55" s="37">
        <f t="shared" si="2"/>
        <v>0.14817211435863717</v>
      </c>
      <c r="AH55" s="22">
        <v>249.71117187691544</v>
      </c>
      <c r="AI55" s="23">
        <v>6.4999999999999997E-3</v>
      </c>
      <c r="AJ55" s="17">
        <v>0.4779745624472167</v>
      </c>
      <c r="AK55" s="38">
        <v>0.23258781880852611</v>
      </c>
      <c r="AN55" s="3">
        <f t="shared" si="3"/>
        <v>-0.51445379826800275</v>
      </c>
      <c r="AO55" s="3">
        <f t="shared" si="4"/>
        <v>0.48483766793962241</v>
      </c>
      <c r="AP55" s="3">
        <f t="shared" si="5"/>
        <v>1.2877886407010455</v>
      </c>
      <c r="AQ55" s="3">
        <f t="shared" si="6"/>
        <v>1.0435223428529059</v>
      </c>
    </row>
    <row r="56" spans="1:43" x14ac:dyDescent="0.25">
      <c r="B56" s="1">
        <v>12</v>
      </c>
      <c r="C56" s="1">
        <v>4</v>
      </c>
      <c r="D56" s="4">
        <v>46</v>
      </c>
      <c r="E56" s="3">
        <v>2.6933292113182881</v>
      </c>
      <c r="F56" s="1">
        <v>70</v>
      </c>
      <c r="G56" s="1">
        <v>84</v>
      </c>
      <c r="H56" s="5">
        <v>71.347043658761123</v>
      </c>
      <c r="I56" s="1">
        <v>450</v>
      </c>
      <c r="J56" s="29">
        <v>366</v>
      </c>
      <c r="K56" s="22">
        <v>227</v>
      </c>
      <c r="L56" s="29">
        <v>120</v>
      </c>
      <c r="M56" s="3">
        <v>0.4</v>
      </c>
      <c r="N56" s="37">
        <v>0.28452461876453911</v>
      </c>
      <c r="O56" s="22">
        <v>290.91872236562153</v>
      </c>
      <c r="P56" s="22">
        <v>281.24711366257765</v>
      </c>
      <c r="Q56" s="23">
        <v>1.0231758789687727E-2</v>
      </c>
      <c r="R56" s="17">
        <v>0.71131154691134768</v>
      </c>
      <c r="S56" s="38">
        <v>0.34178055859895096</v>
      </c>
      <c r="T56" s="22">
        <v>290.91872236562153</v>
      </c>
      <c r="U56" s="22">
        <v>268</v>
      </c>
      <c r="V56" s="23">
        <v>1.0761904761904762E-2</v>
      </c>
      <c r="W56" s="17">
        <f t="shared" si="0"/>
        <v>1.2850811376306681</v>
      </c>
      <c r="X56" s="17">
        <f t="shared" si="1"/>
        <v>0.73094170403587444</v>
      </c>
      <c r="Y56" s="17">
        <v>0.85445139649737734</v>
      </c>
      <c r="Z56" s="37">
        <v>0.38172540421824341</v>
      </c>
      <c r="AA56" s="22">
        <v>290.91872236562153</v>
      </c>
      <c r="AB56" s="22">
        <v>281.24711366257765</v>
      </c>
      <c r="AC56" s="23">
        <v>1.0231758789687727E-2</v>
      </c>
      <c r="AD56" s="17">
        <v>0.95431351054560853</v>
      </c>
      <c r="AE56" s="3">
        <v>0.42284540996638087</v>
      </c>
      <c r="AF56" s="17">
        <v>0.21336784467643757</v>
      </c>
      <c r="AG56" s="37">
        <f t="shared" si="2"/>
        <v>0.21336784467643757</v>
      </c>
      <c r="AH56" s="22">
        <v>299.65340625229857</v>
      </c>
      <c r="AI56" s="23">
        <v>6.4999999999999997E-3</v>
      </c>
      <c r="AJ56" s="17">
        <v>0.53341961169109386</v>
      </c>
      <c r="AK56" s="38">
        <v>0.35211682416295037</v>
      </c>
      <c r="AN56" s="3">
        <f t="shared" si="3"/>
        <v>0.81398364538843893</v>
      </c>
      <c r="AO56" s="3">
        <f t="shared" si="4"/>
        <v>1.5310228628078242</v>
      </c>
      <c r="AP56" s="3">
        <f t="shared" si="5"/>
        <v>2.1519460466963891</v>
      </c>
      <c r="AQ56" s="3">
        <f t="shared" si="6"/>
        <v>1.9316292758606284</v>
      </c>
    </row>
    <row r="57" spans="1:43" x14ac:dyDescent="0.25">
      <c r="A57" t="s">
        <v>16</v>
      </c>
      <c r="B57" s="1">
        <v>12</v>
      </c>
      <c r="C57" s="1">
        <v>4</v>
      </c>
      <c r="D57" s="4">
        <v>46</v>
      </c>
      <c r="E57" s="3">
        <v>2.6933292113182881</v>
      </c>
      <c r="F57" s="1">
        <v>70</v>
      </c>
      <c r="G57" s="1">
        <v>84</v>
      </c>
      <c r="H57" s="5">
        <v>71.347043658761123</v>
      </c>
      <c r="I57" s="1">
        <v>450</v>
      </c>
      <c r="J57" s="29">
        <v>366</v>
      </c>
      <c r="K57" s="22">
        <v>227</v>
      </c>
      <c r="L57" s="29">
        <v>120</v>
      </c>
      <c r="M57" s="3">
        <v>0.25</v>
      </c>
      <c r="N57" s="37">
        <v>5.8682947698772012E-2</v>
      </c>
      <c r="O57" s="22">
        <v>193.94581491041436</v>
      </c>
      <c r="P57" s="22">
        <v>281.24711366257765</v>
      </c>
      <c r="Q57" s="23">
        <v>1.0231758789687727E-2</v>
      </c>
      <c r="R57" s="17">
        <v>0.23473179079508805</v>
      </c>
      <c r="S57" s="38">
        <v>0.20403700135961789</v>
      </c>
      <c r="T57" s="22">
        <v>193.94581491041436</v>
      </c>
      <c r="U57" s="22">
        <v>268</v>
      </c>
      <c r="V57" s="23">
        <v>1.0761904761904762E-2</v>
      </c>
      <c r="W57" s="17">
        <f t="shared" si="0"/>
        <v>1.2850811376306681</v>
      </c>
      <c r="X57" s="17">
        <f t="shared" si="1"/>
        <v>0.73094170403587444</v>
      </c>
      <c r="Y57" s="17">
        <v>0.81614800543847155</v>
      </c>
      <c r="Z57" s="37">
        <v>0.25448360281216226</v>
      </c>
      <c r="AA57" s="22">
        <v>193.94581491041436</v>
      </c>
      <c r="AB57" s="22">
        <v>281.24711366257765</v>
      </c>
      <c r="AC57" s="23">
        <v>1.0231758789687727E-2</v>
      </c>
      <c r="AD57" s="17">
        <v>1.017934411248649</v>
      </c>
      <c r="AE57" s="3">
        <v>0.28189693997758725</v>
      </c>
      <c r="AF57" s="17">
        <v>9.4830153189527797E-2</v>
      </c>
      <c r="AG57" s="37">
        <f t="shared" si="2"/>
        <v>9.4830153189527797E-2</v>
      </c>
      <c r="AH57" s="22">
        <v>199.76893750153238</v>
      </c>
      <c r="AI57" s="23">
        <v>6.4999999999999997E-3</v>
      </c>
      <c r="AJ57" s="17">
        <v>0.37932061275811119</v>
      </c>
      <c r="AK57" s="38">
        <v>0.11305881345410194</v>
      </c>
      <c r="AN57" s="3">
        <f t="shared" si="3"/>
        <v>-1.8428912419244436</v>
      </c>
      <c r="AO57" s="3">
        <f t="shared" si="4"/>
        <v>-0.13043354842938112</v>
      </c>
      <c r="AP57" s="3">
        <f t="shared" si="5"/>
        <v>0.42363123470570274</v>
      </c>
      <c r="AQ57" s="3">
        <f t="shared" si="6"/>
        <v>0.15541540984518334</v>
      </c>
    </row>
    <row r="58" spans="1:43" x14ac:dyDescent="0.25">
      <c r="B58" s="1">
        <v>12</v>
      </c>
      <c r="C58" s="1">
        <v>4</v>
      </c>
      <c r="D58" s="4">
        <v>46</v>
      </c>
      <c r="E58" s="3">
        <v>2.6933292113182881</v>
      </c>
      <c r="F58" s="1">
        <v>70</v>
      </c>
      <c r="G58" s="1">
        <v>84</v>
      </c>
      <c r="H58" s="5">
        <v>71.347043658761123</v>
      </c>
      <c r="I58" s="1">
        <v>450</v>
      </c>
      <c r="J58" s="29">
        <v>366</v>
      </c>
      <c r="K58" s="22">
        <v>227</v>
      </c>
      <c r="L58" s="29">
        <v>120</v>
      </c>
      <c r="M58" s="3">
        <v>0.44</v>
      </c>
      <c r="N58" s="37">
        <v>0.17160378323165554</v>
      </c>
      <c r="O58" s="22">
        <v>242.43226863801794</v>
      </c>
      <c r="P58" s="22">
        <v>281.24711366257765</v>
      </c>
      <c r="Q58" s="23">
        <v>1.0231758789687727E-2</v>
      </c>
      <c r="R58" s="17">
        <v>0.39000859825376261</v>
      </c>
      <c r="S58" s="38">
        <v>0.25504625169952239</v>
      </c>
      <c r="T58" s="22">
        <v>242.43226863801794</v>
      </c>
      <c r="U58" s="22">
        <v>268</v>
      </c>
      <c r="V58" s="23">
        <v>1.0761904761904762E-2</v>
      </c>
      <c r="W58" s="17">
        <f t="shared" si="0"/>
        <v>1.2850811376306681</v>
      </c>
      <c r="X58" s="17">
        <f t="shared" si="1"/>
        <v>0.73094170403587444</v>
      </c>
      <c r="Y58" s="17">
        <v>0.57965057204436909</v>
      </c>
      <c r="Z58" s="37">
        <v>0.31810450351520281</v>
      </c>
      <c r="AA58" s="22">
        <v>242.43226863801794</v>
      </c>
      <c r="AB58" s="22">
        <v>281.24711366257765</v>
      </c>
      <c r="AC58" s="23">
        <v>1.0231758789687727E-2</v>
      </c>
      <c r="AD58" s="17">
        <v>0.72296478071637005</v>
      </c>
      <c r="AE58" s="3">
        <v>0.35237117497198406</v>
      </c>
      <c r="AF58" s="17">
        <v>0.14817211435863717</v>
      </c>
      <c r="AG58" s="37">
        <f t="shared" si="2"/>
        <v>0.14817211435863717</v>
      </c>
      <c r="AH58" s="22">
        <v>249.71117187691544</v>
      </c>
      <c r="AI58" s="23">
        <v>6.4999999999999997E-3</v>
      </c>
      <c r="AJ58" s="17">
        <v>0.33675480536053903</v>
      </c>
      <c r="AK58" s="38">
        <v>0.23258781880852611</v>
      </c>
      <c r="AN58" s="3">
        <f t="shared" si="3"/>
        <v>-0.51445379826800275</v>
      </c>
      <c r="AO58" s="3">
        <f t="shared" si="4"/>
        <v>0.48483766793962241</v>
      </c>
      <c r="AP58" s="3">
        <f t="shared" si="5"/>
        <v>1.2877886407010455</v>
      </c>
      <c r="AQ58" s="3">
        <f t="shared" si="6"/>
        <v>1.0435223428529059</v>
      </c>
    </row>
    <row r="59" spans="1:43" x14ac:dyDescent="0.25">
      <c r="B59" s="1">
        <v>12</v>
      </c>
      <c r="C59" s="1">
        <v>4</v>
      </c>
      <c r="D59" s="4">
        <v>46</v>
      </c>
      <c r="E59" s="3">
        <v>2.6933292113182881</v>
      </c>
      <c r="F59" s="1">
        <v>70</v>
      </c>
      <c r="G59" s="1">
        <v>84</v>
      </c>
      <c r="H59" s="5">
        <v>71.347043658761123</v>
      </c>
      <c r="I59" s="1">
        <v>450</v>
      </c>
      <c r="J59" s="29">
        <v>366</v>
      </c>
      <c r="K59" s="22">
        <v>227</v>
      </c>
      <c r="L59" s="29">
        <v>120</v>
      </c>
      <c r="M59" s="3">
        <v>0.56000000000000005</v>
      </c>
      <c r="N59" s="37">
        <v>0.28452461876453911</v>
      </c>
      <c r="O59" s="22">
        <v>290.91872236562153</v>
      </c>
      <c r="P59" s="22">
        <v>281.24711366257765</v>
      </c>
      <c r="Q59" s="23">
        <v>1.0231758789687727E-2</v>
      </c>
      <c r="R59" s="17">
        <v>0.50807967636524831</v>
      </c>
      <c r="S59" s="38">
        <v>0.34178055859895096</v>
      </c>
      <c r="T59" s="22">
        <v>290.91872236562153</v>
      </c>
      <c r="U59" s="22">
        <v>268</v>
      </c>
      <c r="V59" s="23">
        <v>1.0761904761904762E-2</v>
      </c>
      <c r="W59" s="17">
        <f t="shared" si="0"/>
        <v>1.2850811376306681</v>
      </c>
      <c r="X59" s="17">
        <f t="shared" si="1"/>
        <v>0.73094170403587444</v>
      </c>
      <c r="Y59" s="17">
        <v>0.61032242606955522</v>
      </c>
      <c r="Z59" s="37">
        <v>0.38172540421824341</v>
      </c>
      <c r="AA59" s="22">
        <v>290.91872236562153</v>
      </c>
      <c r="AB59" s="22">
        <v>281.24711366257765</v>
      </c>
      <c r="AC59" s="23">
        <v>1.0231758789687727E-2</v>
      </c>
      <c r="AD59" s="17">
        <v>0.68165250753257745</v>
      </c>
      <c r="AE59" s="3">
        <v>0.42284540996638087</v>
      </c>
      <c r="AF59" s="17">
        <v>0.21336784467643757</v>
      </c>
      <c r="AG59" s="37">
        <f t="shared" si="2"/>
        <v>0.21336784467643757</v>
      </c>
      <c r="AH59" s="22">
        <v>299.65340625229857</v>
      </c>
      <c r="AI59" s="23">
        <v>6.4999999999999997E-3</v>
      </c>
      <c r="AJ59" s="17">
        <v>0.38101400835078136</v>
      </c>
      <c r="AK59" s="38">
        <v>0.35211682416295037</v>
      </c>
      <c r="AN59" s="3">
        <f t="shared" si="3"/>
        <v>0.81398364538843893</v>
      </c>
      <c r="AO59" s="3">
        <f t="shared" si="4"/>
        <v>1.5310228628078242</v>
      </c>
      <c r="AP59" s="3">
        <f t="shared" si="5"/>
        <v>2.1519460466963891</v>
      </c>
      <c r="AQ59" s="3">
        <f t="shared" si="6"/>
        <v>1.9316292758606284</v>
      </c>
    </row>
    <row r="60" spans="1:43" x14ac:dyDescent="0.25">
      <c r="A60" t="s">
        <v>17</v>
      </c>
      <c r="B60" s="1">
        <v>25</v>
      </c>
      <c r="C60" s="1">
        <v>4</v>
      </c>
      <c r="D60" s="4">
        <v>62</v>
      </c>
      <c r="E60" s="3">
        <v>2.6933292113182881</v>
      </c>
      <c r="F60" s="1">
        <v>20</v>
      </c>
      <c r="G60" s="1">
        <v>40.5</v>
      </c>
      <c r="H60" s="5">
        <v>141.76646013770139</v>
      </c>
      <c r="I60" s="1">
        <v>450</v>
      </c>
      <c r="J60" s="29">
        <v>409.5</v>
      </c>
      <c r="K60" s="22">
        <v>237</v>
      </c>
      <c r="L60" s="29">
        <v>141.75</v>
      </c>
      <c r="M60" s="3">
        <v>0.23</v>
      </c>
      <c r="N60" s="37">
        <v>0.14122631889912982</v>
      </c>
      <c r="O60" s="22">
        <v>210.83754926858927</v>
      </c>
      <c r="P60" s="22">
        <v>66.612008163975105</v>
      </c>
      <c r="Q60" s="23">
        <v>5.5421516754850089E-2</v>
      </c>
      <c r="R60" s="17">
        <v>0.61402747347447739</v>
      </c>
      <c r="S60" s="38">
        <v>0.15610003267778957</v>
      </c>
      <c r="T60" s="22">
        <v>210.83754926858927</v>
      </c>
      <c r="U60" s="22">
        <v>86</v>
      </c>
      <c r="V60" s="23">
        <v>3.9586797682035775E-2</v>
      </c>
      <c r="W60" s="17">
        <f t="shared" si="0"/>
        <v>1.151269803629497</v>
      </c>
      <c r="X60" s="17">
        <f t="shared" si="1"/>
        <v>0.66725352112676051</v>
      </c>
      <c r="Y60" s="17">
        <v>0.67869579425125903</v>
      </c>
      <c r="Z60" s="37">
        <v>0.12361189410122388</v>
      </c>
      <c r="AA60" s="22">
        <v>210.83754926858927</v>
      </c>
      <c r="AB60" s="22">
        <v>66.612008163975105</v>
      </c>
      <c r="AC60" s="23">
        <v>5.5421516754850089E-2</v>
      </c>
      <c r="AD60" s="17">
        <v>0.53744301783140813</v>
      </c>
      <c r="AE60" s="3">
        <v>0.17799191159417418</v>
      </c>
      <c r="AF60" s="17">
        <v>0.24169857413436355</v>
      </c>
      <c r="AG60" s="37">
        <f t="shared" si="2"/>
        <v>0.17799191159417418</v>
      </c>
      <c r="AH60" s="22">
        <v>220.95935656530708</v>
      </c>
      <c r="AI60" s="23">
        <v>2.9399999999999999E-2</v>
      </c>
      <c r="AJ60" s="17">
        <v>0.77387787649640949</v>
      </c>
      <c r="AK60" s="38">
        <v>0.18596211410591876</v>
      </c>
      <c r="AN60" s="3">
        <f t="shared" si="3"/>
        <v>-0.87182417081464925</v>
      </c>
      <c r="AO60" s="3">
        <f t="shared" si="4"/>
        <v>-0.70864704565535419</v>
      </c>
      <c r="AP60" s="3">
        <f t="shared" si="5"/>
        <v>-1.3539883064841263</v>
      </c>
      <c r="AQ60" s="3">
        <f t="shared" si="6"/>
        <v>-1.1539819335812496</v>
      </c>
    </row>
    <row r="61" spans="1:43" x14ac:dyDescent="0.25">
      <c r="B61" s="1">
        <v>25</v>
      </c>
      <c r="C61" s="1">
        <v>4</v>
      </c>
      <c r="D61" s="4">
        <v>62</v>
      </c>
      <c r="E61" s="3">
        <v>2.6933292113182881</v>
      </c>
      <c r="F61" s="1">
        <v>20</v>
      </c>
      <c r="G61" s="1">
        <v>40.5</v>
      </c>
      <c r="H61" s="5">
        <v>141.76646013770139</v>
      </c>
      <c r="I61" s="1">
        <v>450</v>
      </c>
      <c r="J61" s="29">
        <v>409.5</v>
      </c>
      <c r="K61" s="22">
        <v>237</v>
      </c>
      <c r="L61" s="29">
        <v>141.75</v>
      </c>
      <c r="M61" s="3">
        <v>0.35</v>
      </c>
      <c r="N61" s="37">
        <v>0.22835615725307237</v>
      </c>
      <c r="O61" s="22">
        <v>316.25632390288388</v>
      </c>
      <c r="P61" s="22">
        <v>66.612008163975105</v>
      </c>
      <c r="Q61" s="23">
        <v>5.5421516754850089E-2</v>
      </c>
      <c r="R61" s="17">
        <v>0.65244616358020679</v>
      </c>
      <c r="S61" s="38">
        <v>0.2594615172931995</v>
      </c>
      <c r="T61" s="22">
        <v>316.25632390288388</v>
      </c>
      <c r="U61" s="22">
        <v>86</v>
      </c>
      <c r="V61" s="23">
        <v>3.9586797682035775E-2</v>
      </c>
      <c r="W61" s="17">
        <f t="shared" si="0"/>
        <v>1.151269803629497</v>
      </c>
      <c r="X61" s="17">
        <f t="shared" si="1"/>
        <v>0.66725352112676051</v>
      </c>
      <c r="Y61" s="17">
        <v>0.74131862083771294</v>
      </c>
      <c r="Z61" s="37">
        <v>0.19987448053425924</v>
      </c>
      <c r="AA61" s="22">
        <v>316.25632390288388</v>
      </c>
      <c r="AB61" s="22">
        <v>66.612008163975105</v>
      </c>
      <c r="AC61" s="23">
        <v>5.5421516754850089E-2</v>
      </c>
      <c r="AD61" s="17">
        <v>0.57106994438359782</v>
      </c>
      <c r="AE61" s="3">
        <v>0.26698786739126135</v>
      </c>
      <c r="AF61" s="17">
        <v>0.54382179180231793</v>
      </c>
      <c r="AG61" s="37">
        <f t="shared" si="2"/>
        <v>0.26698786739126135</v>
      </c>
      <c r="AH61" s="22">
        <v>331.43903484796061</v>
      </c>
      <c r="AI61" s="23">
        <v>2.9399999999999999E-2</v>
      </c>
      <c r="AJ61" s="17">
        <v>0.76282247826074678</v>
      </c>
      <c r="AK61" s="38">
        <v>0.31835249797888493</v>
      </c>
      <c r="AN61" s="3">
        <f t="shared" si="3"/>
        <v>0.15319959192047494</v>
      </c>
      <c r="AO61" s="3">
        <f t="shared" si="4"/>
        <v>0.53809439714680984</v>
      </c>
      <c r="AP61" s="3">
        <f t="shared" si="5"/>
        <v>-0.31811993401202998</v>
      </c>
      <c r="AQ61" s="3">
        <f t="shared" si="6"/>
        <v>-3.2466739279019954E-2</v>
      </c>
    </row>
    <row r="62" spans="1:43" x14ac:dyDescent="0.25">
      <c r="B62" s="1">
        <v>25</v>
      </c>
      <c r="C62" s="1">
        <v>4</v>
      </c>
      <c r="D62" s="4">
        <v>62</v>
      </c>
      <c r="E62" s="3">
        <v>2.6933292113182881</v>
      </c>
      <c r="F62" s="1">
        <v>20</v>
      </c>
      <c r="G62" s="1">
        <v>40.5</v>
      </c>
      <c r="H62" s="5">
        <v>141.76646013770139</v>
      </c>
      <c r="I62" s="1">
        <v>450</v>
      </c>
      <c r="J62" s="29">
        <v>409.5</v>
      </c>
      <c r="K62" s="22">
        <v>237</v>
      </c>
      <c r="L62" s="29">
        <v>141.75</v>
      </c>
      <c r="M62" s="3">
        <v>0.49</v>
      </c>
      <c r="N62" s="37">
        <v>0.31548599560701496</v>
      </c>
      <c r="O62" s="22">
        <v>421.67509853717854</v>
      </c>
      <c r="P62" s="22">
        <v>66.612008163975105</v>
      </c>
      <c r="Q62" s="23">
        <v>5.5421516754850089E-2</v>
      </c>
      <c r="R62" s="17">
        <v>0.6438489706265611</v>
      </c>
      <c r="S62" s="38">
        <v>0.3628230019086095</v>
      </c>
      <c r="T62" s="22">
        <v>421.67509853717854</v>
      </c>
      <c r="U62" s="22">
        <v>86</v>
      </c>
      <c r="V62" s="23">
        <v>3.9586797682035775E-2</v>
      </c>
      <c r="W62" s="17">
        <f t="shared" si="0"/>
        <v>1.151269803629497</v>
      </c>
      <c r="X62" s="17">
        <f t="shared" si="1"/>
        <v>0.66725352112676051</v>
      </c>
      <c r="Y62" s="17">
        <v>0.74045510593593777</v>
      </c>
      <c r="Z62" s="37">
        <v>0.27613706696729462</v>
      </c>
      <c r="AA62" s="22">
        <v>421.67509853717854</v>
      </c>
      <c r="AB62" s="22">
        <v>66.612008163975105</v>
      </c>
      <c r="AC62" s="23">
        <v>5.5421516754850089E-2</v>
      </c>
      <c r="AD62" s="17">
        <v>0.5635450346271319</v>
      </c>
      <c r="AE62" s="3">
        <v>0.35598382318834837</v>
      </c>
      <c r="AF62" s="17">
        <v>0.96679429653745419</v>
      </c>
      <c r="AG62" s="37">
        <f t="shared" si="2"/>
        <v>0.35598382318834837</v>
      </c>
      <c r="AH62" s="22">
        <v>441.91871313061415</v>
      </c>
      <c r="AI62" s="23">
        <v>2.9399999999999999E-2</v>
      </c>
      <c r="AJ62" s="17">
        <v>0.72649759834356809</v>
      </c>
      <c r="AK62" s="38">
        <v>0.45074288185185107</v>
      </c>
      <c r="AN62" s="3">
        <f t="shared" si="3"/>
        <v>1.1782233546555996</v>
      </c>
      <c r="AO62" s="3">
        <f t="shared" si="4"/>
        <v>1.7848358399489748</v>
      </c>
      <c r="AP62" s="3">
        <f t="shared" si="5"/>
        <v>0.71774843846006642</v>
      </c>
      <c r="AQ62" s="3">
        <f t="shared" si="6"/>
        <v>1.0890484550232078</v>
      </c>
    </row>
    <row r="63" spans="1:43" x14ac:dyDescent="0.25">
      <c r="B63" s="1">
        <v>25</v>
      </c>
      <c r="C63" s="1">
        <v>4</v>
      </c>
      <c r="D63" s="4">
        <v>62</v>
      </c>
      <c r="E63" s="3">
        <v>2.6933292113182881</v>
      </c>
      <c r="F63" s="1">
        <v>20</v>
      </c>
      <c r="G63" s="1">
        <v>40.5</v>
      </c>
      <c r="H63" s="5">
        <v>141.76646013770139</v>
      </c>
      <c r="I63" s="1">
        <v>450</v>
      </c>
      <c r="J63" s="29">
        <v>409.5</v>
      </c>
      <c r="K63" s="22">
        <v>237</v>
      </c>
      <c r="L63" s="29">
        <v>141.75</v>
      </c>
      <c r="M63" s="3">
        <v>0.67</v>
      </c>
      <c r="N63" s="37">
        <v>0.38022243394277228</v>
      </c>
      <c r="O63" s="22">
        <v>500</v>
      </c>
      <c r="P63" s="22">
        <v>66.612008163975105</v>
      </c>
      <c r="Q63" s="23">
        <v>5.5421516754850089E-2</v>
      </c>
      <c r="R63" s="17">
        <v>0.56749617006383923</v>
      </c>
      <c r="S63" s="38">
        <v>0.43961936124438972</v>
      </c>
      <c r="T63" s="22">
        <v>500</v>
      </c>
      <c r="U63" s="22">
        <v>86</v>
      </c>
      <c r="V63" s="23">
        <v>3.9586797682035775E-2</v>
      </c>
      <c r="W63" s="17">
        <f t="shared" si="0"/>
        <v>1.151269803629497</v>
      </c>
      <c r="X63" s="17">
        <f t="shared" si="1"/>
        <v>0.66725352112676051</v>
      </c>
      <c r="Y63" s="17">
        <v>0.65614830036476068</v>
      </c>
      <c r="Z63" s="37">
        <v>0.33279926578708802</v>
      </c>
      <c r="AA63" s="22">
        <v>500</v>
      </c>
      <c r="AB63" s="22">
        <v>66.612008163975105</v>
      </c>
      <c r="AC63" s="23">
        <v>5.5421516754850089E-2</v>
      </c>
      <c r="AD63" s="17">
        <v>0.49671532207028057</v>
      </c>
      <c r="AE63" s="3">
        <v>0.40277070489560068</v>
      </c>
      <c r="AF63" s="17">
        <v>1.2376256565018231</v>
      </c>
      <c r="AG63" s="37">
        <f t="shared" si="2"/>
        <v>0.40277070489560068</v>
      </c>
      <c r="AH63" s="22">
        <v>500</v>
      </c>
      <c r="AI63" s="23">
        <v>2.9399999999999999E-2</v>
      </c>
      <c r="AJ63" s="17">
        <v>0.60115030581432938</v>
      </c>
      <c r="AK63" s="38">
        <v>0.53874229340682978</v>
      </c>
      <c r="AN63" s="3">
        <f t="shared" si="3"/>
        <v>1.9398038747460025</v>
      </c>
      <c r="AO63" s="3">
        <f t="shared" si="4"/>
        <v>2.7111499713345224</v>
      </c>
      <c r="AP63" s="3">
        <f t="shared" si="5"/>
        <v>1.4873863751918377</v>
      </c>
      <c r="AQ63" s="3">
        <f t="shared" si="6"/>
        <v>1.6786505134396861</v>
      </c>
    </row>
    <row r="64" spans="1:43" x14ac:dyDescent="0.25">
      <c r="A64" t="s">
        <v>18</v>
      </c>
      <c r="B64" s="1">
        <v>25</v>
      </c>
      <c r="C64" s="1">
        <v>4</v>
      </c>
      <c r="D64" s="4">
        <v>62</v>
      </c>
      <c r="E64" s="3">
        <v>2.6933292113182881</v>
      </c>
      <c r="F64" s="1">
        <v>20</v>
      </c>
      <c r="G64" s="1">
        <v>40.5</v>
      </c>
      <c r="H64" s="5">
        <v>141.76646013770139</v>
      </c>
      <c r="I64" s="1">
        <v>450</v>
      </c>
      <c r="J64" s="29">
        <v>409.5</v>
      </c>
      <c r="K64" s="22">
        <v>237</v>
      </c>
      <c r="L64" s="29">
        <v>141.75</v>
      </c>
      <c r="M64" s="3">
        <v>0.27</v>
      </c>
      <c r="N64" s="37">
        <v>0.14122631889912982</v>
      </c>
      <c r="O64" s="22">
        <v>210.83754926858927</v>
      </c>
      <c r="P64" s="22">
        <v>66.612008163975105</v>
      </c>
      <c r="Q64" s="23">
        <v>5.5421516754850089E-2</v>
      </c>
      <c r="R64" s="17">
        <v>0.52306044036714738</v>
      </c>
      <c r="S64" s="38">
        <v>0.15610003267778957</v>
      </c>
      <c r="T64" s="22">
        <v>210.83754926858927</v>
      </c>
      <c r="U64" s="22">
        <v>86</v>
      </c>
      <c r="V64" s="23">
        <v>3.9586797682035775E-2</v>
      </c>
      <c r="W64" s="17">
        <f t="shared" si="0"/>
        <v>1.151269803629497</v>
      </c>
      <c r="X64" s="17">
        <f t="shared" si="1"/>
        <v>0.66725352112676051</v>
      </c>
      <c r="Y64" s="17">
        <v>0.57814826917699835</v>
      </c>
      <c r="Z64" s="37">
        <v>0.12361189410122388</v>
      </c>
      <c r="AA64" s="22">
        <v>210.83754926858927</v>
      </c>
      <c r="AB64" s="22">
        <v>66.612008163975105</v>
      </c>
      <c r="AC64" s="23">
        <v>5.5421516754850089E-2</v>
      </c>
      <c r="AD64" s="17">
        <v>0.45782183000453286</v>
      </c>
      <c r="AE64" s="3">
        <v>0.17799191159417418</v>
      </c>
      <c r="AF64" s="17">
        <v>0.24169857413436355</v>
      </c>
      <c r="AG64" s="37">
        <f t="shared" si="2"/>
        <v>0.17799191159417418</v>
      </c>
      <c r="AH64" s="22">
        <v>220.95935656530708</v>
      </c>
      <c r="AI64" s="23">
        <v>2.9399999999999999E-2</v>
      </c>
      <c r="AJ64" s="17">
        <v>0.65922930220064513</v>
      </c>
      <c r="AK64" s="38">
        <v>0.18596211410591876</v>
      </c>
      <c r="AN64" s="3">
        <f t="shared" si="3"/>
        <v>-0.87182417081464925</v>
      </c>
      <c r="AO64" s="3">
        <f t="shared" si="4"/>
        <v>-0.70864704565535419</v>
      </c>
      <c r="AP64" s="3">
        <f t="shared" si="5"/>
        <v>-1.3539883064841263</v>
      </c>
      <c r="AQ64" s="3">
        <f t="shared" si="6"/>
        <v>-1.1539819335812496</v>
      </c>
    </row>
    <row r="65" spans="1:43" x14ac:dyDescent="0.25">
      <c r="B65" s="1">
        <v>25</v>
      </c>
      <c r="C65" s="1">
        <v>4</v>
      </c>
      <c r="D65" s="4">
        <v>62</v>
      </c>
      <c r="E65" s="3">
        <v>2.6933292113182881</v>
      </c>
      <c r="F65" s="1">
        <v>20</v>
      </c>
      <c r="G65" s="1">
        <v>40.5</v>
      </c>
      <c r="H65" s="5">
        <v>141.76646013770139</v>
      </c>
      <c r="I65" s="1">
        <v>450</v>
      </c>
      <c r="J65" s="29">
        <v>409.5</v>
      </c>
      <c r="K65" s="22">
        <v>237</v>
      </c>
      <c r="L65" s="29">
        <v>141.75</v>
      </c>
      <c r="M65" s="3">
        <v>0.4</v>
      </c>
      <c r="N65" s="37">
        <v>0.22835615725307237</v>
      </c>
      <c r="O65" s="22">
        <v>316.25632390288388</v>
      </c>
      <c r="P65" s="22">
        <v>66.612008163975105</v>
      </c>
      <c r="Q65" s="23">
        <v>5.5421516754850089E-2</v>
      </c>
      <c r="R65" s="17">
        <v>0.57089039313268086</v>
      </c>
      <c r="S65" s="38">
        <v>0.2594615172931995</v>
      </c>
      <c r="T65" s="22">
        <v>316.25632390288388</v>
      </c>
      <c r="U65" s="22">
        <v>86</v>
      </c>
      <c r="V65" s="23">
        <v>3.9586797682035775E-2</v>
      </c>
      <c r="W65" s="17">
        <f t="shared" si="0"/>
        <v>1.151269803629497</v>
      </c>
      <c r="X65" s="17">
        <f t="shared" si="1"/>
        <v>0.66725352112676051</v>
      </c>
      <c r="Y65" s="17">
        <v>0.64865379323299865</v>
      </c>
      <c r="Z65" s="37">
        <v>0.19987448053425924</v>
      </c>
      <c r="AA65" s="22">
        <v>316.25632390288388</v>
      </c>
      <c r="AB65" s="22">
        <v>66.612008163975105</v>
      </c>
      <c r="AC65" s="23">
        <v>5.5421516754850089E-2</v>
      </c>
      <c r="AD65" s="17">
        <v>0.49968620133564806</v>
      </c>
      <c r="AE65" s="3">
        <v>0.26698786739126135</v>
      </c>
      <c r="AF65" s="17">
        <v>0.54382179180231793</v>
      </c>
      <c r="AG65" s="37">
        <f t="shared" si="2"/>
        <v>0.26698786739126135</v>
      </c>
      <c r="AH65" s="22">
        <v>331.43903484796061</v>
      </c>
      <c r="AI65" s="23">
        <v>2.9399999999999999E-2</v>
      </c>
      <c r="AJ65" s="17">
        <v>0.66746966847815337</v>
      </c>
      <c r="AK65" s="38">
        <v>0.31835249797888493</v>
      </c>
      <c r="AN65" s="3">
        <f t="shared" si="3"/>
        <v>0.15319959192047494</v>
      </c>
      <c r="AO65" s="3">
        <f t="shared" si="4"/>
        <v>0.53809439714680984</v>
      </c>
      <c r="AP65" s="3">
        <f t="shared" si="5"/>
        <v>-0.31811993401202998</v>
      </c>
      <c r="AQ65" s="3">
        <f t="shared" si="6"/>
        <v>-3.2466739279019954E-2</v>
      </c>
    </row>
    <row r="66" spans="1:43" x14ac:dyDescent="0.25">
      <c r="B66" s="1">
        <v>25</v>
      </c>
      <c r="C66" s="1">
        <v>4</v>
      </c>
      <c r="D66" s="4">
        <v>62</v>
      </c>
      <c r="E66" s="3">
        <v>2.6933292113182881</v>
      </c>
      <c r="F66" s="1">
        <v>20</v>
      </c>
      <c r="G66" s="1">
        <v>40.5</v>
      </c>
      <c r="H66" s="5">
        <v>141.76646013770139</v>
      </c>
      <c r="I66" s="1">
        <v>450</v>
      </c>
      <c r="J66" s="29">
        <v>409.5</v>
      </c>
      <c r="K66" s="22">
        <v>237</v>
      </c>
      <c r="L66" s="29">
        <v>141.75</v>
      </c>
      <c r="M66" s="3">
        <v>0.53</v>
      </c>
      <c r="N66" s="37">
        <v>0.31548599560701496</v>
      </c>
      <c r="O66" s="22">
        <v>421.67509853717854</v>
      </c>
      <c r="P66" s="22">
        <v>66.612008163975105</v>
      </c>
      <c r="Q66" s="23">
        <v>5.5421516754850089E-2</v>
      </c>
      <c r="R66" s="17">
        <v>0.59525659548493381</v>
      </c>
      <c r="S66" s="38">
        <v>0.3628230019086095</v>
      </c>
      <c r="T66" s="22">
        <v>421.67509853717854</v>
      </c>
      <c r="U66" s="22">
        <v>86</v>
      </c>
      <c r="V66" s="23">
        <v>3.9586797682035775E-2</v>
      </c>
      <c r="W66" s="17">
        <f t="shared" si="0"/>
        <v>1.151269803629497</v>
      </c>
      <c r="X66" s="17">
        <f t="shared" si="1"/>
        <v>0.66725352112676051</v>
      </c>
      <c r="Y66" s="17">
        <v>0.68457170171435755</v>
      </c>
      <c r="Z66" s="37">
        <v>0.27613706696729462</v>
      </c>
      <c r="AA66" s="22">
        <v>421.67509853717854</v>
      </c>
      <c r="AB66" s="22">
        <v>66.612008163975105</v>
      </c>
      <c r="AC66" s="23">
        <v>5.5421516754850089E-2</v>
      </c>
      <c r="AD66" s="17">
        <v>0.52101333390055582</v>
      </c>
      <c r="AE66" s="3">
        <v>0.35598382318834837</v>
      </c>
      <c r="AF66" s="17">
        <v>0.96679429653745419</v>
      </c>
      <c r="AG66" s="37">
        <f t="shared" si="2"/>
        <v>0.35598382318834837</v>
      </c>
      <c r="AH66" s="22">
        <v>441.91871313061415</v>
      </c>
      <c r="AI66" s="23">
        <v>2.9399999999999999E-2</v>
      </c>
      <c r="AJ66" s="17">
        <v>0.67166759092141204</v>
      </c>
      <c r="AK66" s="38">
        <v>0.45074288185185107</v>
      </c>
      <c r="AN66" s="3">
        <f t="shared" si="3"/>
        <v>1.1782233546555996</v>
      </c>
      <c r="AO66" s="3">
        <f t="shared" si="4"/>
        <v>1.7848358399489748</v>
      </c>
      <c r="AP66" s="3">
        <f t="shared" si="5"/>
        <v>0.71774843846006642</v>
      </c>
      <c r="AQ66" s="3">
        <f t="shared" si="6"/>
        <v>1.0890484550232078</v>
      </c>
    </row>
    <row r="67" spans="1:43" x14ac:dyDescent="0.25">
      <c r="B67" s="1">
        <v>25</v>
      </c>
      <c r="C67" s="1">
        <v>4</v>
      </c>
      <c r="D67" s="4">
        <v>62</v>
      </c>
      <c r="E67" s="3">
        <v>2.6933292113182881</v>
      </c>
      <c r="F67" s="1">
        <v>20</v>
      </c>
      <c r="G67" s="1">
        <v>40.5</v>
      </c>
      <c r="H67" s="5">
        <v>141.76646013770139</v>
      </c>
      <c r="I67" s="1">
        <v>450</v>
      </c>
      <c r="J67" s="29">
        <v>409.5</v>
      </c>
      <c r="K67" s="22">
        <v>237</v>
      </c>
      <c r="L67" s="29">
        <v>141.75</v>
      </c>
      <c r="M67" s="3">
        <v>0.72</v>
      </c>
      <c r="N67" s="37">
        <v>0.38022243394277228</v>
      </c>
      <c r="O67" s="22">
        <v>500</v>
      </c>
      <c r="P67" s="22">
        <v>66.612008163975105</v>
      </c>
      <c r="Q67" s="23">
        <v>5.5421516754850089E-2</v>
      </c>
      <c r="R67" s="17">
        <v>0.52808671380940597</v>
      </c>
      <c r="S67" s="38">
        <v>0.43961936124438972</v>
      </c>
      <c r="T67" s="22">
        <v>500</v>
      </c>
      <c r="U67" s="22">
        <v>86</v>
      </c>
      <c r="V67" s="23">
        <v>3.9586797682035775E-2</v>
      </c>
      <c r="W67" s="17">
        <f t="shared" ref="W67:W130" si="7">(I67-H67)/(J67-H67)</f>
        <v>1.151269803629497</v>
      </c>
      <c r="X67" s="17">
        <f t="shared" ref="X67:X130" si="8">0.5*(1+(I67-K67-L67)/(I67-K67))</f>
        <v>0.66725352112676051</v>
      </c>
      <c r="Y67" s="17">
        <v>0.61058244617276347</v>
      </c>
      <c r="Z67" s="37">
        <v>0.33279926578708802</v>
      </c>
      <c r="AA67" s="22">
        <v>500</v>
      </c>
      <c r="AB67" s="22">
        <v>66.612008163975105</v>
      </c>
      <c r="AC67" s="23">
        <v>5.5421516754850089E-2</v>
      </c>
      <c r="AD67" s="17">
        <v>0.46222120248206672</v>
      </c>
      <c r="AE67" s="3">
        <v>0.40277070489560068</v>
      </c>
      <c r="AF67" s="17">
        <v>1.2376256565018231</v>
      </c>
      <c r="AG67" s="37">
        <f t="shared" ref="AG67:AG130" si="9">SMALL(AE67:AF67,1)</f>
        <v>0.40277070489560068</v>
      </c>
      <c r="AH67" s="22">
        <v>500</v>
      </c>
      <c r="AI67" s="23">
        <v>2.9399999999999999E-2</v>
      </c>
      <c r="AJ67" s="17">
        <v>0.55940375679944543</v>
      </c>
      <c r="AK67" s="38">
        <v>0.53874229340682978</v>
      </c>
      <c r="AN67" s="3">
        <f t="shared" ref="AN67:AN130" si="10">(N67-$N$344)/$N$345</f>
        <v>1.9398038747460025</v>
      </c>
      <c r="AO67" s="3">
        <f t="shared" ref="AO67:AO130" si="11">(S67-$S$344)/$S$345</f>
        <v>2.7111499713345224</v>
      </c>
      <c r="AP67" s="3">
        <f t="shared" ref="AP67:AP130" si="12">(Z67-$Z$344)/$Z$345</f>
        <v>1.4873863751918377</v>
      </c>
      <c r="AQ67" s="3">
        <f t="shared" ref="AQ67:AQ130" si="13">(AE67-$AE$344)/$AE$345</f>
        <v>1.6786505134396861</v>
      </c>
    </row>
    <row r="68" spans="1:43" x14ac:dyDescent="0.25">
      <c r="A68" t="s">
        <v>19</v>
      </c>
      <c r="B68" s="1">
        <v>25</v>
      </c>
      <c r="C68" s="1">
        <v>4</v>
      </c>
      <c r="D68" s="4">
        <v>28.7</v>
      </c>
      <c r="E68" s="3">
        <v>2.6933292113182881</v>
      </c>
      <c r="F68" s="1">
        <v>70</v>
      </c>
      <c r="G68" s="1">
        <v>94.5</v>
      </c>
      <c r="H68" s="5">
        <v>130.08181306692575</v>
      </c>
      <c r="I68" s="1">
        <v>450</v>
      </c>
      <c r="J68" s="29">
        <v>355.5</v>
      </c>
      <c r="K68" s="22">
        <v>234</v>
      </c>
      <c r="L68" s="29">
        <v>219.5</v>
      </c>
      <c r="M68" s="3">
        <v>0.3</v>
      </c>
      <c r="N68" s="37">
        <v>0.10990592534117057</v>
      </c>
      <c r="O68" s="22">
        <v>122.34076582972288</v>
      </c>
      <c r="P68" s="22">
        <v>69.198767762806767</v>
      </c>
      <c r="Q68" s="23">
        <v>5.2620596145749564E-2</v>
      </c>
      <c r="R68" s="17">
        <v>0.36635308447056858</v>
      </c>
      <c r="S68" s="38">
        <v>0.10939457736918726</v>
      </c>
      <c r="T68" s="22">
        <v>122.34076582972288</v>
      </c>
      <c r="U68" s="22">
        <v>123</v>
      </c>
      <c r="V68" s="23">
        <v>2.5564594858444516E-2</v>
      </c>
      <c r="W68" s="17">
        <f t="shared" si="7"/>
        <v>1.4192208325588949</v>
      </c>
      <c r="X68" s="17">
        <f t="shared" si="8"/>
        <v>0.49189814814814814</v>
      </c>
      <c r="Y68" s="17">
        <v>0.36464859123062421</v>
      </c>
      <c r="Z68" s="37">
        <v>0.12881608464782118</v>
      </c>
      <c r="AA68" s="22">
        <v>122.34076582972288</v>
      </c>
      <c r="AB68" s="22">
        <v>69.198767762806767</v>
      </c>
      <c r="AC68" s="23">
        <v>5.2620596145749564E-2</v>
      </c>
      <c r="AD68" s="17">
        <v>0.42938694882607065</v>
      </c>
      <c r="AE68" s="3">
        <v>0.16556711308129932</v>
      </c>
      <c r="AF68" s="17">
        <v>8.1665558272208852E-2</v>
      </c>
      <c r="AG68" s="37">
        <f t="shared" si="9"/>
        <v>8.1665558272208852E-2</v>
      </c>
      <c r="AH68" s="22">
        <v>128.43838026067868</v>
      </c>
      <c r="AI68" s="23">
        <v>1.6299999999999999E-2</v>
      </c>
      <c r="AJ68" s="17">
        <v>0.27221852757402953</v>
      </c>
      <c r="AK68" s="38">
        <v>0.12698224972835528</v>
      </c>
      <c r="AN68" s="3">
        <f t="shared" si="10"/>
        <v>-1.2402874695150268</v>
      </c>
      <c r="AO68" s="3">
        <f t="shared" si="11"/>
        <v>-1.2720060855805366</v>
      </c>
      <c r="AP68" s="3">
        <f t="shared" si="12"/>
        <v>-1.2833002188689491</v>
      </c>
      <c r="AQ68" s="3">
        <f t="shared" si="13"/>
        <v>-1.3105575913572514</v>
      </c>
    </row>
    <row r="69" spans="1:43" x14ac:dyDescent="0.25">
      <c r="B69" s="1">
        <v>25</v>
      </c>
      <c r="C69" s="1">
        <v>4</v>
      </c>
      <c r="D69" s="4">
        <v>28.7</v>
      </c>
      <c r="E69" s="3">
        <v>2.6933292113182881</v>
      </c>
      <c r="F69" s="1">
        <v>70</v>
      </c>
      <c r="G69" s="1">
        <v>94.5</v>
      </c>
      <c r="H69" s="5">
        <v>130.08181306692575</v>
      </c>
      <c r="I69" s="1">
        <v>450</v>
      </c>
      <c r="J69" s="29">
        <v>355.5</v>
      </c>
      <c r="K69" s="22">
        <v>234</v>
      </c>
      <c r="L69" s="29">
        <v>219.5</v>
      </c>
      <c r="M69" s="3">
        <v>0.56999999999999995</v>
      </c>
      <c r="N69" s="37">
        <v>0.27627222904761223</v>
      </c>
      <c r="O69" s="22">
        <v>244.68153165944577</v>
      </c>
      <c r="P69" s="22">
        <v>69.198767762806767</v>
      </c>
      <c r="Q69" s="23">
        <v>5.2620596145749564E-2</v>
      </c>
      <c r="R69" s="17">
        <v>0.48468812113616183</v>
      </c>
      <c r="S69" s="38">
        <v>0.38150227100816453</v>
      </c>
      <c r="T69" s="22">
        <v>244.68153165944577</v>
      </c>
      <c r="U69" s="22">
        <v>123</v>
      </c>
      <c r="V69" s="23">
        <v>2.5564594858444516E-2</v>
      </c>
      <c r="W69" s="17">
        <f t="shared" si="7"/>
        <v>1.4192208325588949</v>
      </c>
      <c r="X69" s="17">
        <f t="shared" si="8"/>
        <v>0.49189814814814814</v>
      </c>
      <c r="Y69" s="17">
        <v>0.66930222983888521</v>
      </c>
      <c r="Z69" s="37">
        <v>0.32380698977208044</v>
      </c>
      <c r="AA69" s="22">
        <v>244.68153165944577</v>
      </c>
      <c r="AB69" s="22">
        <v>69.198767762806767</v>
      </c>
      <c r="AC69" s="23">
        <v>5.2620596145749564E-2</v>
      </c>
      <c r="AD69" s="17">
        <v>0.5680824381966324</v>
      </c>
      <c r="AE69" s="3">
        <v>0.33113422616259863</v>
      </c>
      <c r="AF69" s="17">
        <v>0.32666223308883541</v>
      </c>
      <c r="AG69" s="37">
        <f t="shared" si="9"/>
        <v>0.32666223308883541</v>
      </c>
      <c r="AH69" s="22">
        <v>256.87676052135737</v>
      </c>
      <c r="AI69" s="23">
        <v>1.6299999999999999E-2</v>
      </c>
      <c r="AJ69" s="17">
        <v>0.57309163699795695</v>
      </c>
      <c r="AK69" s="38">
        <v>0.38979978999529191</v>
      </c>
      <c r="AN69" s="3">
        <f t="shared" si="10"/>
        <v>0.71689984816114516</v>
      </c>
      <c r="AO69" s="3">
        <f t="shared" si="11"/>
        <v>2.0101443191597808</v>
      </c>
      <c r="AP69" s="3">
        <f t="shared" si="12"/>
        <v>1.3652450375299567</v>
      </c>
      <c r="AQ69" s="3">
        <f t="shared" si="13"/>
        <v>0.77589713947120409</v>
      </c>
    </row>
    <row r="70" spans="1:43" x14ac:dyDescent="0.25">
      <c r="A70" t="s">
        <v>20</v>
      </c>
      <c r="B70" s="1">
        <v>25</v>
      </c>
      <c r="C70" s="1">
        <v>4</v>
      </c>
      <c r="D70" s="4">
        <v>28.7</v>
      </c>
      <c r="E70" s="3">
        <v>2.6933292113182881</v>
      </c>
      <c r="F70" s="1">
        <v>70</v>
      </c>
      <c r="G70" s="1">
        <v>90.5</v>
      </c>
      <c r="H70" s="5">
        <v>130.97513055188566</v>
      </c>
      <c r="I70" s="1">
        <v>450</v>
      </c>
      <c r="J70" s="29">
        <v>359.5</v>
      </c>
      <c r="K70" s="22">
        <v>234</v>
      </c>
      <c r="L70" s="29">
        <v>215.5</v>
      </c>
      <c r="M70" s="3">
        <v>0.26</v>
      </c>
      <c r="N70" s="37">
        <v>0.1079259949450118</v>
      </c>
      <c r="O70" s="22">
        <v>120.90671371295994</v>
      </c>
      <c r="P70" s="22">
        <v>69.055845270099979</v>
      </c>
      <c r="Q70" s="23">
        <v>5.2767941707515108E-2</v>
      </c>
      <c r="R70" s="17">
        <v>0.41509998055773767</v>
      </c>
      <c r="S70" s="38">
        <v>0.10629770257672502</v>
      </c>
      <c r="T70" s="22">
        <v>120.90671371295994</v>
      </c>
      <c r="U70" s="22">
        <v>121</v>
      </c>
      <c r="V70" s="23">
        <v>2.60391117003646E-2</v>
      </c>
      <c r="W70" s="17">
        <f t="shared" si="7"/>
        <v>1.396018167381768</v>
      </c>
      <c r="X70" s="17">
        <f t="shared" si="8"/>
        <v>0.50115740740740744</v>
      </c>
      <c r="Y70" s="17">
        <v>0.40883731760278852</v>
      </c>
      <c r="Z70" s="37">
        <v>0.12657750301551265</v>
      </c>
      <c r="AA70" s="22">
        <v>120.90671371295994</v>
      </c>
      <c r="AB70" s="22">
        <v>69.055845270099979</v>
      </c>
      <c r="AC70" s="23">
        <v>5.2767941707515108E-2</v>
      </c>
      <c r="AD70" s="17">
        <v>0.48683655005966403</v>
      </c>
      <c r="AE70" s="3">
        <v>0.16360417247081654</v>
      </c>
      <c r="AF70" s="17">
        <v>7.9740606352613888E-2</v>
      </c>
      <c r="AG70" s="37">
        <f t="shared" si="9"/>
        <v>7.9740606352613888E-2</v>
      </c>
      <c r="AH70" s="22">
        <v>126.91563273028888</v>
      </c>
      <c r="AI70" s="23">
        <v>1.6299999999999999E-2</v>
      </c>
      <c r="AJ70" s="17">
        <v>0.3066946398177457</v>
      </c>
      <c r="AK70" s="38">
        <v>0.12405799336933521</v>
      </c>
      <c r="AN70" s="3">
        <f t="shared" si="10"/>
        <v>-1.2635800147895866</v>
      </c>
      <c r="AO70" s="3">
        <f t="shared" si="11"/>
        <v>-1.3093604459721093</v>
      </c>
      <c r="AP70" s="3">
        <f t="shared" si="12"/>
        <v>-1.3137066871067071</v>
      </c>
      <c r="AQ70" s="3">
        <f t="shared" si="13"/>
        <v>-1.3352943077670254</v>
      </c>
    </row>
    <row r="71" spans="1:43" x14ac:dyDescent="0.25">
      <c r="B71" s="1">
        <v>25</v>
      </c>
      <c r="C71" s="1">
        <v>4</v>
      </c>
      <c r="D71" s="4">
        <v>28.7</v>
      </c>
      <c r="E71" s="3">
        <v>2.6933292113182881</v>
      </c>
      <c r="F71" s="1">
        <v>70</v>
      </c>
      <c r="G71" s="1">
        <v>90.5</v>
      </c>
      <c r="H71" s="5">
        <v>130.97513055188566</v>
      </c>
      <c r="I71" s="1">
        <v>450</v>
      </c>
      <c r="J71" s="29">
        <v>359.5</v>
      </c>
      <c r="K71" s="22">
        <v>234</v>
      </c>
      <c r="L71" s="29">
        <v>215.5</v>
      </c>
      <c r="M71" s="3">
        <v>0.6</v>
      </c>
      <c r="N71" s="37">
        <v>0.27211941231575132</v>
      </c>
      <c r="O71" s="22">
        <v>241.81342742591988</v>
      </c>
      <c r="P71" s="22">
        <v>69.055845270099979</v>
      </c>
      <c r="Q71" s="23">
        <v>5.2767941707515108E-2</v>
      </c>
      <c r="R71" s="17">
        <v>0.45353235385958557</v>
      </c>
      <c r="S71" s="38">
        <v>0.37132705037540759</v>
      </c>
      <c r="T71" s="22">
        <v>241.81342742591988</v>
      </c>
      <c r="U71" s="22">
        <v>121</v>
      </c>
      <c r="V71" s="23">
        <v>2.60391117003646E-2</v>
      </c>
      <c r="W71" s="17">
        <f t="shared" si="7"/>
        <v>1.396018167381768</v>
      </c>
      <c r="X71" s="17">
        <f t="shared" si="8"/>
        <v>0.50115740740740744</v>
      </c>
      <c r="Y71" s="17">
        <v>0.61887841729234605</v>
      </c>
      <c r="Z71" s="37">
        <v>0.31914642761019552</v>
      </c>
      <c r="AA71" s="22">
        <v>241.81342742591988</v>
      </c>
      <c r="AB71" s="22">
        <v>69.055845270099979</v>
      </c>
      <c r="AC71" s="23">
        <v>5.2767941707515108E-2</v>
      </c>
      <c r="AD71" s="17">
        <v>0.53191071268365919</v>
      </c>
      <c r="AE71" s="3">
        <v>0.32720834494163309</v>
      </c>
      <c r="AF71" s="17">
        <v>0.31896242541045555</v>
      </c>
      <c r="AG71" s="37">
        <f t="shared" si="9"/>
        <v>0.31896242541045555</v>
      </c>
      <c r="AH71" s="22">
        <v>253.83126546057775</v>
      </c>
      <c r="AI71" s="23">
        <v>1.6299999999999999E-2</v>
      </c>
      <c r="AJ71" s="17">
        <v>0.53160404235075931</v>
      </c>
      <c r="AK71" s="38">
        <v>0.38395127727725176</v>
      </c>
      <c r="AN71" s="3">
        <f t="shared" si="10"/>
        <v>0.66804476116844869</v>
      </c>
      <c r="AO71" s="3">
        <f t="shared" si="11"/>
        <v>1.8874112789009683</v>
      </c>
      <c r="AP71" s="3">
        <f t="shared" si="12"/>
        <v>1.3019410090772121</v>
      </c>
      <c r="AQ71" s="3">
        <f t="shared" si="13"/>
        <v>0.72642370665165612</v>
      </c>
    </row>
    <row r="72" spans="1:43" x14ac:dyDescent="0.25">
      <c r="A72" t="s">
        <v>21</v>
      </c>
      <c r="B72" s="1">
        <v>25</v>
      </c>
      <c r="C72" s="1">
        <v>4</v>
      </c>
      <c r="D72" s="4">
        <v>28.7</v>
      </c>
      <c r="E72" s="3">
        <v>2.6933292113182881</v>
      </c>
      <c r="F72" s="1">
        <v>70</v>
      </c>
      <c r="G72" s="1">
        <v>90.5</v>
      </c>
      <c r="H72" s="5">
        <v>130.97513055188566</v>
      </c>
      <c r="I72" s="1">
        <v>450</v>
      </c>
      <c r="J72" s="29">
        <v>359.5</v>
      </c>
      <c r="K72" s="22">
        <v>234</v>
      </c>
      <c r="L72" s="29">
        <v>215.5</v>
      </c>
      <c r="M72" s="3">
        <v>0.27</v>
      </c>
      <c r="N72" s="37">
        <v>0.1079259949450118</v>
      </c>
      <c r="O72" s="22">
        <v>120.90671371295994</v>
      </c>
      <c r="P72" s="22">
        <v>69.055845270099979</v>
      </c>
      <c r="Q72" s="23">
        <v>5.2767941707515108E-2</v>
      </c>
      <c r="R72" s="17">
        <v>0.3997259072037474</v>
      </c>
      <c r="S72" s="38">
        <v>0.10629770257672502</v>
      </c>
      <c r="T72" s="22">
        <v>120.90671371295994</v>
      </c>
      <c r="U72" s="22">
        <v>121</v>
      </c>
      <c r="V72" s="23">
        <v>2.60391117003646E-2</v>
      </c>
      <c r="W72" s="17">
        <f t="shared" si="7"/>
        <v>1.396018167381768</v>
      </c>
      <c r="X72" s="17">
        <f t="shared" si="8"/>
        <v>0.50115740740740744</v>
      </c>
      <c r="Y72" s="17">
        <v>0.39369519472861114</v>
      </c>
      <c r="Z72" s="37">
        <v>0.12657750301551265</v>
      </c>
      <c r="AA72" s="22">
        <v>120.90671371295994</v>
      </c>
      <c r="AB72" s="22">
        <v>69.055845270099979</v>
      </c>
      <c r="AC72" s="23">
        <v>5.2767941707515108E-2</v>
      </c>
      <c r="AD72" s="17">
        <v>0.46880556672412094</v>
      </c>
      <c r="AE72" s="3">
        <v>0.16360417247081654</v>
      </c>
      <c r="AF72" s="17">
        <v>7.9740606352613888E-2</v>
      </c>
      <c r="AG72" s="37">
        <f t="shared" si="9"/>
        <v>7.9740606352613888E-2</v>
      </c>
      <c r="AH72" s="22">
        <v>126.91563273028888</v>
      </c>
      <c r="AI72" s="23">
        <v>1.6299999999999999E-2</v>
      </c>
      <c r="AJ72" s="17">
        <v>0.29533557908375513</v>
      </c>
      <c r="AK72" s="38">
        <v>0.12405799336933521</v>
      </c>
      <c r="AN72" s="3">
        <f t="shared" si="10"/>
        <v>-1.2635800147895866</v>
      </c>
      <c r="AO72" s="3">
        <f t="shared" si="11"/>
        <v>-1.3093604459721093</v>
      </c>
      <c r="AP72" s="3">
        <f t="shared" si="12"/>
        <v>-1.3137066871067071</v>
      </c>
      <c r="AQ72" s="3">
        <f t="shared" si="13"/>
        <v>-1.3352943077670254</v>
      </c>
    </row>
    <row r="73" spans="1:43" x14ac:dyDescent="0.25">
      <c r="B73" s="1">
        <v>25</v>
      </c>
      <c r="C73" s="1">
        <v>4</v>
      </c>
      <c r="D73" s="4">
        <v>28.7</v>
      </c>
      <c r="E73" s="3">
        <v>2.6933292113182881</v>
      </c>
      <c r="F73" s="1">
        <v>70</v>
      </c>
      <c r="G73" s="1">
        <v>90.5</v>
      </c>
      <c r="H73" s="5">
        <v>130.97513055188566</v>
      </c>
      <c r="I73" s="1">
        <v>450</v>
      </c>
      <c r="J73" s="29">
        <v>359.5</v>
      </c>
      <c r="K73" s="22">
        <v>234</v>
      </c>
      <c r="L73" s="29">
        <v>215.5</v>
      </c>
      <c r="M73" s="3">
        <v>0.59</v>
      </c>
      <c r="N73" s="37">
        <v>0.27211941231575132</v>
      </c>
      <c r="O73" s="22">
        <v>241.81342742591988</v>
      </c>
      <c r="P73" s="22">
        <v>69.055845270099979</v>
      </c>
      <c r="Q73" s="23">
        <v>5.2767941707515108E-2</v>
      </c>
      <c r="R73" s="17">
        <v>0.46121934290805311</v>
      </c>
      <c r="S73" s="38">
        <v>0.37132705037540759</v>
      </c>
      <c r="T73" s="22">
        <v>241.81342742591988</v>
      </c>
      <c r="U73" s="22">
        <v>121</v>
      </c>
      <c r="V73" s="23">
        <v>2.60391117003646E-2</v>
      </c>
      <c r="W73" s="17">
        <f t="shared" si="7"/>
        <v>1.396018167381768</v>
      </c>
      <c r="X73" s="17">
        <f t="shared" si="8"/>
        <v>0.50115740740740744</v>
      </c>
      <c r="Y73" s="17">
        <v>0.62936788199221627</v>
      </c>
      <c r="Z73" s="37">
        <v>0.31914642761019552</v>
      </c>
      <c r="AA73" s="22">
        <v>241.81342742591988</v>
      </c>
      <c r="AB73" s="22">
        <v>69.055845270099979</v>
      </c>
      <c r="AC73" s="23">
        <v>5.2767941707515108E-2</v>
      </c>
      <c r="AD73" s="17">
        <v>0.54092614849185683</v>
      </c>
      <c r="AE73" s="3">
        <v>0.32720834494163309</v>
      </c>
      <c r="AF73" s="17">
        <v>0.31896242541045555</v>
      </c>
      <c r="AG73" s="37">
        <f t="shared" si="9"/>
        <v>0.31896242541045555</v>
      </c>
      <c r="AH73" s="22">
        <v>253.83126546057775</v>
      </c>
      <c r="AI73" s="23">
        <v>1.6299999999999999E-2</v>
      </c>
      <c r="AJ73" s="17">
        <v>0.54061428035670434</v>
      </c>
      <c r="AK73" s="38">
        <v>0.38395127727725176</v>
      </c>
      <c r="AN73" s="3">
        <f t="shared" si="10"/>
        <v>0.66804476116844869</v>
      </c>
      <c r="AO73" s="3">
        <f t="shared" si="11"/>
        <v>1.8874112789009683</v>
      </c>
      <c r="AP73" s="3">
        <f t="shared" si="12"/>
        <v>1.3019410090772121</v>
      </c>
      <c r="AQ73" s="3">
        <f t="shared" si="13"/>
        <v>0.72642370665165612</v>
      </c>
    </row>
    <row r="74" spans="1:43" x14ac:dyDescent="0.25">
      <c r="A74" t="s">
        <v>22</v>
      </c>
      <c r="B74" s="1">
        <v>9.52</v>
      </c>
      <c r="C74" s="1">
        <v>3</v>
      </c>
      <c r="D74" s="4">
        <v>22.2</v>
      </c>
      <c r="E74" s="3">
        <v>3.5641600019995088</v>
      </c>
      <c r="F74" s="1">
        <v>20.64</v>
      </c>
      <c r="G74" s="1">
        <v>25.4</v>
      </c>
      <c r="H74" s="5">
        <v>56.390968153098974</v>
      </c>
      <c r="I74" s="1">
        <v>228.6</v>
      </c>
      <c r="J74" s="29">
        <v>203.2</v>
      </c>
      <c r="K74" s="22">
        <v>118</v>
      </c>
      <c r="L74" s="29">
        <v>73</v>
      </c>
      <c r="M74" s="3">
        <v>0.15</v>
      </c>
      <c r="N74" s="37">
        <v>0.13329381492770445</v>
      </c>
      <c r="O74" s="22">
        <v>295.47063165325955</v>
      </c>
      <c r="P74" s="22">
        <v>130.56402948394532</v>
      </c>
      <c r="Q74" s="23">
        <v>3.2448510099947522E-2</v>
      </c>
      <c r="R74" s="17">
        <v>0.88862543285136308</v>
      </c>
      <c r="S74" s="38">
        <v>0.12366214399887077</v>
      </c>
      <c r="T74" s="22">
        <v>295.47063165325955</v>
      </c>
      <c r="U74" s="22">
        <v>160</v>
      </c>
      <c r="V74" s="23">
        <v>2.5515646160668273E-2</v>
      </c>
      <c r="W74" s="17">
        <f t="shared" si="7"/>
        <v>1.1730138785091115</v>
      </c>
      <c r="X74" s="17">
        <f t="shared" si="8"/>
        <v>0.66998191681735986</v>
      </c>
      <c r="Y74" s="17">
        <v>0.82441429332580518</v>
      </c>
      <c r="Z74" s="37">
        <v>0.13033571952634693</v>
      </c>
      <c r="AA74" s="22">
        <v>295.47063165325955</v>
      </c>
      <c r="AB74" s="22">
        <v>130.56402948394532</v>
      </c>
      <c r="AC74" s="23">
        <v>3.2448510099947522E-2</v>
      </c>
      <c r="AD74" s="17">
        <v>0.86890479684231292</v>
      </c>
      <c r="AE74" s="3">
        <v>0.14133750002718667</v>
      </c>
      <c r="AF74" s="17">
        <v>0.13684830482913171</v>
      </c>
      <c r="AG74" s="37">
        <f t="shared" si="9"/>
        <v>0.13684830482913171</v>
      </c>
      <c r="AH74" s="22">
        <v>309.94202697710779</v>
      </c>
      <c r="AI74" s="23">
        <v>1.78E-2</v>
      </c>
      <c r="AJ74" s="17">
        <v>0.91232203219421149</v>
      </c>
      <c r="AK74" s="38">
        <v>0.16074492040548036</v>
      </c>
      <c r="AN74" s="3">
        <f t="shared" si="10"/>
        <v>-0.96514472806934803</v>
      </c>
      <c r="AO74" s="3">
        <f t="shared" si="11"/>
        <v>-1.099911357342513</v>
      </c>
      <c r="AP74" s="3">
        <f t="shared" si="12"/>
        <v>-1.2626591446280102</v>
      </c>
      <c r="AQ74" s="3">
        <f t="shared" si="13"/>
        <v>-1.6158959513857458</v>
      </c>
    </row>
    <row r="75" spans="1:43" x14ac:dyDescent="0.25">
      <c r="B75" s="1">
        <v>9.52</v>
      </c>
      <c r="C75" s="1">
        <v>3</v>
      </c>
      <c r="D75" s="4">
        <v>22.2</v>
      </c>
      <c r="E75" s="3">
        <v>3.5641600019995088</v>
      </c>
      <c r="F75" s="1">
        <v>20.64</v>
      </c>
      <c r="G75" s="1">
        <v>25.4</v>
      </c>
      <c r="H75" s="5">
        <v>56.390968153098974</v>
      </c>
      <c r="I75" s="1">
        <v>228.6</v>
      </c>
      <c r="J75" s="29">
        <v>203.2</v>
      </c>
      <c r="K75" s="22">
        <v>118</v>
      </c>
      <c r="L75" s="29">
        <v>73</v>
      </c>
      <c r="M75" s="3">
        <v>0.17</v>
      </c>
      <c r="N75" s="37">
        <v>0.1630033372764875</v>
      </c>
      <c r="O75" s="22">
        <v>343.86668338956935</v>
      </c>
      <c r="P75" s="22">
        <v>130.56402948394532</v>
      </c>
      <c r="Q75" s="23">
        <v>3.2448510099947522E-2</v>
      </c>
      <c r="R75" s="17">
        <v>0.95884316044992635</v>
      </c>
      <c r="S75" s="38">
        <v>0.1537022961834705</v>
      </c>
      <c r="T75" s="22">
        <v>343.86668338956935</v>
      </c>
      <c r="U75" s="22">
        <v>160</v>
      </c>
      <c r="V75" s="23">
        <v>2.5515646160668273E-2</v>
      </c>
      <c r="W75" s="17">
        <f t="shared" si="7"/>
        <v>1.1730138785091115</v>
      </c>
      <c r="X75" s="17">
        <f t="shared" si="8"/>
        <v>0.66998191681735986</v>
      </c>
      <c r="Y75" s="17">
        <v>0.90413115402041466</v>
      </c>
      <c r="Z75" s="37">
        <v>0.15938591944907343</v>
      </c>
      <c r="AA75" s="22">
        <v>343.86668338956935</v>
      </c>
      <c r="AB75" s="22">
        <v>130.56402948394532</v>
      </c>
      <c r="AC75" s="23">
        <v>3.2448510099947522E-2</v>
      </c>
      <c r="AD75" s="17">
        <v>0.93756423205337303</v>
      </c>
      <c r="AE75" s="3">
        <v>0.16448760779026034</v>
      </c>
      <c r="AF75" s="17">
        <v>0.18534931298386784</v>
      </c>
      <c r="AG75" s="37">
        <f t="shared" si="9"/>
        <v>0.16448760779026034</v>
      </c>
      <c r="AH75" s="22">
        <v>360.70839346473753</v>
      </c>
      <c r="AI75" s="23">
        <v>1.78E-2</v>
      </c>
      <c r="AJ75" s="17">
        <v>0.96757416347211955</v>
      </c>
      <c r="AK75" s="38">
        <v>0.20608716512044847</v>
      </c>
      <c r="AN75" s="3">
        <f t="shared" si="10"/>
        <v>-0.61563224230866609</v>
      </c>
      <c r="AO75" s="3">
        <f t="shared" si="11"/>
        <v>-0.73756843225801028</v>
      </c>
      <c r="AP75" s="3">
        <f t="shared" si="12"/>
        <v>-0.86807269376895035</v>
      </c>
      <c r="AQ75" s="3">
        <f t="shared" si="13"/>
        <v>-1.3241613734098903</v>
      </c>
    </row>
    <row r="76" spans="1:43" x14ac:dyDescent="0.25">
      <c r="A76" t="s">
        <v>23</v>
      </c>
      <c r="B76" s="1">
        <v>12.7</v>
      </c>
      <c r="C76" s="1">
        <v>3</v>
      </c>
      <c r="D76" s="4">
        <v>19.05</v>
      </c>
      <c r="E76" s="3">
        <v>3.9766081638229425</v>
      </c>
      <c r="F76" s="1">
        <v>19.05</v>
      </c>
      <c r="G76" s="1">
        <v>25.4</v>
      </c>
      <c r="H76" s="5">
        <v>70.373657577616456</v>
      </c>
      <c r="I76" s="1">
        <v>228.6</v>
      </c>
      <c r="J76" s="29">
        <v>203.2</v>
      </c>
      <c r="K76" s="22">
        <v>120</v>
      </c>
      <c r="L76" s="29">
        <v>88.9</v>
      </c>
      <c r="M76" s="3">
        <v>0.15</v>
      </c>
      <c r="N76" s="37">
        <v>0.11767813019457772</v>
      </c>
      <c r="O76" s="22">
        <v>303.25602523129726</v>
      </c>
      <c r="P76" s="22">
        <v>83.818709045569435</v>
      </c>
      <c r="Q76" s="23">
        <v>6.4212474555939286E-2</v>
      </c>
      <c r="R76" s="17">
        <v>0.78452086796385145</v>
      </c>
      <c r="S76" s="38">
        <v>0.12257101888901509</v>
      </c>
      <c r="T76" s="22">
        <v>303.25602523129726</v>
      </c>
      <c r="U76" s="22">
        <v>126</v>
      </c>
      <c r="V76" s="23">
        <v>3.8095631746819056E-2</v>
      </c>
      <c r="W76" s="17">
        <f t="shared" si="7"/>
        <v>1.1912271281191258</v>
      </c>
      <c r="X76" s="17">
        <f t="shared" si="8"/>
        <v>0.59069981583793729</v>
      </c>
      <c r="Y76" s="17">
        <v>0.81714012592676732</v>
      </c>
      <c r="Z76" s="37">
        <v>0.12444951194564861</v>
      </c>
      <c r="AA76" s="22">
        <v>303.25602523129726</v>
      </c>
      <c r="AB76" s="22">
        <v>83.818709045569435</v>
      </c>
      <c r="AC76" s="23">
        <v>6.4212474555939286E-2</v>
      </c>
      <c r="AD76" s="17">
        <v>0.82966341297099078</v>
      </c>
      <c r="AE76" s="3">
        <v>0.14698610892576175</v>
      </c>
      <c r="AF76" s="17">
        <v>0.17649154312756957</v>
      </c>
      <c r="AG76" s="37">
        <f t="shared" si="9"/>
        <v>0.14698610892576175</v>
      </c>
      <c r="AH76" s="22">
        <v>321.89714557563946</v>
      </c>
      <c r="AI76" s="23">
        <v>2.5399999999999999E-2</v>
      </c>
      <c r="AJ76" s="17">
        <v>0.97990739283841166</v>
      </c>
      <c r="AK76" s="38">
        <v>0.17301161217427447</v>
      </c>
      <c r="AN76" s="3">
        <f t="shared" si="10"/>
        <v>-1.1488527232318424</v>
      </c>
      <c r="AO76" s="3">
        <f t="shared" si="11"/>
        <v>-1.1130724579091387</v>
      </c>
      <c r="AP76" s="3">
        <f t="shared" si="12"/>
        <v>-1.3426110129272166</v>
      </c>
      <c r="AQ76" s="3">
        <f t="shared" si="13"/>
        <v>-1.5447129335768617</v>
      </c>
    </row>
    <row r="77" spans="1:43" x14ac:dyDescent="0.25">
      <c r="B77" s="1">
        <v>12.7</v>
      </c>
      <c r="C77" s="1">
        <v>3</v>
      </c>
      <c r="D77" s="4">
        <v>19.05</v>
      </c>
      <c r="E77" s="3">
        <v>3.9766081638229425</v>
      </c>
      <c r="F77" s="1">
        <v>19.05</v>
      </c>
      <c r="G77" s="1">
        <v>25.4</v>
      </c>
      <c r="H77" s="5">
        <v>70.373657577616456</v>
      </c>
      <c r="I77" s="1">
        <v>228.6</v>
      </c>
      <c r="J77" s="29">
        <v>203.2</v>
      </c>
      <c r="K77" s="22">
        <v>120</v>
      </c>
      <c r="L77" s="29">
        <v>88.9</v>
      </c>
      <c r="M77" s="3">
        <v>0.17</v>
      </c>
      <c r="N77" s="37">
        <v>0.13840455251524975</v>
      </c>
      <c r="O77" s="22">
        <v>347.81022799039772</v>
      </c>
      <c r="P77" s="22">
        <v>83.818709045569435</v>
      </c>
      <c r="Q77" s="23">
        <v>6.4212474555939286E-2</v>
      </c>
      <c r="R77" s="17">
        <v>0.81414442656029251</v>
      </c>
      <c r="S77" s="38">
        <v>0.1465765794133671</v>
      </c>
      <c r="T77" s="22">
        <v>347.81022799039772</v>
      </c>
      <c r="U77" s="22">
        <v>126</v>
      </c>
      <c r="V77" s="23">
        <v>3.8095631746819056E-2</v>
      </c>
      <c r="W77" s="17">
        <f t="shared" si="7"/>
        <v>1.1912271281191258</v>
      </c>
      <c r="X77" s="17">
        <f t="shared" si="8"/>
        <v>0.59069981583793729</v>
      </c>
      <c r="Y77" s="17">
        <v>0.86221517301980644</v>
      </c>
      <c r="Z77" s="37">
        <v>0.14636856468656209</v>
      </c>
      <c r="AA77" s="22">
        <v>347.81022799039772</v>
      </c>
      <c r="AB77" s="22">
        <v>83.818709045569435</v>
      </c>
      <c r="AC77" s="23">
        <v>6.4212474555939286E-2</v>
      </c>
      <c r="AD77" s="17">
        <v>0.86099155697977692</v>
      </c>
      <c r="AE77" s="3">
        <v>0.16858122445513909</v>
      </c>
      <c r="AF77" s="17">
        <v>0.23216124372145697</v>
      </c>
      <c r="AG77" s="37">
        <f t="shared" si="9"/>
        <v>0.16858122445513909</v>
      </c>
      <c r="AH77" s="22">
        <v>369.19009113414575</v>
      </c>
      <c r="AI77" s="23">
        <v>2.5399999999999999E-2</v>
      </c>
      <c r="AJ77" s="17">
        <v>0.99165426150081815</v>
      </c>
      <c r="AK77" s="38">
        <v>0.20723223840596378</v>
      </c>
      <c r="AN77" s="3">
        <f t="shared" si="10"/>
        <v>-0.90502034850769963</v>
      </c>
      <c r="AO77" s="3">
        <f t="shared" si="11"/>
        <v>-0.82351849808779043</v>
      </c>
      <c r="AP77" s="3">
        <f t="shared" si="12"/>
        <v>-1.0448863414882652</v>
      </c>
      <c r="AQ77" s="3">
        <f t="shared" si="13"/>
        <v>-1.2725741608428602</v>
      </c>
    </row>
    <row r="78" spans="1:43" x14ac:dyDescent="0.25">
      <c r="B78" s="1">
        <v>12.7</v>
      </c>
      <c r="C78" s="1">
        <v>3</v>
      </c>
      <c r="D78" s="4">
        <v>19.05</v>
      </c>
      <c r="E78" s="3">
        <v>3.9766081638229425</v>
      </c>
      <c r="F78" s="1">
        <v>19.05</v>
      </c>
      <c r="G78" s="1">
        <v>25.4</v>
      </c>
      <c r="H78" s="5">
        <v>70.373657577616456</v>
      </c>
      <c r="I78" s="1">
        <v>228.6</v>
      </c>
      <c r="J78" s="29">
        <v>203.2</v>
      </c>
      <c r="K78" s="22">
        <v>120</v>
      </c>
      <c r="L78" s="29">
        <v>88.9</v>
      </c>
      <c r="M78" s="3">
        <v>0.2</v>
      </c>
      <c r="N78" s="37">
        <v>0.16782270032523594</v>
      </c>
      <c r="O78" s="22">
        <v>411.04845126137917</v>
      </c>
      <c r="P78" s="22">
        <v>83.818709045569435</v>
      </c>
      <c r="Q78" s="23">
        <v>6.4212474555939286E-2</v>
      </c>
      <c r="R78" s="17">
        <v>0.8391135016261797</v>
      </c>
      <c r="S78" s="38">
        <v>0.18064898789954423</v>
      </c>
      <c r="T78" s="22">
        <v>411.04845126137917</v>
      </c>
      <c r="U78" s="22">
        <v>126</v>
      </c>
      <c r="V78" s="23">
        <v>3.8095631746819056E-2</v>
      </c>
      <c r="W78" s="17">
        <f t="shared" si="7"/>
        <v>1.1912271281191258</v>
      </c>
      <c r="X78" s="17">
        <f t="shared" si="8"/>
        <v>0.59069981583793729</v>
      </c>
      <c r="Y78" s="17">
        <v>0.90324493949772111</v>
      </c>
      <c r="Z78" s="37">
        <v>0.17747947825431035</v>
      </c>
      <c r="AA78" s="22">
        <v>411.04845126137917</v>
      </c>
      <c r="AB78" s="22">
        <v>83.818709045569435</v>
      </c>
      <c r="AC78" s="23">
        <v>6.4212474555939286E-2</v>
      </c>
      <c r="AD78" s="17">
        <v>0.88739739127155171</v>
      </c>
      <c r="AE78" s="3">
        <v>0.19817501382220473</v>
      </c>
      <c r="AF78" s="17">
        <v>0.32082566870426454</v>
      </c>
      <c r="AG78" s="37">
        <f t="shared" si="9"/>
        <v>0.19817501382220473</v>
      </c>
      <c r="AH78" s="22">
        <v>434</v>
      </c>
      <c r="AI78" s="23">
        <v>2.5399999999999999E-2</v>
      </c>
      <c r="AJ78" s="17">
        <v>0.99087506911102363</v>
      </c>
      <c r="AK78" s="38">
        <v>0.25580344983158737</v>
      </c>
      <c r="AN78" s="3">
        <f t="shared" si="10"/>
        <v>-0.55893568760891532</v>
      </c>
      <c r="AO78" s="3">
        <f t="shared" si="11"/>
        <v>-0.41253868414781147</v>
      </c>
      <c r="AP78" s="3">
        <f t="shared" si="12"/>
        <v>-0.62230938847813944</v>
      </c>
      <c r="AQ78" s="3">
        <f t="shared" si="13"/>
        <v>-0.89963716460656418</v>
      </c>
    </row>
    <row r="79" spans="1:43" x14ac:dyDescent="0.25">
      <c r="A79" t="s">
        <v>24</v>
      </c>
      <c r="B79" s="1">
        <v>15.9</v>
      </c>
      <c r="C79" s="1">
        <v>3</v>
      </c>
      <c r="D79" s="4">
        <v>15.9</v>
      </c>
      <c r="E79" s="3">
        <v>3.9766081638229425</v>
      </c>
      <c r="F79" s="1">
        <v>17.46</v>
      </c>
      <c r="G79" s="1">
        <v>25.4</v>
      </c>
      <c r="H79" s="5">
        <v>83.256822362436324</v>
      </c>
      <c r="I79" s="1">
        <v>228.6</v>
      </c>
      <c r="J79" s="29">
        <v>203.2</v>
      </c>
      <c r="K79" s="22">
        <v>123</v>
      </c>
      <c r="L79" s="29">
        <v>88.9</v>
      </c>
      <c r="M79" s="3">
        <v>0.16</v>
      </c>
      <c r="N79" s="37">
        <v>9.633661918313291E-2</v>
      </c>
      <c r="O79" s="22">
        <v>289.73492291565424</v>
      </c>
      <c r="P79" s="22">
        <v>58.591082217381022</v>
      </c>
      <c r="Q79" s="23">
        <v>0.10835067563565463</v>
      </c>
      <c r="R79" s="17">
        <v>0.60210386989458065</v>
      </c>
      <c r="S79" s="38">
        <v>0.11125206827518069</v>
      </c>
      <c r="T79" s="22">
        <v>289.73492291565424</v>
      </c>
      <c r="U79" s="22">
        <v>89</v>
      </c>
      <c r="V79" s="23">
        <v>5.9047737143093339E-2</v>
      </c>
      <c r="W79" s="17">
        <f t="shared" si="7"/>
        <v>1.2117669424829816</v>
      </c>
      <c r="X79" s="17">
        <f t="shared" si="8"/>
        <v>0.57907196969696961</v>
      </c>
      <c r="Y79" s="17">
        <v>0.69532542671987929</v>
      </c>
      <c r="Z79" s="37">
        <v>0.10731930169564004</v>
      </c>
      <c r="AA79" s="22">
        <v>289.73492291565424</v>
      </c>
      <c r="AB79" s="22">
        <v>58.591082217381022</v>
      </c>
      <c r="AC79" s="23">
        <v>0.10835067563565463</v>
      </c>
      <c r="AD79" s="17">
        <v>0.67074563559775024</v>
      </c>
      <c r="AE79" s="3">
        <v>0.14464187891341146</v>
      </c>
      <c r="AF79" s="17">
        <v>0.20413587615404677</v>
      </c>
      <c r="AG79" s="37">
        <f t="shared" si="9"/>
        <v>0.14464187891341146</v>
      </c>
      <c r="AH79" s="22">
        <v>309.39845616117924</v>
      </c>
      <c r="AI79" s="23">
        <v>3.32E-2</v>
      </c>
      <c r="AJ79" s="17">
        <v>0.90401174320882161</v>
      </c>
      <c r="AK79" s="38">
        <v>0.16228190658907837</v>
      </c>
      <c r="AN79" s="3">
        <f t="shared" si="10"/>
        <v>-1.3999212014096674</v>
      </c>
      <c r="AO79" s="3">
        <f t="shared" si="11"/>
        <v>-1.2496011162561611</v>
      </c>
      <c r="AP79" s="3">
        <f t="shared" si="12"/>
        <v>-1.5752892348671768</v>
      </c>
      <c r="AQ79" s="3">
        <f t="shared" si="13"/>
        <v>-1.5742546082995259</v>
      </c>
    </row>
    <row r="80" spans="1:43" x14ac:dyDescent="0.25">
      <c r="B80" s="1">
        <v>15.9</v>
      </c>
      <c r="C80" s="1">
        <v>3</v>
      </c>
      <c r="D80" s="4">
        <v>15.9</v>
      </c>
      <c r="E80" s="3">
        <v>3.9766081638229425</v>
      </c>
      <c r="F80" s="1">
        <v>17.46</v>
      </c>
      <c r="G80" s="1">
        <v>25.4</v>
      </c>
      <c r="H80" s="5">
        <v>83.256822362436324</v>
      </c>
      <c r="I80" s="1">
        <v>228.6</v>
      </c>
      <c r="J80" s="29">
        <v>203.2</v>
      </c>
      <c r="K80" s="22">
        <v>123</v>
      </c>
      <c r="L80" s="29">
        <v>88.9</v>
      </c>
      <c r="M80" s="3">
        <v>0.21</v>
      </c>
      <c r="N80" s="37">
        <v>0.13048666289426775</v>
      </c>
      <c r="O80" s="22">
        <v>379.98022677462848</v>
      </c>
      <c r="P80" s="22">
        <v>58.591082217381022</v>
      </c>
      <c r="Q80" s="23">
        <v>0.10835067563565463</v>
      </c>
      <c r="R80" s="17">
        <v>0.62136506140127501</v>
      </c>
      <c r="S80" s="38">
        <v>0.1537594628733715</v>
      </c>
      <c r="T80" s="22">
        <v>379.98022677462848</v>
      </c>
      <c r="U80" s="22">
        <v>89</v>
      </c>
      <c r="V80" s="23">
        <v>5.9047737143093339E-2</v>
      </c>
      <c r="W80" s="17">
        <f t="shared" si="7"/>
        <v>1.2117669424829816</v>
      </c>
      <c r="X80" s="17">
        <f t="shared" si="8"/>
        <v>0.57907196969696961</v>
      </c>
      <c r="Y80" s="17">
        <v>0.73218791844462616</v>
      </c>
      <c r="Z80" s="37">
        <v>0.14536255954536384</v>
      </c>
      <c r="AA80" s="22">
        <v>379.98022677462848</v>
      </c>
      <c r="AB80" s="22">
        <v>58.591082217381022</v>
      </c>
      <c r="AC80" s="23">
        <v>0.10835067563565463</v>
      </c>
      <c r="AD80" s="17">
        <v>0.69220266450173262</v>
      </c>
      <c r="AE80" s="3">
        <v>0.18969426742742493</v>
      </c>
      <c r="AF80" s="17">
        <v>0.35110712372639064</v>
      </c>
      <c r="AG80" s="37">
        <f t="shared" si="9"/>
        <v>0.18969426742742493</v>
      </c>
      <c r="AH80" s="22">
        <v>405.76846709662857</v>
      </c>
      <c r="AI80" s="23">
        <v>3.32E-2</v>
      </c>
      <c r="AJ80" s="17">
        <v>0.90330603536869014</v>
      </c>
      <c r="AK80" s="38">
        <v>0.2237697652081653</v>
      </c>
      <c r="AN80" s="3">
        <f t="shared" si="10"/>
        <v>-0.99816897778956626</v>
      </c>
      <c r="AO80" s="3">
        <f t="shared" si="11"/>
        <v>-0.73687889029068476</v>
      </c>
      <c r="AP80" s="3">
        <f t="shared" si="12"/>
        <v>-1.0585508257006728</v>
      </c>
      <c r="AQ80" s="3">
        <f t="shared" si="13"/>
        <v>-1.0065104023349769</v>
      </c>
    </row>
    <row r="81" spans="1:43" x14ac:dyDescent="0.25">
      <c r="A81" t="s">
        <v>25</v>
      </c>
      <c r="B81" s="1">
        <v>16</v>
      </c>
      <c r="C81" s="1">
        <v>2</v>
      </c>
      <c r="D81" s="4">
        <v>138</v>
      </c>
      <c r="E81" s="3">
        <v>3.2689999999999997</v>
      </c>
      <c r="F81" s="1">
        <v>40</v>
      </c>
      <c r="G81" s="1">
        <v>48</v>
      </c>
      <c r="H81" s="5">
        <v>73.386285342529078</v>
      </c>
      <c r="I81" s="1">
        <v>348</v>
      </c>
      <c r="J81" s="29">
        <v>300</v>
      </c>
      <c r="K81" s="22">
        <v>178</v>
      </c>
      <c r="L81" s="29">
        <v>128</v>
      </c>
      <c r="M81" s="3">
        <v>0.15</v>
      </c>
      <c r="N81" s="37">
        <v>9.7763317902372596E-2</v>
      </c>
      <c r="O81" s="22">
        <v>185.27396447016579</v>
      </c>
      <c r="P81" s="22">
        <v>211.30113906801034</v>
      </c>
      <c r="Q81" s="23">
        <v>1.7479097888417915E-2</v>
      </c>
      <c r="R81" s="17">
        <v>0.65175545268248403</v>
      </c>
      <c r="S81" s="38">
        <v>0.12206155113118464</v>
      </c>
      <c r="T81" s="22">
        <v>185.27396447016579</v>
      </c>
      <c r="U81" s="22">
        <v>286</v>
      </c>
      <c r="V81" s="23">
        <v>1.2500000000000001E-2</v>
      </c>
      <c r="W81" s="17">
        <f t="shared" si="7"/>
        <v>1.2118141881772362</v>
      </c>
      <c r="X81" s="17">
        <f t="shared" si="8"/>
        <v>0.62352941176470589</v>
      </c>
      <c r="Y81" s="17">
        <v>0.81374367420789762</v>
      </c>
      <c r="Z81" s="37">
        <v>0.16208568924502412</v>
      </c>
      <c r="AA81" s="22">
        <v>185.27396447016579</v>
      </c>
      <c r="AB81" s="22">
        <v>211.30113906801034</v>
      </c>
      <c r="AC81" s="23">
        <v>1.7479097888417915E-2</v>
      </c>
      <c r="AD81" s="17">
        <v>1.0805712616334942</v>
      </c>
      <c r="AE81" s="3">
        <v>0.25148969879103655</v>
      </c>
      <c r="AF81" s="17">
        <v>9.5278931346240325E-2</v>
      </c>
      <c r="AG81" s="37">
        <f t="shared" si="9"/>
        <v>9.5278931346240325E-2</v>
      </c>
      <c r="AH81" s="22">
        <v>191.04978078703104</v>
      </c>
      <c r="AI81" s="23">
        <v>9.5999999999999992E-3</v>
      </c>
      <c r="AJ81" s="17">
        <v>0.63519287564160221</v>
      </c>
      <c r="AK81" s="38">
        <v>7.5812183908045963E-2</v>
      </c>
      <c r="AN81" s="3">
        <f t="shared" si="10"/>
        <v>-1.383137053555016</v>
      </c>
      <c r="AO81" s="3">
        <f t="shared" si="11"/>
        <v>-1.1192176344206999</v>
      </c>
      <c r="AP81" s="3">
        <f t="shared" si="12"/>
        <v>-0.83140194503901577</v>
      </c>
      <c r="AQ81" s="3">
        <f t="shared" si="13"/>
        <v>-0.22777259799286856</v>
      </c>
    </row>
    <row r="82" spans="1:43" x14ac:dyDescent="0.25">
      <c r="B82" s="1">
        <v>16</v>
      </c>
      <c r="C82" s="1">
        <v>2</v>
      </c>
      <c r="D82" s="4">
        <v>138</v>
      </c>
      <c r="E82" s="3">
        <v>3.2689999999999997</v>
      </c>
      <c r="F82" s="1">
        <v>40</v>
      </c>
      <c r="G82" s="1">
        <v>48</v>
      </c>
      <c r="H82" s="5">
        <v>73.386285342529078</v>
      </c>
      <c r="I82" s="1">
        <v>348</v>
      </c>
      <c r="J82" s="29">
        <v>300</v>
      </c>
      <c r="K82" s="22">
        <v>178</v>
      </c>
      <c r="L82" s="29">
        <v>128</v>
      </c>
      <c r="M82" s="3">
        <v>0.2</v>
      </c>
      <c r="N82" s="37">
        <v>0.14204371000539809</v>
      </c>
      <c r="O82" s="22">
        <v>211.76759699968991</v>
      </c>
      <c r="P82" s="22">
        <v>211.30113906801034</v>
      </c>
      <c r="Q82" s="23">
        <v>1.7479097888417915E-2</v>
      </c>
      <c r="R82" s="17">
        <v>0.71021855002699041</v>
      </c>
      <c r="S82" s="38">
        <v>0.13951599429000236</v>
      </c>
      <c r="T82" s="22">
        <v>211.76759699968991</v>
      </c>
      <c r="U82" s="22">
        <v>286</v>
      </c>
      <c r="V82" s="23">
        <v>1.2500000000000001E-2</v>
      </c>
      <c r="W82" s="17">
        <f t="shared" si="7"/>
        <v>1.2118141881772362</v>
      </c>
      <c r="X82" s="17">
        <f t="shared" si="8"/>
        <v>0.62352941176470589</v>
      </c>
      <c r="Y82" s="17">
        <v>0.69757997145001172</v>
      </c>
      <c r="Z82" s="37">
        <v>0.18526346655136439</v>
      </c>
      <c r="AA82" s="22">
        <v>211.76759699968991</v>
      </c>
      <c r="AB82" s="22">
        <v>211.30113906801034</v>
      </c>
      <c r="AC82" s="23">
        <v>1.7479097888417915E-2</v>
      </c>
      <c r="AD82" s="17">
        <v>0.92631733275682193</v>
      </c>
      <c r="AE82" s="3">
        <v>0.28745198676703199</v>
      </c>
      <c r="AF82" s="17">
        <v>0.12447642459592428</v>
      </c>
      <c r="AG82" s="37">
        <f t="shared" si="9"/>
        <v>0.12447642459592428</v>
      </c>
      <c r="AH82" s="22">
        <v>218.36933807881022</v>
      </c>
      <c r="AI82" s="23">
        <v>9.5999999999999992E-3</v>
      </c>
      <c r="AJ82" s="17">
        <v>0.62238212297962137</v>
      </c>
      <c r="AK82" s="38">
        <v>8.6653103448275856E-2</v>
      </c>
      <c r="AN82" s="3">
        <f t="shared" si="10"/>
        <v>-0.86220811593377367</v>
      </c>
      <c r="AO82" s="3">
        <f t="shared" si="11"/>
        <v>-0.90868294900956903</v>
      </c>
      <c r="AP82" s="3">
        <f t="shared" si="12"/>
        <v>-0.51658012245473572</v>
      </c>
      <c r="AQ82" s="3">
        <f t="shared" si="13"/>
        <v>0.22541937040297313</v>
      </c>
    </row>
    <row r="83" spans="1:43" x14ac:dyDescent="0.25">
      <c r="B83" s="1">
        <v>16</v>
      </c>
      <c r="C83" s="1">
        <v>2</v>
      </c>
      <c r="D83" s="4">
        <v>138</v>
      </c>
      <c r="E83" s="3">
        <v>3.2689999999999997</v>
      </c>
      <c r="F83" s="1">
        <v>40</v>
      </c>
      <c r="G83" s="1">
        <v>48</v>
      </c>
      <c r="H83" s="5">
        <v>73.386285342529078</v>
      </c>
      <c r="I83" s="1">
        <v>348</v>
      </c>
      <c r="J83" s="29">
        <v>300</v>
      </c>
      <c r="K83" s="22">
        <v>178</v>
      </c>
      <c r="L83" s="29">
        <v>128</v>
      </c>
      <c r="M83" s="3">
        <v>0.25</v>
      </c>
      <c r="N83" s="37">
        <v>0.18632410210842379</v>
      </c>
      <c r="O83" s="22">
        <v>238.26122952921415</v>
      </c>
      <c r="P83" s="22">
        <v>211.30113906801034</v>
      </c>
      <c r="Q83" s="23">
        <v>1.7479097888417915E-2</v>
      </c>
      <c r="R83" s="17">
        <v>0.74529640843369516</v>
      </c>
      <c r="S83" s="38">
        <v>0.15697043744882017</v>
      </c>
      <c r="T83" s="22">
        <v>238.26122952921415</v>
      </c>
      <c r="U83" s="22">
        <v>286</v>
      </c>
      <c r="V83" s="23">
        <v>1.2500000000000001E-2</v>
      </c>
      <c r="W83" s="17">
        <f t="shared" si="7"/>
        <v>1.2118141881772362</v>
      </c>
      <c r="X83" s="17">
        <f t="shared" si="8"/>
        <v>0.62352941176470589</v>
      </c>
      <c r="Y83" s="17">
        <v>0.62788174979528066</v>
      </c>
      <c r="Z83" s="37">
        <v>0.20844124385770482</v>
      </c>
      <c r="AA83" s="22">
        <v>238.26122952921415</v>
      </c>
      <c r="AB83" s="22">
        <v>211.30113906801034</v>
      </c>
      <c r="AC83" s="23">
        <v>1.7479097888417915E-2</v>
      </c>
      <c r="AD83" s="17">
        <v>0.83376497543081929</v>
      </c>
      <c r="AE83" s="3">
        <v>0.32341427474302747</v>
      </c>
      <c r="AF83" s="17">
        <v>0.15757047544565747</v>
      </c>
      <c r="AG83" s="37">
        <f t="shared" si="9"/>
        <v>0.15757047544565747</v>
      </c>
      <c r="AH83" s="22">
        <v>245.68889537058939</v>
      </c>
      <c r="AI83" s="23">
        <v>9.5999999999999992E-3</v>
      </c>
      <c r="AJ83" s="17">
        <v>0.63028190178262988</v>
      </c>
      <c r="AK83" s="38">
        <v>0.12442119643678171</v>
      </c>
      <c r="AN83" s="3">
        <f t="shared" si="10"/>
        <v>-0.34127917831252891</v>
      </c>
      <c r="AO83" s="3">
        <f t="shared" si="11"/>
        <v>-0.69814826359843718</v>
      </c>
      <c r="AP83" s="3">
        <f t="shared" si="12"/>
        <v>-0.20175829987045343</v>
      </c>
      <c r="AQ83" s="3">
        <f t="shared" si="13"/>
        <v>0.67861133879881552</v>
      </c>
    </row>
    <row r="84" spans="1:43" x14ac:dyDescent="0.25">
      <c r="B84" s="1">
        <v>16</v>
      </c>
      <c r="C84" s="1">
        <v>2</v>
      </c>
      <c r="D84" s="4">
        <v>138</v>
      </c>
      <c r="E84" s="3">
        <v>3.2689999999999997</v>
      </c>
      <c r="F84" s="1">
        <v>40</v>
      </c>
      <c r="G84" s="1">
        <v>48</v>
      </c>
      <c r="H84" s="5">
        <v>73.386285342529078</v>
      </c>
      <c r="I84" s="1">
        <v>348</v>
      </c>
      <c r="J84" s="29">
        <v>300</v>
      </c>
      <c r="K84" s="22">
        <v>178</v>
      </c>
      <c r="L84" s="29">
        <v>128</v>
      </c>
      <c r="M84" s="3">
        <v>0.28000000000000003</v>
      </c>
      <c r="N84" s="37">
        <v>0.2305286716222319</v>
      </c>
      <c r="O84" s="22">
        <v>264.70949624961241</v>
      </c>
      <c r="P84" s="22">
        <v>211.30113906801034</v>
      </c>
      <c r="Q84" s="23">
        <v>1.7479097888417915E-2</v>
      </c>
      <c r="R84" s="17">
        <v>0.82331668436511385</v>
      </c>
      <c r="S84" s="38">
        <v>0.17439499286250298</v>
      </c>
      <c r="T84" s="22">
        <v>264.70949624961241</v>
      </c>
      <c r="U84" s="22">
        <v>286</v>
      </c>
      <c r="V84" s="23">
        <v>1.2500000000000001E-2</v>
      </c>
      <c r="W84" s="17">
        <f t="shared" si="7"/>
        <v>1.2118141881772362</v>
      </c>
      <c r="X84" s="17">
        <f t="shared" si="8"/>
        <v>0.62352941176470589</v>
      </c>
      <c r="Y84" s="17">
        <v>0.62283926022322489</v>
      </c>
      <c r="Z84" s="37">
        <v>0.23157933318920554</v>
      </c>
      <c r="AA84" s="22">
        <v>264.70949624961241</v>
      </c>
      <c r="AB84" s="22">
        <v>211.30113906801034</v>
      </c>
      <c r="AC84" s="23">
        <v>1.7479097888417915E-2</v>
      </c>
      <c r="AD84" s="17">
        <v>0.8270690471043054</v>
      </c>
      <c r="AE84" s="3">
        <v>0.35931498345878993</v>
      </c>
      <c r="AF84" s="17">
        <v>0.19449441343113166</v>
      </c>
      <c r="AG84" s="37">
        <f t="shared" si="9"/>
        <v>0.19449441343113166</v>
      </c>
      <c r="AH84" s="22">
        <v>272.96167259851273</v>
      </c>
      <c r="AI84" s="23">
        <v>9.5999999999999992E-3</v>
      </c>
      <c r="AJ84" s="17">
        <v>0.69462290511118441</v>
      </c>
      <c r="AK84" s="38">
        <v>0.18394415620689666</v>
      </c>
      <c r="AN84" s="3">
        <f t="shared" si="10"/>
        <v>0.17875775770319907</v>
      </c>
      <c r="AO84" s="3">
        <f t="shared" si="11"/>
        <v>-0.48797408278561238</v>
      </c>
      <c r="AP84" s="3">
        <f t="shared" si="12"/>
        <v>0.11252444425049833</v>
      </c>
      <c r="AQ84" s="3">
        <f t="shared" si="13"/>
        <v>1.1310272935501424</v>
      </c>
    </row>
    <row r="85" spans="1:43" x14ac:dyDescent="0.25">
      <c r="B85" s="1">
        <v>16</v>
      </c>
      <c r="C85" s="1">
        <v>2</v>
      </c>
      <c r="D85" s="4">
        <v>138</v>
      </c>
      <c r="E85" s="3">
        <v>3.2689999999999997</v>
      </c>
      <c r="F85" s="1">
        <v>40</v>
      </c>
      <c r="G85" s="1">
        <v>48</v>
      </c>
      <c r="H85" s="5">
        <v>73.386285342529078</v>
      </c>
      <c r="I85" s="1">
        <v>348</v>
      </c>
      <c r="J85" s="29">
        <v>300</v>
      </c>
      <c r="K85" s="22">
        <v>178</v>
      </c>
      <c r="L85" s="29">
        <v>128</v>
      </c>
      <c r="M85" s="3">
        <v>0.28000000000000003</v>
      </c>
      <c r="N85" s="37">
        <v>0.27473324113604009</v>
      </c>
      <c r="O85" s="22">
        <v>291.15776297001077</v>
      </c>
      <c r="P85" s="22">
        <v>211.30113906801034</v>
      </c>
      <c r="Q85" s="23">
        <v>1.7479097888417915E-2</v>
      </c>
      <c r="R85" s="17">
        <v>0.98119014691442874</v>
      </c>
      <c r="S85" s="38">
        <v>0.19711643896364461</v>
      </c>
      <c r="T85" s="22">
        <v>291.15776297001077</v>
      </c>
      <c r="U85" s="22">
        <v>286</v>
      </c>
      <c r="V85" s="23">
        <v>1.2500000000000001E-2</v>
      </c>
      <c r="W85" s="17">
        <f t="shared" si="7"/>
        <v>1.2118141881772362</v>
      </c>
      <c r="X85" s="17">
        <f t="shared" si="8"/>
        <v>0.62352941176470589</v>
      </c>
      <c r="Y85" s="17">
        <v>0.70398728201301641</v>
      </c>
      <c r="Z85" s="37">
        <v>0.25471742252070634</v>
      </c>
      <c r="AA85" s="22">
        <v>291.15776297001077</v>
      </c>
      <c r="AB85" s="22">
        <v>211.30113906801034</v>
      </c>
      <c r="AC85" s="23">
        <v>1.7479097888417915E-2</v>
      </c>
      <c r="AD85" s="17">
        <v>0.90970508043109399</v>
      </c>
      <c r="AE85" s="3">
        <v>0.39521569217455249</v>
      </c>
      <c r="AF85" s="17">
        <v>0.23530157606629135</v>
      </c>
      <c r="AG85" s="37">
        <f t="shared" si="9"/>
        <v>0.23530157606629135</v>
      </c>
      <c r="AH85" s="22">
        <v>300.23444982643611</v>
      </c>
      <c r="AI85" s="23">
        <v>9.5999999999999992E-3</v>
      </c>
      <c r="AJ85" s="17">
        <v>0.84036277166532614</v>
      </c>
      <c r="AK85" s="38">
        <v>0.24346711597701171</v>
      </c>
      <c r="AN85" s="3">
        <f t="shared" si="10"/>
        <v>0.698794693718928</v>
      </c>
      <c r="AO85" s="3">
        <f t="shared" si="11"/>
        <v>-0.21390905169505084</v>
      </c>
      <c r="AP85" s="3">
        <f t="shared" si="12"/>
        <v>0.42680718837145121</v>
      </c>
      <c r="AQ85" s="3">
        <f t="shared" si="13"/>
        <v>1.5834432483014707</v>
      </c>
    </row>
    <row r="86" spans="1:43" x14ac:dyDescent="0.25">
      <c r="B86" s="1">
        <v>16</v>
      </c>
      <c r="C86" s="1">
        <v>2</v>
      </c>
      <c r="D86" s="4">
        <v>138</v>
      </c>
      <c r="E86" s="3">
        <v>3.2689999999999997</v>
      </c>
      <c r="F86" s="1">
        <v>40</v>
      </c>
      <c r="G86" s="1">
        <v>48</v>
      </c>
      <c r="H86" s="5">
        <v>73.386285342529078</v>
      </c>
      <c r="I86" s="1">
        <v>348</v>
      </c>
      <c r="J86" s="29">
        <v>300</v>
      </c>
      <c r="K86" s="22">
        <v>178</v>
      </c>
      <c r="L86" s="29">
        <v>128</v>
      </c>
      <c r="M86" s="3">
        <v>0.3</v>
      </c>
      <c r="N86" s="37">
        <v>0.31901363323906562</v>
      </c>
      <c r="O86" s="22">
        <v>317.65139549953489</v>
      </c>
      <c r="P86" s="22">
        <v>211.30113906801034</v>
      </c>
      <c r="Q86" s="23">
        <v>1.7479097888417915E-2</v>
      </c>
      <c r="R86" s="17">
        <v>1.0633787774635521</v>
      </c>
      <c r="S86" s="38">
        <v>0.24075254686068898</v>
      </c>
      <c r="T86" s="22">
        <v>317.65139549953489</v>
      </c>
      <c r="U86" s="22">
        <v>286</v>
      </c>
      <c r="V86" s="23">
        <v>1.2500000000000001E-2</v>
      </c>
      <c r="W86" s="17">
        <f t="shared" si="7"/>
        <v>1.2118141881772362</v>
      </c>
      <c r="X86" s="17">
        <f t="shared" si="8"/>
        <v>0.62352941176470589</v>
      </c>
      <c r="Y86" s="17">
        <v>0.80250848953562992</v>
      </c>
      <c r="Z86" s="37">
        <v>0.27830327743026689</v>
      </c>
      <c r="AA86" s="22">
        <v>317.65139549953489</v>
      </c>
      <c r="AB86" s="22">
        <v>211.30113906801034</v>
      </c>
      <c r="AC86" s="23">
        <v>1.7479097888417915E-2</v>
      </c>
      <c r="AD86" s="17">
        <v>0.92767759143422301</v>
      </c>
      <c r="AE86" s="3">
        <v>0.43117798015054798</v>
      </c>
      <c r="AF86" s="17">
        <v>0.28007195534082957</v>
      </c>
      <c r="AG86" s="37">
        <f t="shared" si="9"/>
        <v>0.28007195534082957</v>
      </c>
      <c r="AH86" s="22">
        <v>327.55400711821528</v>
      </c>
      <c r="AI86" s="23">
        <v>9.5999999999999992E-3</v>
      </c>
      <c r="AJ86" s="17">
        <v>0.93357318446943194</v>
      </c>
      <c r="AK86" s="38">
        <v>0.30309217344827599</v>
      </c>
      <c r="AN86" s="3">
        <f t="shared" si="10"/>
        <v>1.2197236313401709</v>
      </c>
      <c r="AO86" s="3">
        <f t="shared" si="11"/>
        <v>0.31242766183277698</v>
      </c>
      <c r="AP86" s="3">
        <f t="shared" si="12"/>
        <v>0.74717189512031812</v>
      </c>
      <c r="AQ86" s="3">
        <f t="shared" si="13"/>
        <v>2.036635216697313</v>
      </c>
    </row>
    <row r="87" spans="1:43" x14ac:dyDescent="0.25">
      <c r="B87" s="1">
        <v>16</v>
      </c>
      <c r="C87" s="1">
        <v>2</v>
      </c>
      <c r="D87" s="4">
        <v>138</v>
      </c>
      <c r="E87" s="3">
        <v>3.2689999999999997</v>
      </c>
      <c r="F87" s="1">
        <v>40</v>
      </c>
      <c r="G87" s="1">
        <v>48</v>
      </c>
      <c r="H87" s="5">
        <v>73.386285342529078</v>
      </c>
      <c r="I87" s="1">
        <v>348</v>
      </c>
      <c r="J87" s="29">
        <v>300</v>
      </c>
      <c r="K87" s="22">
        <v>178</v>
      </c>
      <c r="L87" s="29">
        <v>128</v>
      </c>
      <c r="M87" s="3">
        <v>0.33</v>
      </c>
      <c r="N87" s="37">
        <v>0.36329402534209126</v>
      </c>
      <c r="O87" s="22">
        <v>344.14502802905912</v>
      </c>
      <c r="P87" s="22">
        <v>211.30113906801034</v>
      </c>
      <c r="Q87" s="23">
        <v>1.7479097888417915E-2</v>
      </c>
      <c r="R87" s="17">
        <v>1.100890985885125</v>
      </c>
      <c r="S87" s="38">
        <v>0.28438865475773345</v>
      </c>
      <c r="T87" s="22">
        <v>344.14502802905912</v>
      </c>
      <c r="U87" s="22">
        <v>286</v>
      </c>
      <c r="V87" s="23">
        <v>1.2500000000000001E-2</v>
      </c>
      <c r="W87" s="17">
        <f t="shared" si="7"/>
        <v>1.2118141881772362</v>
      </c>
      <c r="X87" s="17">
        <f t="shared" si="8"/>
        <v>0.62352941176470589</v>
      </c>
      <c r="Y87" s="17">
        <v>0.86178380229616192</v>
      </c>
      <c r="Z87" s="37">
        <v>0.31693290627416754</v>
      </c>
      <c r="AA87" s="22">
        <v>344.14502802905912</v>
      </c>
      <c r="AB87" s="22">
        <v>211.30113906801034</v>
      </c>
      <c r="AC87" s="23">
        <v>1.7479097888417915E-2</v>
      </c>
      <c r="AD87" s="17">
        <v>0.96040274628535616</v>
      </c>
      <c r="AE87" s="3">
        <v>0.46714026812654336</v>
      </c>
      <c r="AF87" s="17">
        <v>0.32873889221541702</v>
      </c>
      <c r="AG87" s="37">
        <f t="shared" si="9"/>
        <v>0.32873889221541702</v>
      </c>
      <c r="AH87" s="22">
        <v>354.87356440999446</v>
      </c>
      <c r="AI87" s="23">
        <v>9.5999999999999992E-3</v>
      </c>
      <c r="AJ87" s="17">
        <v>0.99617846125883946</v>
      </c>
      <c r="AK87" s="38">
        <v>0.36271723091954028</v>
      </c>
      <c r="AN87" s="3">
        <f t="shared" si="10"/>
        <v>1.740652568961415</v>
      </c>
      <c r="AO87" s="3">
        <f t="shared" si="11"/>
        <v>0.83876437536060611</v>
      </c>
      <c r="AP87" s="3">
        <f t="shared" si="12"/>
        <v>1.2718749327607874</v>
      </c>
      <c r="AQ87" s="3">
        <f t="shared" si="13"/>
        <v>2.4898271850931541</v>
      </c>
    </row>
    <row r="88" spans="1:43" x14ac:dyDescent="0.25">
      <c r="B88" s="1">
        <v>16</v>
      </c>
      <c r="C88" s="1">
        <v>2</v>
      </c>
      <c r="D88" s="4">
        <v>138</v>
      </c>
      <c r="E88" s="3">
        <v>3.2689999999999997</v>
      </c>
      <c r="F88" s="1">
        <v>40</v>
      </c>
      <c r="G88" s="1">
        <v>48</v>
      </c>
      <c r="H88" s="5">
        <v>73.386285342529078</v>
      </c>
      <c r="I88" s="1">
        <v>348</v>
      </c>
      <c r="J88" s="29">
        <v>300</v>
      </c>
      <c r="K88" s="22">
        <v>178</v>
      </c>
      <c r="L88" s="29">
        <v>128</v>
      </c>
      <c r="M88" s="3">
        <v>0.33</v>
      </c>
      <c r="N88" s="37">
        <v>0.407422772266682</v>
      </c>
      <c r="O88" s="22">
        <v>370.54792894033159</v>
      </c>
      <c r="P88" s="22">
        <v>211.30113906801034</v>
      </c>
      <c r="Q88" s="23">
        <v>1.7479097888417915E-2</v>
      </c>
      <c r="R88" s="17">
        <v>1.2346144614141878</v>
      </c>
      <c r="S88" s="38">
        <v>0.32787532392910324</v>
      </c>
      <c r="T88" s="22">
        <v>370.54792894033159</v>
      </c>
      <c r="U88" s="22">
        <v>286</v>
      </c>
      <c r="V88" s="23">
        <v>1.2500000000000001E-2</v>
      </c>
      <c r="W88" s="17">
        <f t="shared" si="7"/>
        <v>1.2118141881772362</v>
      </c>
      <c r="X88" s="17">
        <f t="shared" si="8"/>
        <v>0.62352941176470589</v>
      </c>
      <c r="Y88" s="17">
        <v>0.9935615876639492</v>
      </c>
      <c r="Z88" s="37">
        <v>0.35543024186860289</v>
      </c>
      <c r="AA88" s="22">
        <v>370.54792894033159</v>
      </c>
      <c r="AB88" s="22">
        <v>211.30113906801034</v>
      </c>
      <c r="AC88" s="23">
        <v>1.7479097888417915E-2</v>
      </c>
      <c r="AD88" s="17">
        <v>1.0770613389957664</v>
      </c>
      <c r="AE88" s="3">
        <v>0.50297939758207311</v>
      </c>
      <c r="AF88" s="17">
        <v>0.3811157253849613</v>
      </c>
      <c r="AG88" s="37">
        <f t="shared" si="9"/>
        <v>0.3811157253849613</v>
      </c>
      <c r="AH88" s="22">
        <v>382.09956157406208</v>
      </c>
      <c r="AI88" s="23">
        <v>9.5999999999999992E-3</v>
      </c>
      <c r="AJ88" s="17">
        <v>1.1548961375301856</v>
      </c>
      <c r="AK88" s="38">
        <v>0.42213809298850574</v>
      </c>
      <c r="AN88" s="3">
        <f t="shared" si="10"/>
        <v>2.2597975033716287</v>
      </c>
      <c r="AO88" s="3">
        <f t="shared" si="11"/>
        <v>1.363298565896903</v>
      </c>
      <c r="AP88" s="3">
        <f t="shared" si="12"/>
        <v>1.7947810421901611</v>
      </c>
      <c r="AQ88" s="3">
        <f t="shared" si="13"/>
        <v>2.9414671261999699</v>
      </c>
    </row>
    <row r="89" spans="1:43" x14ac:dyDescent="0.25">
      <c r="A89" t="s">
        <v>26</v>
      </c>
      <c r="B89" s="1">
        <v>16</v>
      </c>
      <c r="C89" s="1">
        <v>2</v>
      </c>
      <c r="D89" s="4">
        <v>138</v>
      </c>
      <c r="E89" s="3">
        <v>3.2689999999999997</v>
      </c>
      <c r="F89" s="1">
        <v>40</v>
      </c>
      <c r="G89" s="1">
        <v>48</v>
      </c>
      <c r="H89" s="5">
        <v>73.386285342529078</v>
      </c>
      <c r="I89" s="1">
        <v>348</v>
      </c>
      <c r="J89" s="29">
        <v>300</v>
      </c>
      <c r="K89" s="22">
        <v>178</v>
      </c>
      <c r="L89" s="29">
        <v>128</v>
      </c>
      <c r="M89" s="3">
        <v>0.15</v>
      </c>
      <c r="N89" s="37">
        <v>0.14204371000539809</v>
      </c>
      <c r="O89" s="22">
        <v>211.76759699968991</v>
      </c>
      <c r="P89" s="22">
        <v>211.30113906801034</v>
      </c>
      <c r="Q89" s="23">
        <v>1.7479097888417915E-2</v>
      </c>
      <c r="R89" s="17">
        <v>0.94695806670265392</v>
      </c>
      <c r="S89" s="38">
        <v>0.13951599429000236</v>
      </c>
      <c r="T89" s="22">
        <v>211.76759699968991</v>
      </c>
      <c r="U89" s="22">
        <v>286</v>
      </c>
      <c r="V89" s="23">
        <v>1.2500000000000001E-2</v>
      </c>
      <c r="W89" s="17">
        <f t="shared" si="7"/>
        <v>1.2118141881772362</v>
      </c>
      <c r="X89" s="17">
        <f t="shared" si="8"/>
        <v>0.62352941176470589</v>
      </c>
      <c r="Y89" s="17">
        <v>0.93010662860001581</v>
      </c>
      <c r="Z89" s="37">
        <v>0.18526346655136439</v>
      </c>
      <c r="AA89" s="22">
        <v>211.76759699968991</v>
      </c>
      <c r="AB89" s="22">
        <v>211.30113906801034</v>
      </c>
      <c r="AC89" s="23">
        <v>1.7479097888417915E-2</v>
      </c>
      <c r="AD89" s="17">
        <v>1.2350897770090961</v>
      </c>
      <c r="AE89" s="3">
        <v>0.28745198676703199</v>
      </c>
      <c r="AF89" s="17">
        <v>0.12447642459592428</v>
      </c>
      <c r="AG89" s="37">
        <f t="shared" si="9"/>
        <v>0.12447642459592428</v>
      </c>
      <c r="AH89" s="22">
        <v>218.36933807881022</v>
      </c>
      <c r="AI89" s="23">
        <v>9.5999999999999992E-3</v>
      </c>
      <c r="AJ89" s="17">
        <v>0.82984283063949527</v>
      </c>
      <c r="AK89" s="38">
        <v>8.6653103448275856E-2</v>
      </c>
      <c r="AN89" s="3">
        <f t="shared" si="10"/>
        <v>-0.86220811593377367</v>
      </c>
      <c r="AO89" s="3">
        <f t="shared" si="11"/>
        <v>-0.90868294900956903</v>
      </c>
      <c r="AP89" s="3">
        <f t="shared" si="12"/>
        <v>-0.51658012245473572</v>
      </c>
      <c r="AQ89" s="3">
        <f t="shared" si="13"/>
        <v>0.22541937040297313</v>
      </c>
    </row>
    <row r="90" spans="1:43" x14ac:dyDescent="0.25">
      <c r="B90" s="1">
        <v>16</v>
      </c>
      <c r="C90" s="1">
        <v>2</v>
      </c>
      <c r="D90" s="4">
        <v>138</v>
      </c>
      <c r="E90" s="3">
        <v>3.2689999999999997</v>
      </c>
      <c r="F90" s="1">
        <v>40</v>
      </c>
      <c r="G90" s="1">
        <v>48</v>
      </c>
      <c r="H90" s="5">
        <v>73.386285342529078</v>
      </c>
      <c r="I90" s="1">
        <v>348</v>
      </c>
      <c r="J90" s="29">
        <v>300</v>
      </c>
      <c r="K90" s="22">
        <v>178</v>
      </c>
      <c r="L90" s="29">
        <v>128</v>
      </c>
      <c r="M90" s="3">
        <v>0.18</v>
      </c>
      <c r="N90" s="37">
        <v>0.18632410210842379</v>
      </c>
      <c r="O90" s="22">
        <v>238.26122952921415</v>
      </c>
      <c r="P90" s="22">
        <v>211.30113906801034</v>
      </c>
      <c r="Q90" s="23">
        <v>1.7479097888417915E-2</v>
      </c>
      <c r="R90" s="17">
        <v>1.0351339006023543</v>
      </c>
      <c r="S90" s="38">
        <v>0.15697043744882017</v>
      </c>
      <c r="T90" s="22">
        <v>238.26122952921415</v>
      </c>
      <c r="U90" s="22">
        <v>286</v>
      </c>
      <c r="V90" s="23">
        <v>1.2500000000000001E-2</v>
      </c>
      <c r="W90" s="17">
        <f t="shared" si="7"/>
        <v>1.2118141881772362</v>
      </c>
      <c r="X90" s="17">
        <f t="shared" si="8"/>
        <v>0.62352941176470589</v>
      </c>
      <c r="Y90" s="17">
        <v>0.87205798582677874</v>
      </c>
      <c r="Z90" s="37">
        <v>0.20844124385770482</v>
      </c>
      <c r="AA90" s="22">
        <v>238.26122952921415</v>
      </c>
      <c r="AB90" s="22">
        <v>211.30113906801034</v>
      </c>
      <c r="AC90" s="23">
        <v>1.7479097888417915E-2</v>
      </c>
      <c r="AD90" s="17">
        <v>1.1580069103205823</v>
      </c>
      <c r="AE90" s="3">
        <v>0.32341427474302747</v>
      </c>
      <c r="AF90" s="17">
        <v>0.15757047544565747</v>
      </c>
      <c r="AG90" s="37">
        <f t="shared" si="9"/>
        <v>0.15757047544565747</v>
      </c>
      <c r="AH90" s="22">
        <v>245.68889537058939</v>
      </c>
      <c r="AI90" s="23">
        <v>9.5999999999999992E-3</v>
      </c>
      <c r="AJ90" s="17">
        <v>0.87539153025365268</v>
      </c>
      <c r="AK90" s="38">
        <v>0.12442119643678171</v>
      </c>
      <c r="AN90" s="3">
        <f t="shared" si="10"/>
        <v>-0.34127917831252891</v>
      </c>
      <c r="AO90" s="3">
        <f t="shared" si="11"/>
        <v>-0.69814826359843718</v>
      </c>
      <c r="AP90" s="3">
        <f t="shared" si="12"/>
        <v>-0.20175829987045343</v>
      </c>
      <c r="AQ90" s="3">
        <f t="shared" si="13"/>
        <v>0.67861133879881552</v>
      </c>
    </row>
    <row r="91" spans="1:43" x14ac:dyDescent="0.25">
      <c r="B91" s="1">
        <v>16</v>
      </c>
      <c r="C91" s="1">
        <v>2</v>
      </c>
      <c r="D91" s="4">
        <v>138</v>
      </c>
      <c r="E91" s="3">
        <v>3.2689999999999997</v>
      </c>
      <c r="F91" s="1">
        <v>40</v>
      </c>
      <c r="G91" s="1">
        <v>48</v>
      </c>
      <c r="H91" s="5">
        <v>73.386285342529078</v>
      </c>
      <c r="I91" s="1">
        <v>348</v>
      </c>
      <c r="J91" s="29">
        <v>300</v>
      </c>
      <c r="K91" s="22">
        <v>178</v>
      </c>
      <c r="L91" s="29">
        <v>128</v>
      </c>
      <c r="M91" s="3">
        <v>0.2</v>
      </c>
      <c r="N91" s="37">
        <v>0.2305286716222319</v>
      </c>
      <c r="O91" s="22">
        <v>264.70949624961241</v>
      </c>
      <c r="P91" s="22">
        <v>211.30113906801034</v>
      </c>
      <c r="Q91" s="23">
        <v>1.7479097888417915E-2</v>
      </c>
      <c r="R91" s="17">
        <v>1.1526433581111595</v>
      </c>
      <c r="S91" s="38">
        <v>0.17439499286250298</v>
      </c>
      <c r="T91" s="22">
        <v>264.70949624961241</v>
      </c>
      <c r="U91" s="22">
        <v>286</v>
      </c>
      <c r="V91" s="23">
        <v>1.2500000000000001E-2</v>
      </c>
      <c r="W91" s="17">
        <f t="shared" si="7"/>
        <v>1.2118141881772362</v>
      </c>
      <c r="X91" s="17">
        <f t="shared" si="8"/>
        <v>0.62352941176470589</v>
      </c>
      <c r="Y91" s="17">
        <v>0.87197496431251487</v>
      </c>
      <c r="Z91" s="37">
        <v>0.23157933318920554</v>
      </c>
      <c r="AA91" s="22">
        <v>264.70949624961241</v>
      </c>
      <c r="AB91" s="22">
        <v>211.30113906801034</v>
      </c>
      <c r="AC91" s="23">
        <v>1.7479097888417915E-2</v>
      </c>
      <c r="AD91" s="17">
        <v>1.1578966659460277</v>
      </c>
      <c r="AE91" s="3">
        <v>0.35931498345878993</v>
      </c>
      <c r="AF91" s="17">
        <v>0.19449441343113166</v>
      </c>
      <c r="AG91" s="37">
        <f t="shared" si="9"/>
        <v>0.19449441343113166</v>
      </c>
      <c r="AH91" s="22">
        <v>272.96167259851273</v>
      </c>
      <c r="AI91" s="23">
        <v>9.5999999999999992E-3</v>
      </c>
      <c r="AJ91" s="17">
        <v>0.97247206715565826</v>
      </c>
      <c r="AK91" s="38">
        <v>0.18394415620689666</v>
      </c>
      <c r="AN91" s="3">
        <f t="shared" si="10"/>
        <v>0.17875775770319907</v>
      </c>
      <c r="AO91" s="3">
        <f t="shared" si="11"/>
        <v>-0.48797408278561238</v>
      </c>
      <c r="AP91" s="3">
        <f t="shared" si="12"/>
        <v>0.11252444425049833</v>
      </c>
      <c r="AQ91" s="3">
        <f t="shared" si="13"/>
        <v>1.1310272935501424</v>
      </c>
    </row>
    <row r="92" spans="1:43" x14ac:dyDescent="0.25">
      <c r="B92" s="1">
        <v>16</v>
      </c>
      <c r="C92" s="1">
        <v>2</v>
      </c>
      <c r="D92" s="4">
        <v>138</v>
      </c>
      <c r="E92" s="3">
        <v>3.2689999999999997</v>
      </c>
      <c r="F92" s="1">
        <v>40</v>
      </c>
      <c r="G92" s="1">
        <v>48</v>
      </c>
      <c r="H92" s="5">
        <v>73.386285342529078</v>
      </c>
      <c r="I92" s="1">
        <v>348</v>
      </c>
      <c r="J92" s="29">
        <v>300</v>
      </c>
      <c r="K92" s="22">
        <v>178</v>
      </c>
      <c r="L92" s="29">
        <v>128</v>
      </c>
      <c r="M92" s="3">
        <v>0.25</v>
      </c>
      <c r="N92" s="37">
        <v>0.27473324113604009</v>
      </c>
      <c r="O92" s="22">
        <v>291.15776297001077</v>
      </c>
      <c r="P92" s="22">
        <v>211.30113906801034</v>
      </c>
      <c r="Q92" s="23">
        <v>1.7479097888417915E-2</v>
      </c>
      <c r="R92" s="17">
        <v>1.0989329645441603</v>
      </c>
      <c r="S92" s="38">
        <v>0.19711643896364461</v>
      </c>
      <c r="T92" s="22">
        <v>291.15776297001077</v>
      </c>
      <c r="U92" s="22">
        <v>286</v>
      </c>
      <c r="V92" s="23">
        <v>1.2500000000000001E-2</v>
      </c>
      <c r="W92" s="17">
        <f t="shared" si="7"/>
        <v>1.2118141881772362</v>
      </c>
      <c r="X92" s="17">
        <f t="shared" si="8"/>
        <v>0.62352941176470589</v>
      </c>
      <c r="Y92" s="17">
        <v>0.78846575585457845</v>
      </c>
      <c r="Z92" s="37">
        <v>0.25471742252070634</v>
      </c>
      <c r="AA92" s="22">
        <v>291.15776297001077</v>
      </c>
      <c r="AB92" s="22">
        <v>211.30113906801034</v>
      </c>
      <c r="AC92" s="23">
        <v>1.7479097888417915E-2</v>
      </c>
      <c r="AD92" s="17">
        <v>1.0188696900828254</v>
      </c>
      <c r="AE92" s="3">
        <v>0.39521569217455249</v>
      </c>
      <c r="AF92" s="17">
        <v>0.23530157606629135</v>
      </c>
      <c r="AG92" s="37">
        <f t="shared" si="9"/>
        <v>0.23530157606629135</v>
      </c>
      <c r="AH92" s="22">
        <v>300.23444982643611</v>
      </c>
      <c r="AI92" s="23">
        <v>9.5999999999999992E-3</v>
      </c>
      <c r="AJ92" s="17">
        <v>0.94120630426516538</v>
      </c>
      <c r="AK92" s="38">
        <v>0.24346711597701171</v>
      </c>
      <c r="AN92" s="3">
        <f t="shared" si="10"/>
        <v>0.698794693718928</v>
      </c>
      <c r="AO92" s="3">
        <f t="shared" si="11"/>
        <v>-0.21390905169505084</v>
      </c>
      <c r="AP92" s="3">
        <f t="shared" si="12"/>
        <v>0.42680718837145121</v>
      </c>
      <c r="AQ92" s="3">
        <f t="shared" si="13"/>
        <v>1.5834432483014707</v>
      </c>
    </row>
    <row r="93" spans="1:43" x14ac:dyDescent="0.25">
      <c r="B93" s="1">
        <v>16</v>
      </c>
      <c r="C93" s="1">
        <v>2</v>
      </c>
      <c r="D93" s="4">
        <v>138</v>
      </c>
      <c r="E93" s="3">
        <v>3.2689999999999997</v>
      </c>
      <c r="F93" s="1">
        <v>40</v>
      </c>
      <c r="G93" s="1">
        <v>48</v>
      </c>
      <c r="H93" s="5">
        <v>73.386285342529078</v>
      </c>
      <c r="I93" s="1">
        <v>348</v>
      </c>
      <c r="J93" s="29">
        <v>300</v>
      </c>
      <c r="K93" s="22">
        <v>178</v>
      </c>
      <c r="L93" s="29">
        <v>128</v>
      </c>
      <c r="M93" s="3">
        <v>0.3</v>
      </c>
      <c r="N93" s="37">
        <v>0.31901363323906562</v>
      </c>
      <c r="O93" s="22">
        <v>317.65139549953489</v>
      </c>
      <c r="P93" s="22">
        <v>211.30113906801034</v>
      </c>
      <c r="Q93" s="23">
        <v>1.7479097888417915E-2</v>
      </c>
      <c r="R93" s="17">
        <v>1.0633787774635521</v>
      </c>
      <c r="S93" s="38">
        <v>0.24075254686068898</v>
      </c>
      <c r="T93" s="22">
        <v>317.65139549953489</v>
      </c>
      <c r="U93" s="22">
        <v>286</v>
      </c>
      <c r="V93" s="23">
        <v>1.2500000000000001E-2</v>
      </c>
      <c r="W93" s="17">
        <f t="shared" si="7"/>
        <v>1.2118141881772362</v>
      </c>
      <c r="X93" s="17">
        <f t="shared" si="8"/>
        <v>0.62352941176470589</v>
      </c>
      <c r="Y93" s="17">
        <v>0.80250848953562992</v>
      </c>
      <c r="Z93" s="37">
        <v>0.27830327743026689</v>
      </c>
      <c r="AA93" s="22">
        <v>317.65139549953489</v>
      </c>
      <c r="AB93" s="22">
        <v>211.30113906801034</v>
      </c>
      <c r="AC93" s="23">
        <v>1.7479097888417915E-2</v>
      </c>
      <c r="AD93" s="17">
        <v>0.92767759143422301</v>
      </c>
      <c r="AE93" s="3">
        <v>0.43117798015054798</v>
      </c>
      <c r="AF93" s="17">
        <v>0.28007195534082957</v>
      </c>
      <c r="AG93" s="37">
        <f t="shared" si="9"/>
        <v>0.28007195534082957</v>
      </c>
      <c r="AH93" s="22">
        <v>327.55400711821528</v>
      </c>
      <c r="AI93" s="23">
        <v>9.5999999999999992E-3</v>
      </c>
      <c r="AJ93" s="17">
        <v>0.93357318446943194</v>
      </c>
      <c r="AK93" s="38">
        <v>0.30309217344827599</v>
      </c>
      <c r="AN93" s="3">
        <f t="shared" si="10"/>
        <v>1.2197236313401709</v>
      </c>
      <c r="AO93" s="3">
        <f t="shared" si="11"/>
        <v>0.31242766183277698</v>
      </c>
      <c r="AP93" s="3">
        <f t="shared" si="12"/>
        <v>0.74717189512031812</v>
      </c>
      <c r="AQ93" s="3">
        <f t="shared" si="13"/>
        <v>2.036635216697313</v>
      </c>
    </row>
    <row r="94" spans="1:43" x14ac:dyDescent="0.25">
      <c r="B94" s="1">
        <v>16</v>
      </c>
      <c r="C94" s="1">
        <v>2</v>
      </c>
      <c r="D94" s="4">
        <v>138</v>
      </c>
      <c r="E94" s="3">
        <v>3.2689999999999997</v>
      </c>
      <c r="F94" s="1">
        <v>40</v>
      </c>
      <c r="G94" s="1">
        <v>48</v>
      </c>
      <c r="H94" s="5">
        <v>73.386285342529078</v>
      </c>
      <c r="I94" s="1">
        <v>348</v>
      </c>
      <c r="J94" s="29">
        <v>300</v>
      </c>
      <c r="K94" s="22">
        <v>178</v>
      </c>
      <c r="L94" s="29">
        <v>128</v>
      </c>
      <c r="M94" s="3">
        <v>0.33</v>
      </c>
      <c r="N94" s="37">
        <v>0.36329402534209126</v>
      </c>
      <c r="O94" s="22">
        <v>344.14502802905912</v>
      </c>
      <c r="P94" s="22">
        <v>211.30113906801034</v>
      </c>
      <c r="Q94" s="23">
        <v>1.7479097888417915E-2</v>
      </c>
      <c r="R94" s="17">
        <v>1.100890985885125</v>
      </c>
      <c r="S94" s="38">
        <v>0.28438865475773345</v>
      </c>
      <c r="T94" s="22">
        <v>344.14502802905912</v>
      </c>
      <c r="U94" s="22">
        <v>286</v>
      </c>
      <c r="V94" s="23">
        <v>1.2500000000000001E-2</v>
      </c>
      <c r="W94" s="17">
        <f t="shared" si="7"/>
        <v>1.2118141881772362</v>
      </c>
      <c r="X94" s="17">
        <f t="shared" si="8"/>
        <v>0.62352941176470589</v>
      </c>
      <c r="Y94" s="17">
        <v>0.86178380229616192</v>
      </c>
      <c r="Z94" s="37">
        <v>0.31693290627416754</v>
      </c>
      <c r="AA94" s="22">
        <v>344.14502802905912</v>
      </c>
      <c r="AB94" s="22">
        <v>211.30113906801034</v>
      </c>
      <c r="AC94" s="23">
        <v>1.7479097888417915E-2</v>
      </c>
      <c r="AD94" s="17">
        <v>0.96040274628535616</v>
      </c>
      <c r="AE94" s="3">
        <v>0.46714026812654336</v>
      </c>
      <c r="AF94" s="17">
        <v>0.32873889221541702</v>
      </c>
      <c r="AG94" s="37">
        <f t="shared" si="9"/>
        <v>0.32873889221541702</v>
      </c>
      <c r="AH94" s="22">
        <v>354.87356440999446</v>
      </c>
      <c r="AI94" s="23">
        <v>9.5999999999999992E-3</v>
      </c>
      <c r="AJ94" s="17">
        <v>0.99617846125883946</v>
      </c>
      <c r="AK94" s="38">
        <v>0.36271723091954028</v>
      </c>
      <c r="AN94" s="3">
        <f t="shared" si="10"/>
        <v>1.740652568961415</v>
      </c>
      <c r="AO94" s="3">
        <f t="shared" si="11"/>
        <v>0.83876437536060611</v>
      </c>
      <c r="AP94" s="3">
        <f t="shared" si="12"/>
        <v>1.2718749327607874</v>
      </c>
      <c r="AQ94" s="3">
        <f t="shared" si="13"/>
        <v>2.4898271850931541</v>
      </c>
    </row>
    <row r="95" spans="1:43" x14ac:dyDescent="0.25">
      <c r="B95" s="1">
        <v>16</v>
      </c>
      <c r="C95" s="1">
        <v>2</v>
      </c>
      <c r="D95" s="4">
        <v>138</v>
      </c>
      <c r="E95" s="3">
        <v>3.2689999999999997</v>
      </c>
      <c r="F95" s="1">
        <v>40</v>
      </c>
      <c r="G95" s="1">
        <v>48</v>
      </c>
      <c r="H95" s="5">
        <v>73.386285342529078</v>
      </c>
      <c r="I95" s="1">
        <v>348</v>
      </c>
      <c r="J95" s="29">
        <v>300</v>
      </c>
      <c r="K95" s="22">
        <v>178</v>
      </c>
      <c r="L95" s="29">
        <v>128</v>
      </c>
      <c r="M95" s="3">
        <v>0.38</v>
      </c>
      <c r="N95" s="37">
        <v>0.407422772266682</v>
      </c>
      <c r="O95" s="22">
        <v>370.54792894033159</v>
      </c>
      <c r="P95" s="22">
        <v>211.30113906801034</v>
      </c>
      <c r="Q95" s="23">
        <v>1.7479097888417915E-2</v>
      </c>
      <c r="R95" s="17">
        <v>1.072165190175479</v>
      </c>
      <c r="S95" s="38">
        <v>0.32787532392910324</v>
      </c>
      <c r="T95" s="22">
        <v>370.54792894033159</v>
      </c>
      <c r="U95" s="22">
        <v>286</v>
      </c>
      <c r="V95" s="23">
        <v>1.2500000000000001E-2</v>
      </c>
      <c r="W95" s="17">
        <f t="shared" si="7"/>
        <v>1.2118141881772362</v>
      </c>
      <c r="X95" s="17">
        <f t="shared" si="8"/>
        <v>0.62352941176470589</v>
      </c>
      <c r="Y95" s="17">
        <v>0.86282979981342955</v>
      </c>
      <c r="Z95" s="37">
        <v>0.35543024186860289</v>
      </c>
      <c r="AA95" s="22">
        <v>370.54792894033159</v>
      </c>
      <c r="AB95" s="22">
        <v>211.30113906801034</v>
      </c>
      <c r="AC95" s="23">
        <v>1.7479097888417915E-2</v>
      </c>
      <c r="AD95" s="17">
        <v>0.93534274175948129</v>
      </c>
      <c r="AE95" s="3">
        <v>0.50297939758207311</v>
      </c>
      <c r="AF95" s="17">
        <v>0.3811157253849613</v>
      </c>
      <c r="AG95" s="37">
        <f t="shared" si="9"/>
        <v>0.3811157253849613</v>
      </c>
      <c r="AH95" s="22">
        <v>382.09956157406208</v>
      </c>
      <c r="AI95" s="23">
        <v>9.5999999999999992E-3</v>
      </c>
      <c r="AJ95" s="17">
        <v>1.0029361194341087</v>
      </c>
      <c r="AK95" s="38">
        <v>0.42213809298850574</v>
      </c>
      <c r="AN95" s="3">
        <f t="shared" si="10"/>
        <v>2.2597975033716287</v>
      </c>
      <c r="AO95" s="3">
        <f t="shared" si="11"/>
        <v>1.363298565896903</v>
      </c>
      <c r="AP95" s="3">
        <f t="shared" si="12"/>
        <v>1.7947810421901611</v>
      </c>
      <c r="AQ95" s="3">
        <f t="shared" si="13"/>
        <v>2.9414671261999699</v>
      </c>
    </row>
    <row r="96" spans="1:43" x14ac:dyDescent="0.25">
      <c r="A96" t="s">
        <v>27</v>
      </c>
      <c r="B96" s="1">
        <v>16</v>
      </c>
      <c r="C96" s="1">
        <v>2</v>
      </c>
      <c r="D96" s="4">
        <v>168</v>
      </c>
      <c r="E96" s="3">
        <v>3.2689999999999997</v>
      </c>
      <c r="F96" s="1">
        <v>25</v>
      </c>
      <c r="G96" s="1">
        <v>33</v>
      </c>
      <c r="H96" s="5">
        <v>73.386285342529078</v>
      </c>
      <c r="I96" s="1">
        <v>333</v>
      </c>
      <c r="J96" s="29">
        <v>300</v>
      </c>
      <c r="K96" s="22">
        <v>170</v>
      </c>
      <c r="L96" s="29">
        <v>113</v>
      </c>
      <c r="M96" s="3">
        <v>0.15</v>
      </c>
      <c r="N96" s="37">
        <v>0.13409248123173162</v>
      </c>
      <c r="O96" s="22">
        <v>211.76759699968994</v>
      </c>
      <c r="P96" s="22">
        <v>192.83556964816188</v>
      </c>
      <c r="Q96" s="23">
        <v>1.9393939393939394E-2</v>
      </c>
      <c r="R96" s="17">
        <v>0.89394987487821087</v>
      </c>
      <c r="S96" s="38">
        <v>9.9274752045339976E-2</v>
      </c>
      <c r="T96" s="22">
        <v>211.76759699968994</v>
      </c>
      <c r="U96" s="22">
        <v>232</v>
      </c>
      <c r="V96" s="23">
        <v>1.5746098349890107E-2</v>
      </c>
      <c r="W96" s="17">
        <f t="shared" si="7"/>
        <v>1.1456222543718499</v>
      </c>
      <c r="X96" s="17">
        <f t="shared" si="8"/>
        <v>0.65337423312883436</v>
      </c>
      <c r="Y96" s="17">
        <v>0.66183168030226658</v>
      </c>
      <c r="Z96" s="37">
        <v>0.14310195367254047</v>
      </c>
      <c r="AA96" s="22">
        <v>211.76759699968994</v>
      </c>
      <c r="AB96" s="22">
        <v>192.83556964816188</v>
      </c>
      <c r="AC96" s="23">
        <v>1.9393939393939394E-2</v>
      </c>
      <c r="AD96" s="17">
        <v>0.95401302448360314</v>
      </c>
      <c r="AE96" s="3">
        <v>0.2642822803837333</v>
      </c>
      <c r="AF96" s="17">
        <v>0.12447642459592426</v>
      </c>
      <c r="AG96" s="37">
        <f t="shared" si="9"/>
        <v>0.12447642459592426</v>
      </c>
      <c r="AH96" s="22">
        <v>218.36933807881019</v>
      </c>
      <c r="AI96" s="23">
        <v>1.0500000000000001E-2</v>
      </c>
      <c r="AJ96" s="17">
        <v>0.82984283063949504</v>
      </c>
      <c r="AK96" s="38">
        <v>7.4547155172413782E-2</v>
      </c>
      <c r="AN96" s="3">
        <f t="shared" si="10"/>
        <v>-0.9557489578534305</v>
      </c>
      <c r="AO96" s="3">
        <f t="shared" si="11"/>
        <v>-1.3940709501875435</v>
      </c>
      <c r="AP96" s="3">
        <f t="shared" si="12"/>
        <v>-1.0892564473666597</v>
      </c>
      <c r="AQ96" s="3">
        <f t="shared" si="13"/>
        <v>-6.6562186777418694E-2</v>
      </c>
    </row>
    <row r="97" spans="1:43" x14ac:dyDescent="0.25">
      <c r="B97" s="1">
        <v>16</v>
      </c>
      <c r="C97" s="1">
        <v>2</v>
      </c>
      <c r="D97" s="4">
        <v>168</v>
      </c>
      <c r="E97" s="3">
        <v>3.2689999999999997</v>
      </c>
      <c r="F97" s="1">
        <v>25</v>
      </c>
      <c r="G97" s="1">
        <v>33</v>
      </c>
      <c r="H97" s="5">
        <v>73.386285342529078</v>
      </c>
      <c r="I97" s="1">
        <v>333</v>
      </c>
      <c r="J97" s="29">
        <v>300</v>
      </c>
      <c r="K97" s="22">
        <v>170</v>
      </c>
      <c r="L97" s="29">
        <v>113</v>
      </c>
      <c r="M97" s="3">
        <v>0.18</v>
      </c>
      <c r="N97" s="37">
        <v>0.1710731766375258</v>
      </c>
      <c r="O97" s="22">
        <v>238.26122952921412</v>
      </c>
      <c r="P97" s="22">
        <v>192.83556964816188</v>
      </c>
      <c r="Q97" s="23">
        <v>1.9393939393939394E-2</v>
      </c>
      <c r="R97" s="17">
        <v>0.95040653687514343</v>
      </c>
      <c r="S97" s="38">
        <v>0.11617858999591686</v>
      </c>
      <c r="T97" s="22">
        <v>238.26122952921412</v>
      </c>
      <c r="U97" s="22">
        <v>232</v>
      </c>
      <c r="V97" s="23">
        <v>1.5746098349890107E-2</v>
      </c>
      <c r="W97" s="17">
        <f t="shared" si="7"/>
        <v>1.1456222543718499</v>
      </c>
      <c r="X97" s="17">
        <f t="shared" si="8"/>
        <v>0.65337423312883436</v>
      </c>
      <c r="Y97" s="17">
        <v>0.64543661108842698</v>
      </c>
      <c r="Z97" s="37">
        <v>0.16100502585436646</v>
      </c>
      <c r="AA97" s="22">
        <v>238.26122952921412</v>
      </c>
      <c r="AB97" s="22">
        <v>192.83556964816188</v>
      </c>
      <c r="AC97" s="23">
        <v>1.9393939393939394E-2</v>
      </c>
      <c r="AD97" s="17">
        <v>0.89447236585759149</v>
      </c>
      <c r="AE97" s="3">
        <v>0.29734587330234952</v>
      </c>
      <c r="AF97" s="17">
        <v>0.15757047544565744</v>
      </c>
      <c r="AG97" s="37">
        <f t="shared" si="9"/>
        <v>0.15757047544565744</v>
      </c>
      <c r="AH97" s="22">
        <v>245.68889537058936</v>
      </c>
      <c r="AI97" s="23">
        <v>1.0500000000000001E-2</v>
      </c>
      <c r="AJ97" s="17">
        <v>0.87539153025365246</v>
      </c>
      <c r="AK97" s="38">
        <v>0.1070388234051725</v>
      </c>
      <c r="AN97" s="3">
        <f t="shared" si="10"/>
        <v>-0.52069602685377769</v>
      </c>
      <c r="AO97" s="3">
        <f t="shared" si="11"/>
        <v>-1.1901776393105612</v>
      </c>
      <c r="AP97" s="3">
        <f t="shared" si="12"/>
        <v>-0.84608050604813734</v>
      </c>
      <c r="AQ97" s="3">
        <f t="shared" si="13"/>
        <v>0.35010081216826322</v>
      </c>
    </row>
    <row r="98" spans="1:43" x14ac:dyDescent="0.25">
      <c r="B98" s="1">
        <v>16</v>
      </c>
      <c r="C98" s="1">
        <v>2</v>
      </c>
      <c r="D98" s="4">
        <v>168</v>
      </c>
      <c r="E98" s="3">
        <v>3.2689999999999997</v>
      </c>
      <c r="F98" s="1">
        <v>25</v>
      </c>
      <c r="G98" s="1">
        <v>33</v>
      </c>
      <c r="H98" s="5">
        <v>73.386285342529078</v>
      </c>
      <c r="I98" s="1">
        <v>333</v>
      </c>
      <c r="J98" s="29">
        <v>300</v>
      </c>
      <c r="K98" s="22">
        <v>170</v>
      </c>
      <c r="L98" s="29">
        <v>113</v>
      </c>
      <c r="M98" s="3">
        <v>0.2</v>
      </c>
      <c r="N98" s="37">
        <v>0.20799054893474836</v>
      </c>
      <c r="O98" s="22">
        <v>264.70949624961241</v>
      </c>
      <c r="P98" s="22">
        <v>192.83556964816188</v>
      </c>
      <c r="Q98" s="23">
        <v>1.9393939393939394E-2</v>
      </c>
      <c r="R98" s="17">
        <v>1.0399527446737418</v>
      </c>
      <c r="S98" s="38">
        <v>0.14717536615403232</v>
      </c>
      <c r="T98" s="22">
        <v>264.70949624961241</v>
      </c>
      <c r="U98" s="22">
        <v>232</v>
      </c>
      <c r="V98" s="23">
        <v>1.5746098349890107E-2</v>
      </c>
      <c r="W98" s="17">
        <f t="shared" si="7"/>
        <v>1.1456222543718499</v>
      </c>
      <c r="X98" s="17">
        <f t="shared" si="8"/>
        <v>0.65337423312883436</v>
      </c>
      <c r="Y98" s="17">
        <v>0.73587683077016153</v>
      </c>
      <c r="Z98" s="37">
        <v>0.1788774420906756</v>
      </c>
      <c r="AA98" s="22">
        <v>264.70949624961241</v>
      </c>
      <c r="AB98" s="22">
        <v>192.83556964816188</v>
      </c>
      <c r="AC98" s="23">
        <v>1.9393939393939394E-2</v>
      </c>
      <c r="AD98" s="17">
        <v>0.89438721045337799</v>
      </c>
      <c r="AE98" s="3">
        <v>0.33035285047966667</v>
      </c>
      <c r="AF98" s="17">
        <v>0.19449441343113166</v>
      </c>
      <c r="AG98" s="37">
        <f t="shared" si="9"/>
        <v>0.19449441343113166</v>
      </c>
      <c r="AH98" s="22">
        <v>272.96167259851273</v>
      </c>
      <c r="AI98" s="23">
        <v>1.0500000000000001E-2</v>
      </c>
      <c r="AJ98" s="17">
        <v>0.97247206715565826</v>
      </c>
      <c r="AK98" s="38">
        <v>0.15824607556034492</v>
      </c>
      <c r="AN98" s="3">
        <f t="shared" si="10"/>
        <v>-8.6388049503097572E-2</v>
      </c>
      <c r="AO98" s="3">
        <f t="shared" si="11"/>
        <v>-0.81629596013987427</v>
      </c>
      <c r="AP98" s="3">
        <f t="shared" si="12"/>
        <v>-0.60332096188940731</v>
      </c>
      <c r="AQ98" s="3">
        <f t="shared" si="13"/>
        <v>0.7660503470746538</v>
      </c>
    </row>
    <row r="99" spans="1:43" x14ac:dyDescent="0.25">
      <c r="B99" s="1">
        <v>16</v>
      </c>
      <c r="C99" s="1">
        <v>2</v>
      </c>
      <c r="D99" s="4">
        <v>168</v>
      </c>
      <c r="E99" s="3">
        <v>3.2689999999999997</v>
      </c>
      <c r="F99" s="1">
        <v>25</v>
      </c>
      <c r="G99" s="1">
        <v>33</v>
      </c>
      <c r="H99" s="5">
        <v>73.386285342529078</v>
      </c>
      <c r="I99" s="1">
        <v>333</v>
      </c>
      <c r="J99" s="29">
        <v>300</v>
      </c>
      <c r="K99" s="22">
        <v>170</v>
      </c>
      <c r="L99" s="29">
        <v>113</v>
      </c>
      <c r="M99" s="3">
        <v>0.23</v>
      </c>
      <c r="N99" s="37">
        <v>0.24490792123197097</v>
      </c>
      <c r="O99" s="22">
        <v>291.15776297001071</v>
      </c>
      <c r="P99" s="22">
        <v>192.83556964816188</v>
      </c>
      <c r="Q99" s="23">
        <v>1.9393939393939394E-2</v>
      </c>
      <c r="R99" s="17">
        <v>1.0648170488346564</v>
      </c>
      <c r="S99" s="38">
        <v>0.17817214231214781</v>
      </c>
      <c r="T99" s="22">
        <v>291.15776297001071</v>
      </c>
      <c r="U99" s="22">
        <v>232</v>
      </c>
      <c r="V99" s="23">
        <v>1.5746098349890107E-2</v>
      </c>
      <c r="W99" s="17">
        <f t="shared" si="7"/>
        <v>1.1456222543718499</v>
      </c>
      <c r="X99" s="17">
        <f t="shared" si="8"/>
        <v>0.65337423312883436</v>
      </c>
      <c r="Y99" s="17">
        <v>0.77466148831368609</v>
      </c>
      <c r="Z99" s="37">
        <v>0.19760779435522915</v>
      </c>
      <c r="AA99" s="22">
        <v>291.15776297001071</v>
      </c>
      <c r="AB99" s="22">
        <v>192.83556964816188</v>
      </c>
      <c r="AC99" s="23">
        <v>1.9393939393939394E-2</v>
      </c>
      <c r="AD99" s="17">
        <v>0.85916432328360504</v>
      </c>
      <c r="AE99" s="3">
        <v>0.36335982765698382</v>
      </c>
      <c r="AF99" s="17">
        <v>0.23530157606629135</v>
      </c>
      <c r="AG99" s="37">
        <f t="shared" si="9"/>
        <v>0.23530157606629135</v>
      </c>
      <c r="AH99" s="22">
        <v>300.23444982643611</v>
      </c>
      <c r="AI99" s="23">
        <v>1.0500000000000001E-2</v>
      </c>
      <c r="AJ99" s="17">
        <v>1.0230503307230059</v>
      </c>
      <c r="AK99" s="38">
        <v>0.20945332771551739</v>
      </c>
      <c r="AN99" s="3">
        <f t="shared" si="10"/>
        <v>0.34791992784758319</v>
      </c>
      <c r="AO99" s="3">
        <f t="shared" si="11"/>
        <v>-0.44241428096918683</v>
      </c>
      <c r="AP99" s="3">
        <f t="shared" si="12"/>
        <v>-0.34890814397181952</v>
      </c>
      <c r="AQ99" s="3">
        <f t="shared" si="13"/>
        <v>1.1819998819810444</v>
      </c>
    </row>
    <row r="100" spans="1:43" x14ac:dyDescent="0.25">
      <c r="B100" s="1">
        <v>16</v>
      </c>
      <c r="C100" s="1">
        <v>2</v>
      </c>
      <c r="D100" s="4">
        <v>168</v>
      </c>
      <c r="E100" s="3">
        <v>3.2689999999999997</v>
      </c>
      <c r="F100" s="1">
        <v>25</v>
      </c>
      <c r="G100" s="1">
        <v>33</v>
      </c>
      <c r="H100" s="5">
        <v>73.386285342529078</v>
      </c>
      <c r="I100" s="1">
        <v>333</v>
      </c>
      <c r="J100" s="29">
        <v>300</v>
      </c>
      <c r="K100" s="22">
        <v>170</v>
      </c>
      <c r="L100" s="29">
        <v>113</v>
      </c>
      <c r="M100" s="3">
        <v>0.25</v>
      </c>
      <c r="N100" s="37">
        <v>0.28188861663776515</v>
      </c>
      <c r="O100" s="22">
        <v>317.65139549953489</v>
      </c>
      <c r="P100" s="22">
        <v>192.83556964816188</v>
      </c>
      <c r="Q100" s="23">
        <v>1.9393939393939394E-2</v>
      </c>
      <c r="R100" s="17">
        <v>1.1275544665510606</v>
      </c>
      <c r="S100" s="38">
        <v>0.20922208618236979</v>
      </c>
      <c r="T100" s="22">
        <v>317.65139549953489</v>
      </c>
      <c r="U100" s="22">
        <v>232</v>
      </c>
      <c r="V100" s="23">
        <v>1.5746098349890107E-2</v>
      </c>
      <c r="W100" s="17">
        <f t="shared" si="7"/>
        <v>1.1456222543718499</v>
      </c>
      <c r="X100" s="17">
        <f t="shared" si="8"/>
        <v>0.65337423312883436</v>
      </c>
      <c r="Y100" s="17">
        <v>0.83688834472947915</v>
      </c>
      <c r="Z100" s="37">
        <v>0.22744624799160579</v>
      </c>
      <c r="AA100" s="22">
        <v>317.65139549953489</v>
      </c>
      <c r="AB100" s="22">
        <v>192.83556964816188</v>
      </c>
      <c r="AC100" s="23">
        <v>1.9393939393939394E-2</v>
      </c>
      <c r="AD100" s="17">
        <v>0.90978499196642315</v>
      </c>
      <c r="AE100" s="3">
        <v>0.39642342057560004</v>
      </c>
      <c r="AF100" s="17">
        <v>0.28007195534082957</v>
      </c>
      <c r="AG100" s="37">
        <f t="shared" si="9"/>
        <v>0.28007195534082957</v>
      </c>
      <c r="AH100" s="22">
        <v>327.55400711821528</v>
      </c>
      <c r="AI100" s="23">
        <v>1.0500000000000001E-2</v>
      </c>
      <c r="AJ100" s="17">
        <v>1.1202878213633183</v>
      </c>
      <c r="AK100" s="38">
        <v>0.26074841392241388</v>
      </c>
      <c r="AN100" s="3">
        <f t="shared" si="10"/>
        <v>0.782972858847236</v>
      </c>
      <c r="AO100" s="3">
        <f t="shared" si="11"/>
        <v>-6.7891295316217778E-2</v>
      </c>
      <c r="AP100" s="3">
        <f t="shared" si="12"/>
        <v>5.6385091559050901E-2</v>
      </c>
      <c r="AQ100" s="3">
        <f t="shared" si="13"/>
        <v>1.5986628809267265</v>
      </c>
    </row>
    <row r="101" spans="1:43" x14ac:dyDescent="0.25">
      <c r="B101" s="1">
        <v>16</v>
      </c>
      <c r="C101" s="1">
        <v>2</v>
      </c>
      <c r="D101" s="4">
        <v>168</v>
      </c>
      <c r="E101" s="3">
        <v>3.2689999999999997</v>
      </c>
      <c r="F101" s="1">
        <v>25</v>
      </c>
      <c r="G101" s="1">
        <v>33</v>
      </c>
      <c r="H101" s="5">
        <v>73.386285342529078</v>
      </c>
      <c r="I101" s="1">
        <v>333</v>
      </c>
      <c r="J101" s="29">
        <v>300</v>
      </c>
      <c r="K101" s="22">
        <v>170</v>
      </c>
      <c r="L101" s="29">
        <v>113</v>
      </c>
      <c r="M101" s="3">
        <v>0.3</v>
      </c>
      <c r="N101" s="37">
        <v>0.31886931204355928</v>
      </c>
      <c r="O101" s="22">
        <v>344.14502802905906</v>
      </c>
      <c r="P101" s="22">
        <v>192.83556964816188</v>
      </c>
      <c r="Q101" s="23">
        <v>1.9393939393939394E-2</v>
      </c>
      <c r="R101" s="17">
        <v>1.0628977068118644</v>
      </c>
      <c r="S101" s="38">
        <v>0.24027203005259176</v>
      </c>
      <c r="T101" s="22">
        <v>344.14502802905906</v>
      </c>
      <c r="U101" s="22">
        <v>232</v>
      </c>
      <c r="V101" s="23">
        <v>1.5746098349890107E-2</v>
      </c>
      <c r="W101" s="17">
        <f t="shared" si="7"/>
        <v>1.1456222543718499</v>
      </c>
      <c r="X101" s="17">
        <f t="shared" si="8"/>
        <v>0.65337423312883436</v>
      </c>
      <c r="Y101" s="17">
        <v>0.80090676684197259</v>
      </c>
      <c r="Z101" s="37">
        <v>0.25728470162798234</v>
      </c>
      <c r="AA101" s="22">
        <v>344.14502802905906</v>
      </c>
      <c r="AB101" s="22">
        <v>192.83556964816188</v>
      </c>
      <c r="AC101" s="23">
        <v>1.9393939393939394E-2</v>
      </c>
      <c r="AD101" s="17">
        <v>0.85761567209327449</v>
      </c>
      <c r="AE101" s="3">
        <v>0.42948701349421625</v>
      </c>
      <c r="AF101" s="17">
        <v>0.32873889221541713</v>
      </c>
      <c r="AG101" s="37">
        <f t="shared" si="9"/>
        <v>0.32873889221541713</v>
      </c>
      <c r="AH101" s="22">
        <v>354.87356440999451</v>
      </c>
      <c r="AI101" s="23">
        <v>1.0500000000000001E-2</v>
      </c>
      <c r="AJ101" s="17">
        <v>1.0957963073847239</v>
      </c>
      <c r="AK101" s="38">
        <v>0.31204350012931042</v>
      </c>
      <c r="AN101" s="3">
        <f t="shared" si="10"/>
        <v>1.2180257898468883</v>
      </c>
      <c r="AO101" s="3">
        <f t="shared" si="11"/>
        <v>0.30663169033675131</v>
      </c>
      <c r="AP101" s="3">
        <f t="shared" si="12"/>
        <v>0.46167832708992018</v>
      </c>
      <c r="AQ101" s="3">
        <f t="shared" si="13"/>
        <v>2.0153258798724085</v>
      </c>
    </row>
    <row r="102" spans="1:43" x14ac:dyDescent="0.25">
      <c r="B102" s="1">
        <v>16</v>
      </c>
      <c r="C102" s="1">
        <v>2</v>
      </c>
      <c r="D102" s="4">
        <v>168</v>
      </c>
      <c r="E102" s="3">
        <v>3.2689999999999997</v>
      </c>
      <c r="F102" s="1">
        <v>25</v>
      </c>
      <c r="G102" s="1">
        <v>33</v>
      </c>
      <c r="H102" s="5">
        <v>73.386285342529078</v>
      </c>
      <c r="I102" s="1">
        <v>333</v>
      </c>
      <c r="J102" s="29">
        <v>300</v>
      </c>
      <c r="K102" s="22">
        <v>170</v>
      </c>
      <c r="L102" s="29">
        <v>113</v>
      </c>
      <c r="M102" s="3">
        <v>0.3</v>
      </c>
      <c r="N102" s="37">
        <v>0.35572336123221043</v>
      </c>
      <c r="O102" s="22">
        <v>370.54792894033153</v>
      </c>
      <c r="P102" s="22">
        <v>192.83556964816188</v>
      </c>
      <c r="Q102" s="23">
        <v>1.9393939393939394E-2</v>
      </c>
      <c r="R102" s="17">
        <v>1.1857445374407014</v>
      </c>
      <c r="S102" s="38">
        <v>0.27121563849860081</v>
      </c>
      <c r="T102" s="22">
        <v>370.54792894033153</v>
      </c>
      <c r="U102" s="22">
        <v>232</v>
      </c>
      <c r="V102" s="23">
        <v>1.5746098349890107E-2</v>
      </c>
      <c r="W102" s="17">
        <f t="shared" si="7"/>
        <v>1.1456222543718499</v>
      </c>
      <c r="X102" s="17">
        <f t="shared" si="8"/>
        <v>0.65337423312883436</v>
      </c>
      <c r="Y102" s="17">
        <v>0.90405212832866944</v>
      </c>
      <c r="Z102" s="37">
        <v>0.28702096877930294</v>
      </c>
      <c r="AA102" s="22">
        <v>370.54792894033153</v>
      </c>
      <c r="AB102" s="22">
        <v>192.83556964816188</v>
      </c>
      <c r="AC102" s="23">
        <v>1.9393939393939394E-2</v>
      </c>
      <c r="AD102" s="17">
        <v>0.95673656259767648</v>
      </c>
      <c r="AE102" s="3">
        <v>0.46243737493023435</v>
      </c>
      <c r="AF102" s="17">
        <v>0.38111572538496119</v>
      </c>
      <c r="AG102" s="37">
        <f t="shared" si="9"/>
        <v>0.38111572538496119</v>
      </c>
      <c r="AH102" s="22">
        <v>382.09956157406202</v>
      </c>
      <c r="AI102" s="23">
        <v>1.0500000000000001E-2</v>
      </c>
      <c r="AJ102" s="17">
        <v>1.270385751283204</v>
      </c>
      <c r="AK102" s="38">
        <v>0.36316291823275859</v>
      </c>
      <c r="AN102" s="3">
        <f t="shared" si="10"/>
        <v>1.6515888135485981</v>
      </c>
      <c r="AO102" s="3">
        <f t="shared" si="11"/>
        <v>0.67987206302515735</v>
      </c>
      <c r="AP102" s="3">
        <f t="shared" si="12"/>
        <v>0.8655835720881514</v>
      </c>
      <c r="AQ102" s="3">
        <f t="shared" si="13"/>
        <v>2.4305619507395075</v>
      </c>
    </row>
    <row r="103" spans="1:43" x14ac:dyDescent="0.25">
      <c r="A103" t="s">
        <v>28</v>
      </c>
      <c r="B103" s="1">
        <v>16</v>
      </c>
      <c r="C103" s="1">
        <v>2</v>
      </c>
      <c r="D103" s="4">
        <v>168</v>
      </c>
      <c r="E103" s="3">
        <v>3.2689999999999997</v>
      </c>
      <c r="F103" s="1">
        <v>25</v>
      </c>
      <c r="G103" s="1">
        <v>33</v>
      </c>
      <c r="H103" s="5">
        <v>73.386285342529078</v>
      </c>
      <c r="I103" s="1">
        <v>333</v>
      </c>
      <c r="J103" s="29">
        <v>300</v>
      </c>
      <c r="K103" s="22">
        <v>170</v>
      </c>
      <c r="L103" s="29">
        <v>113</v>
      </c>
      <c r="M103" s="3">
        <v>0.15</v>
      </c>
      <c r="N103" s="37">
        <v>9.7111785825937463E-2</v>
      </c>
      <c r="O103" s="22">
        <v>185.27396447016577</v>
      </c>
      <c r="P103" s="22">
        <v>192.83556964816188</v>
      </c>
      <c r="Q103" s="23">
        <v>1.9393939393939394E-2</v>
      </c>
      <c r="R103" s="17">
        <v>0.64741190550624983</v>
      </c>
      <c r="S103" s="38">
        <v>8.685477449725118E-2</v>
      </c>
      <c r="T103" s="22">
        <v>185.27396447016577</v>
      </c>
      <c r="U103" s="22">
        <v>232</v>
      </c>
      <c r="V103" s="23">
        <v>1.5746098349890107E-2</v>
      </c>
      <c r="W103" s="17">
        <f t="shared" si="7"/>
        <v>1.1456222543718499</v>
      </c>
      <c r="X103" s="17">
        <f t="shared" si="8"/>
        <v>0.65337423312883436</v>
      </c>
      <c r="Y103" s="17">
        <v>0.57903182998167457</v>
      </c>
      <c r="Z103" s="37">
        <v>0.12519888149071451</v>
      </c>
      <c r="AA103" s="22">
        <v>185.27396447016577</v>
      </c>
      <c r="AB103" s="22">
        <v>192.83556964816188</v>
      </c>
      <c r="AC103" s="23">
        <v>1.9393939393939394E-2</v>
      </c>
      <c r="AD103" s="17">
        <v>0.83465920993809672</v>
      </c>
      <c r="AE103" s="3">
        <v>0.23121868746511717</v>
      </c>
      <c r="AF103" s="17">
        <v>9.5278931346240298E-2</v>
      </c>
      <c r="AG103" s="37">
        <f t="shared" si="9"/>
        <v>9.5278931346240298E-2</v>
      </c>
      <c r="AH103" s="22">
        <v>191.04978078703101</v>
      </c>
      <c r="AI103" s="23">
        <v>1.0500000000000001E-2</v>
      </c>
      <c r="AJ103" s="17">
        <v>0.63519287564160198</v>
      </c>
      <c r="AK103" s="38">
        <v>6.5220775862068953E-2</v>
      </c>
      <c r="AN103" s="3">
        <f t="shared" si="10"/>
        <v>-1.3908018888530831</v>
      </c>
      <c r="AO103" s="3">
        <f t="shared" si="11"/>
        <v>-1.5438801444487311</v>
      </c>
      <c r="AP103" s="3">
        <f t="shared" si="12"/>
        <v>-1.3324323886851819</v>
      </c>
      <c r="AQ103" s="3">
        <f t="shared" si="13"/>
        <v>-0.48322518572309958</v>
      </c>
    </row>
    <row r="104" spans="1:43" x14ac:dyDescent="0.25">
      <c r="B104" s="1">
        <v>16</v>
      </c>
      <c r="C104" s="1">
        <v>2</v>
      </c>
      <c r="D104" s="4">
        <v>168</v>
      </c>
      <c r="E104" s="3">
        <v>3.2689999999999997</v>
      </c>
      <c r="F104" s="1">
        <v>25</v>
      </c>
      <c r="G104" s="1">
        <v>33</v>
      </c>
      <c r="H104" s="5">
        <v>73.386285342529078</v>
      </c>
      <c r="I104" s="1">
        <v>333</v>
      </c>
      <c r="J104" s="29">
        <v>300</v>
      </c>
      <c r="K104" s="22">
        <v>170</v>
      </c>
      <c r="L104" s="29">
        <v>113</v>
      </c>
      <c r="M104" s="3">
        <v>0.18</v>
      </c>
      <c r="N104" s="37">
        <v>0.13409248123173162</v>
      </c>
      <c r="O104" s="22">
        <v>211.76759699968994</v>
      </c>
      <c r="P104" s="22">
        <v>192.83556964816188</v>
      </c>
      <c r="Q104" s="23">
        <v>1.9393939393939394E-2</v>
      </c>
      <c r="R104" s="17">
        <v>0.74495822906517573</v>
      </c>
      <c r="S104" s="38">
        <v>9.9274752045339976E-2</v>
      </c>
      <c r="T104" s="22">
        <v>211.76759699968994</v>
      </c>
      <c r="U104" s="22">
        <v>232</v>
      </c>
      <c r="V104" s="23">
        <v>1.5746098349890107E-2</v>
      </c>
      <c r="W104" s="17">
        <f t="shared" si="7"/>
        <v>1.1456222543718499</v>
      </c>
      <c r="X104" s="17">
        <f t="shared" si="8"/>
        <v>0.65337423312883436</v>
      </c>
      <c r="Y104" s="17">
        <v>0.55152640025188882</v>
      </c>
      <c r="Z104" s="37">
        <v>0.14310195367254047</v>
      </c>
      <c r="AA104" s="22">
        <v>211.76759699968994</v>
      </c>
      <c r="AB104" s="22">
        <v>192.83556964816188</v>
      </c>
      <c r="AC104" s="23">
        <v>1.9393939393939394E-2</v>
      </c>
      <c r="AD104" s="17">
        <v>0.79501085373633595</v>
      </c>
      <c r="AE104" s="3">
        <v>0.2642822803837333</v>
      </c>
      <c r="AF104" s="17">
        <v>0.12447642459592426</v>
      </c>
      <c r="AG104" s="37">
        <f t="shared" si="9"/>
        <v>0.12447642459592426</v>
      </c>
      <c r="AH104" s="22">
        <v>218.36933807881019</v>
      </c>
      <c r="AI104" s="23">
        <v>1.0500000000000001E-2</v>
      </c>
      <c r="AJ104" s="17">
        <v>0.69153569219957922</v>
      </c>
      <c r="AK104" s="38">
        <v>7.4547155172413782E-2</v>
      </c>
      <c r="AN104" s="3">
        <f t="shared" si="10"/>
        <v>-0.9557489578534305</v>
      </c>
      <c r="AO104" s="3">
        <f t="shared" si="11"/>
        <v>-1.3940709501875435</v>
      </c>
      <c r="AP104" s="3">
        <f t="shared" si="12"/>
        <v>-1.0892564473666597</v>
      </c>
      <c r="AQ104" s="3">
        <f t="shared" si="13"/>
        <v>-6.6562186777418694E-2</v>
      </c>
    </row>
    <row r="105" spans="1:43" x14ac:dyDescent="0.25">
      <c r="B105" s="1">
        <v>16</v>
      </c>
      <c r="C105" s="1">
        <v>2</v>
      </c>
      <c r="D105" s="4">
        <v>168</v>
      </c>
      <c r="E105" s="3">
        <v>3.2689999999999997</v>
      </c>
      <c r="F105" s="1">
        <v>25</v>
      </c>
      <c r="G105" s="1">
        <v>33</v>
      </c>
      <c r="H105" s="5">
        <v>73.386285342529078</v>
      </c>
      <c r="I105" s="1">
        <v>333</v>
      </c>
      <c r="J105" s="29">
        <v>300</v>
      </c>
      <c r="K105" s="22">
        <v>170</v>
      </c>
      <c r="L105" s="29">
        <v>113</v>
      </c>
      <c r="M105" s="3">
        <v>0.18</v>
      </c>
      <c r="N105" s="37">
        <v>0.1710731766375258</v>
      </c>
      <c r="O105" s="22">
        <v>238.26122952921412</v>
      </c>
      <c r="P105" s="22">
        <v>192.83556964816188</v>
      </c>
      <c r="Q105" s="23">
        <v>1.9393939393939394E-2</v>
      </c>
      <c r="R105" s="17">
        <v>0.95040653687514343</v>
      </c>
      <c r="S105" s="38">
        <v>0.11617858999591686</v>
      </c>
      <c r="T105" s="22">
        <v>238.26122952921412</v>
      </c>
      <c r="U105" s="22">
        <v>232</v>
      </c>
      <c r="V105" s="23">
        <v>1.5746098349890107E-2</v>
      </c>
      <c r="W105" s="17">
        <f t="shared" si="7"/>
        <v>1.1456222543718499</v>
      </c>
      <c r="X105" s="17">
        <f t="shared" si="8"/>
        <v>0.65337423312883436</v>
      </c>
      <c r="Y105" s="17">
        <v>0.64543661108842698</v>
      </c>
      <c r="Z105" s="37">
        <v>0.16100502585436646</v>
      </c>
      <c r="AA105" s="22">
        <v>238.26122952921412</v>
      </c>
      <c r="AB105" s="22">
        <v>192.83556964816188</v>
      </c>
      <c r="AC105" s="23">
        <v>1.9393939393939394E-2</v>
      </c>
      <c r="AD105" s="17">
        <v>0.89447236585759149</v>
      </c>
      <c r="AE105" s="3">
        <v>0.29734587330234952</v>
      </c>
      <c r="AF105" s="17">
        <v>0.15757047544565744</v>
      </c>
      <c r="AG105" s="37">
        <f t="shared" si="9"/>
        <v>0.15757047544565744</v>
      </c>
      <c r="AH105" s="22">
        <v>245.68889537058936</v>
      </c>
      <c r="AI105" s="23">
        <v>1.0500000000000001E-2</v>
      </c>
      <c r="AJ105" s="17">
        <v>0.87539153025365246</v>
      </c>
      <c r="AK105" s="38">
        <v>0.1070388234051725</v>
      </c>
      <c r="AN105" s="3">
        <f t="shared" si="10"/>
        <v>-0.52069602685377769</v>
      </c>
      <c r="AO105" s="3">
        <f t="shared" si="11"/>
        <v>-1.1901776393105612</v>
      </c>
      <c r="AP105" s="3">
        <f t="shared" si="12"/>
        <v>-0.84608050604813734</v>
      </c>
      <c r="AQ105" s="3">
        <f t="shared" si="13"/>
        <v>0.35010081216826322</v>
      </c>
    </row>
    <row r="106" spans="1:43" x14ac:dyDescent="0.25">
      <c r="B106" s="1">
        <v>16</v>
      </c>
      <c r="C106" s="1">
        <v>2</v>
      </c>
      <c r="D106" s="4">
        <v>168</v>
      </c>
      <c r="E106" s="3">
        <v>3.2689999999999997</v>
      </c>
      <c r="F106" s="1">
        <v>25</v>
      </c>
      <c r="G106" s="1">
        <v>33</v>
      </c>
      <c r="H106" s="5">
        <v>73.386285342529078</v>
      </c>
      <c r="I106" s="1">
        <v>333</v>
      </c>
      <c r="J106" s="29">
        <v>300</v>
      </c>
      <c r="K106" s="22">
        <v>170</v>
      </c>
      <c r="L106" s="29">
        <v>113</v>
      </c>
      <c r="M106" s="3">
        <v>0.25</v>
      </c>
      <c r="N106" s="37">
        <v>0.20799054893474836</v>
      </c>
      <c r="O106" s="22">
        <v>264.70949624961241</v>
      </c>
      <c r="P106" s="22">
        <v>192.83556964816188</v>
      </c>
      <c r="Q106" s="23">
        <v>1.9393939393939394E-2</v>
      </c>
      <c r="R106" s="17">
        <v>0.83196219573899344</v>
      </c>
      <c r="S106" s="38">
        <v>0.14717536615403232</v>
      </c>
      <c r="T106" s="22">
        <v>264.70949624961241</v>
      </c>
      <c r="U106" s="22">
        <v>232</v>
      </c>
      <c r="V106" s="23">
        <v>1.5746098349890107E-2</v>
      </c>
      <c r="W106" s="17">
        <f t="shared" si="7"/>
        <v>1.1456222543718499</v>
      </c>
      <c r="X106" s="17">
        <f t="shared" si="8"/>
        <v>0.65337423312883436</v>
      </c>
      <c r="Y106" s="17">
        <v>0.58870146461612927</v>
      </c>
      <c r="Z106" s="37">
        <v>0.1788774420906756</v>
      </c>
      <c r="AA106" s="22">
        <v>264.70949624961241</v>
      </c>
      <c r="AB106" s="22">
        <v>192.83556964816188</v>
      </c>
      <c r="AC106" s="23">
        <v>1.9393939393939394E-2</v>
      </c>
      <c r="AD106" s="17">
        <v>0.71550976836270241</v>
      </c>
      <c r="AE106" s="3">
        <v>0.33035285047966667</v>
      </c>
      <c r="AF106" s="17">
        <v>0.19449441343113166</v>
      </c>
      <c r="AG106" s="37">
        <f t="shared" si="9"/>
        <v>0.19449441343113166</v>
      </c>
      <c r="AH106" s="22">
        <v>272.96167259851273</v>
      </c>
      <c r="AI106" s="23">
        <v>1.0500000000000001E-2</v>
      </c>
      <c r="AJ106" s="17">
        <v>0.77797765372452665</v>
      </c>
      <c r="AK106" s="38">
        <v>0.15824607556034492</v>
      </c>
      <c r="AN106" s="3">
        <f t="shared" si="10"/>
        <v>-8.6388049503097572E-2</v>
      </c>
      <c r="AO106" s="3">
        <f t="shared" si="11"/>
        <v>-0.81629596013987427</v>
      </c>
      <c r="AP106" s="3">
        <f t="shared" si="12"/>
        <v>-0.60332096188940731</v>
      </c>
      <c r="AQ106" s="3">
        <f t="shared" si="13"/>
        <v>0.7660503470746538</v>
      </c>
    </row>
    <row r="107" spans="1:43" x14ac:dyDescent="0.25">
      <c r="B107" s="1">
        <v>16</v>
      </c>
      <c r="C107" s="1">
        <v>2</v>
      </c>
      <c r="D107" s="4">
        <v>168</v>
      </c>
      <c r="E107" s="3">
        <v>3.2689999999999997</v>
      </c>
      <c r="F107" s="1">
        <v>25</v>
      </c>
      <c r="G107" s="1">
        <v>33</v>
      </c>
      <c r="H107" s="5">
        <v>73.386285342529078</v>
      </c>
      <c r="I107" s="1">
        <v>333</v>
      </c>
      <c r="J107" s="29">
        <v>300</v>
      </c>
      <c r="K107" s="22">
        <v>170</v>
      </c>
      <c r="L107" s="29">
        <v>113</v>
      </c>
      <c r="M107" s="3">
        <v>0.28000000000000003</v>
      </c>
      <c r="N107" s="37">
        <v>0.24490792123197097</v>
      </c>
      <c r="O107" s="22">
        <v>291.15776297001071</v>
      </c>
      <c r="P107" s="22">
        <v>192.83556964816188</v>
      </c>
      <c r="Q107" s="23">
        <v>1.9393939393939394E-2</v>
      </c>
      <c r="R107" s="17">
        <v>0.87467114725703909</v>
      </c>
      <c r="S107" s="38">
        <v>0.17817214231214781</v>
      </c>
      <c r="T107" s="22">
        <v>291.15776297001071</v>
      </c>
      <c r="U107" s="22">
        <v>232</v>
      </c>
      <c r="V107" s="23">
        <v>1.5746098349890107E-2</v>
      </c>
      <c r="W107" s="17">
        <f t="shared" si="7"/>
        <v>1.1456222543718499</v>
      </c>
      <c r="X107" s="17">
        <f t="shared" si="8"/>
        <v>0.65337423312883436</v>
      </c>
      <c r="Y107" s="17">
        <v>0.63632907968624208</v>
      </c>
      <c r="Z107" s="37">
        <v>0.19760779435522915</v>
      </c>
      <c r="AA107" s="22">
        <v>291.15776297001071</v>
      </c>
      <c r="AB107" s="22">
        <v>192.83556964816188</v>
      </c>
      <c r="AC107" s="23">
        <v>1.9393939393939394E-2</v>
      </c>
      <c r="AD107" s="17">
        <v>0.7057421226972469</v>
      </c>
      <c r="AE107" s="3">
        <v>0.36335982765698382</v>
      </c>
      <c r="AF107" s="17">
        <v>0.23530157606629135</v>
      </c>
      <c r="AG107" s="37">
        <f t="shared" si="9"/>
        <v>0.23530157606629135</v>
      </c>
      <c r="AH107" s="22">
        <v>300.23444982643611</v>
      </c>
      <c r="AI107" s="23">
        <v>1.0500000000000001E-2</v>
      </c>
      <c r="AJ107" s="17">
        <v>0.84036277166532614</v>
      </c>
      <c r="AK107" s="38">
        <v>0.20945332771551739</v>
      </c>
      <c r="AN107" s="3">
        <f t="shared" si="10"/>
        <v>0.34791992784758319</v>
      </c>
      <c r="AO107" s="3">
        <f t="shared" si="11"/>
        <v>-0.44241428096918683</v>
      </c>
      <c r="AP107" s="3">
        <f t="shared" si="12"/>
        <v>-0.34890814397181952</v>
      </c>
      <c r="AQ107" s="3">
        <f t="shared" si="13"/>
        <v>1.1819998819810444</v>
      </c>
    </row>
    <row r="108" spans="1:43" x14ac:dyDescent="0.25">
      <c r="B108" s="1">
        <v>16</v>
      </c>
      <c r="C108" s="1">
        <v>2</v>
      </c>
      <c r="D108" s="4">
        <v>168</v>
      </c>
      <c r="E108" s="3">
        <v>3.2689999999999997</v>
      </c>
      <c r="F108" s="1">
        <v>25</v>
      </c>
      <c r="G108" s="1">
        <v>33</v>
      </c>
      <c r="H108" s="5">
        <v>73.386285342529078</v>
      </c>
      <c r="I108" s="1">
        <v>333</v>
      </c>
      <c r="J108" s="29">
        <v>300</v>
      </c>
      <c r="K108" s="22">
        <v>170</v>
      </c>
      <c r="L108" s="29">
        <v>113</v>
      </c>
      <c r="M108" s="3">
        <v>0.33</v>
      </c>
      <c r="N108" s="37">
        <v>0.28188861663776515</v>
      </c>
      <c r="O108" s="22">
        <v>317.65139549953489</v>
      </c>
      <c r="P108" s="22">
        <v>192.83556964816188</v>
      </c>
      <c r="Q108" s="23">
        <v>1.9393939393939394E-2</v>
      </c>
      <c r="R108" s="17">
        <v>0.85420792920534894</v>
      </c>
      <c r="S108" s="38">
        <v>0.20922208618236979</v>
      </c>
      <c r="T108" s="22">
        <v>317.65139549953489</v>
      </c>
      <c r="U108" s="22">
        <v>232</v>
      </c>
      <c r="V108" s="23">
        <v>1.5746098349890107E-2</v>
      </c>
      <c r="W108" s="17">
        <f t="shared" si="7"/>
        <v>1.1456222543718499</v>
      </c>
      <c r="X108" s="17">
        <f t="shared" si="8"/>
        <v>0.65337423312883436</v>
      </c>
      <c r="Y108" s="17">
        <v>0.63400632176475691</v>
      </c>
      <c r="Z108" s="37">
        <v>0.22744624799160579</v>
      </c>
      <c r="AA108" s="22">
        <v>317.65139549953489</v>
      </c>
      <c r="AB108" s="22">
        <v>192.83556964816188</v>
      </c>
      <c r="AC108" s="23">
        <v>1.9393939393939394E-2</v>
      </c>
      <c r="AD108" s="17">
        <v>0.68923105452001754</v>
      </c>
      <c r="AE108" s="3">
        <v>0.39642342057560004</v>
      </c>
      <c r="AF108" s="17">
        <v>0.28007195534082957</v>
      </c>
      <c r="AG108" s="37">
        <f t="shared" si="9"/>
        <v>0.28007195534082957</v>
      </c>
      <c r="AH108" s="22">
        <v>327.55400711821528</v>
      </c>
      <c r="AI108" s="23">
        <v>1.0500000000000001E-2</v>
      </c>
      <c r="AJ108" s="17">
        <v>0.84870289497221074</v>
      </c>
      <c r="AK108" s="38">
        <v>0.26074841392241388</v>
      </c>
      <c r="AN108" s="3">
        <f t="shared" si="10"/>
        <v>0.782972858847236</v>
      </c>
      <c r="AO108" s="3">
        <f t="shared" si="11"/>
        <v>-6.7891295316217778E-2</v>
      </c>
      <c r="AP108" s="3">
        <f t="shared" si="12"/>
        <v>5.6385091559050901E-2</v>
      </c>
      <c r="AQ108" s="3">
        <f t="shared" si="13"/>
        <v>1.5986628809267265</v>
      </c>
    </row>
    <row r="109" spans="1:43" x14ac:dyDescent="0.25">
      <c r="B109" s="1">
        <v>16</v>
      </c>
      <c r="C109" s="1">
        <v>2</v>
      </c>
      <c r="D109" s="4">
        <v>168</v>
      </c>
      <c r="E109" s="3">
        <v>3.2689999999999997</v>
      </c>
      <c r="F109" s="1">
        <v>25</v>
      </c>
      <c r="G109" s="1">
        <v>33</v>
      </c>
      <c r="H109" s="5">
        <v>73.386285342529078</v>
      </c>
      <c r="I109" s="1">
        <v>333</v>
      </c>
      <c r="J109" s="29">
        <v>300</v>
      </c>
      <c r="K109" s="22">
        <v>170</v>
      </c>
      <c r="L109" s="29">
        <v>113</v>
      </c>
      <c r="M109" s="3">
        <v>0.38</v>
      </c>
      <c r="N109" s="37">
        <v>0.31886931204355928</v>
      </c>
      <c r="O109" s="22">
        <v>344.14502802905906</v>
      </c>
      <c r="P109" s="22">
        <v>192.83556964816188</v>
      </c>
      <c r="Q109" s="23">
        <v>1.9393939393939394E-2</v>
      </c>
      <c r="R109" s="17">
        <v>0.83912976853568233</v>
      </c>
      <c r="S109" s="38">
        <v>0.24027203005259176</v>
      </c>
      <c r="T109" s="22">
        <v>344.14502802905906</v>
      </c>
      <c r="U109" s="22">
        <v>232</v>
      </c>
      <c r="V109" s="23">
        <v>1.5746098349890107E-2</v>
      </c>
      <c r="W109" s="17">
        <f t="shared" si="7"/>
        <v>1.1456222543718499</v>
      </c>
      <c r="X109" s="17">
        <f t="shared" si="8"/>
        <v>0.65337423312883436</v>
      </c>
      <c r="Y109" s="17">
        <v>0.63229481592787307</v>
      </c>
      <c r="Z109" s="37">
        <v>0.25728470162798234</v>
      </c>
      <c r="AA109" s="22">
        <v>344.14502802905906</v>
      </c>
      <c r="AB109" s="22">
        <v>192.83556964816188</v>
      </c>
      <c r="AC109" s="23">
        <v>1.9393939393939394E-2</v>
      </c>
      <c r="AD109" s="17">
        <v>0.67706500428416405</v>
      </c>
      <c r="AE109" s="3">
        <v>0.42948701349421625</v>
      </c>
      <c r="AF109" s="17">
        <v>0.32873889221541713</v>
      </c>
      <c r="AG109" s="37">
        <f t="shared" si="9"/>
        <v>0.32873889221541713</v>
      </c>
      <c r="AH109" s="22">
        <v>354.87356440999451</v>
      </c>
      <c r="AI109" s="23">
        <v>1.0500000000000001E-2</v>
      </c>
      <c r="AJ109" s="17">
        <v>0.86510234793530827</v>
      </c>
      <c r="AK109" s="38">
        <v>0.31204350012931042</v>
      </c>
      <c r="AN109" s="3">
        <f t="shared" si="10"/>
        <v>1.2180257898468883</v>
      </c>
      <c r="AO109" s="3">
        <f t="shared" si="11"/>
        <v>0.30663169033675131</v>
      </c>
      <c r="AP109" s="3">
        <f t="shared" si="12"/>
        <v>0.46167832708992018</v>
      </c>
      <c r="AQ109" s="3">
        <f t="shared" si="13"/>
        <v>2.0153258798724085</v>
      </c>
    </row>
    <row r="110" spans="1:43" x14ac:dyDescent="0.25">
      <c r="B110" s="1">
        <v>16</v>
      </c>
      <c r="C110" s="1">
        <v>2</v>
      </c>
      <c r="D110" s="4">
        <v>168</v>
      </c>
      <c r="E110" s="3">
        <v>3.2689999999999997</v>
      </c>
      <c r="F110" s="1">
        <v>25</v>
      </c>
      <c r="G110" s="1">
        <v>33</v>
      </c>
      <c r="H110" s="5">
        <v>73.386285342529078</v>
      </c>
      <c r="I110" s="1">
        <v>333</v>
      </c>
      <c r="J110" s="29">
        <v>300</v>
      </c>
      <c r="K110" s="22">
        <v>170</v>
      </c>
      <c r="L110" s="29">
        <v>113</v>
      </c>
      <c r="M110" s="3">
        <v>0.43</v>
      </c>
      <c r="N110" s="37">
        <v>0.35572336123221043</v>
      </c>
      <c r="O110" s="22">
        <v>370.54792894033153</v>
      </c>
      <c r="P110" s="22">
        <v>192.83556964816188</v>
      </c>
      <c r="Q110" s="23">
        <v>1.9393939393939394E-2</v>
      </c>
      <c r="R110" s="17">
        <v>0.82726363077258247</v>
      </c>
      <c r="S110" s="38">
        <v>0.27121563849860081</v>
      </c>
      <c r="T110" s="22">
        <v>370.54792894033153</v>
      </c>
      <c r="U110" s="22">
        <v>232</v>
      </c>
      <c r="V110" s="23">
        <v>1.5746098349890107E-2</v>
      </c>
      <c r="W110" s="17">
        <f t="shared" si="7"/>
        <v>1.1456222543718499</v>
      </c>
      <c r="X110" s="17">
        <f t="shared" si="8"/>
        <v>0.65337423312883436</v>
      </c>
      <c r="Y110" s="17">
        <v>0.63073404302000191</v>
      </c>
      <c r="Z110" s="37">
        <v>0.28702096877930294</v>
      </c>
      <c r="AA110" s="22">
        <v>370.54792894033153</v>
      </c>
      <c r="AB110" s="22">
        <v>192.83556964816188</v>
      </c>
      <c r="AC110" s="23">
        <v>1.9393939393939394E-2</v>
      </c>
      <c r="AD110" s="17">
        <v>0.66749062506814638</v>
      </c>
      <c r="AE110" s="3">
        <v>0.46243737493023435</v>
      </c>
      <c r="AF110" s="17">
        <v>0.38111572538496119</v>
      </c>
      <c r="AG110" s="37">
        <f t="shared" si="9"/>
        <v>0.38111572538496119</v>
      </c>
      <c r="AH110" s="22">
        <v>382.09956157406202</v>
      </c>
      <c r="AI110" s="23">
        <v>1.0500000000000001E-2</v>
      </c>
      <c r="AJ110" s="17">
        <v>0.88631564043014233</v>
      </c>
      <c r="AK110" s="38">
        <v>0.36316291823275859</v>
      </c>
      <c r="AN110" s="3">
        <f t="shared" si="10"/>
        <v>1.6515888135485981</v>
      </c>
      <c r="AO110" s="3">
        <f t="shared" si="11"/>
        <v>0.67987206302515735</v>
      </c>
      <c r="AP110" s="3">
        <f t="shared" si="12"/>
        <v>0.8655835720881514</v>
      </c>
      <c r="AQ110" s="3">
        <f t="shared" si="13"/>
        <v>2.4305619507395075</v>
      </c>
    </row>
    <row r="111" spans="1:43" x14ac:dyDescent="0.25">
      <c r="A111" t="s">
        <v>29</v>
      </c>
      <c r="B111" s="1">
        <v>16</v>
      </c>
      <c r="C111" s="1">
        <v>3</v>
      </c>
      <c r="D111" s="4">
        <v>76</v>
      </c>
      <c r="E111" s="3">
        <v>3.2689999999999997</v>
      </c>
      <c r="F111" s="1">
        <v>25</v>
      </c>
      <c r="G111" s="1">
        <v>33</v>
      </c>
      <c r="H111" s="5">
        <v>87.114505405349817</v>
      </c>
      <c r="I111" s="1">
        <v>333</v>
      </c>
      <c r="J111" s="29">
        <v>300</v>
      </c>
      <c r="K111" s="22">
        <v>172</v>
      </c>
      <c r="L111" s="29">
        <v>113</v>
      </c>
      <c r="M111" s="3">
        <v>0.15</v>
      </c>
      <c r="N111" s="37">
        <v>0.1531062354497946</v>
      </c>
      <c r="O111" s="22">
        <v>233.30469206437246</v>
      </c>
      <c r="P111" s="22">
        <v>135.9166018467607</v>
      </c>
      <c r="Q111" s="23">
        <v>2.9281922513849066E-2</v>
      </c>
      <c r="R111" s="17">
        <v>1.0207082363319639</v>
      </c>
      <c r="S111" s="38">
        <v>0.12226734357024087</v>
      </c>
      <c r="T111" s="22">
        <v>233.30469206437246</v>
      </c>
      <c r="U111" s="22">
        <v>178</v>
      </c>
      <c r="V111" s="23">
        <v>2.1238938053097345E-2</v>
      </c>
      <c r="W111" s="17">
        <f t="shared" si="7"/>
        <v>1.1550129099346784</v>
      </c>
      <c r="X111" s="17">
        <f t="shared" si="8"/>
        <v>0.64906832298136652</v>
      </c>
      <c r="Y111" s="17">
        <v>0.81511562380160585</v>
      </c>
      <c r="Z111" s="37">
        <v>0.13497830291539226</v>
      </c>
      <c r="AA111" s="22">
        <v>233.30469206437246</v>
      </c>
      <c r="AB111" s="22">
        <v>135.9166018467607</v>
      </c>
      <c r="AC111" s="23">
        <v>2.9281922513849066E-2</v>
      </c>
      <c r="AD111" s="17">
        <v>0.89985535276928175</v>
      </c>
      <c r="AE111" s="3">
        <v>0.19624775636841521</v>
      </c>
      <c r="AF111" s="17">
        <v>0.15248177687827655</v>
      </c>
      <c r="AG111" s="37">
        <f t="shared" si="9"/>
        <v>0.15248177687827655</v>
      </c>
      <c r="AH111" s="22">
        <v>241.68910700956383</v>
      </c>
      <c r="AI111" s="23">
        <v>1.66E-2</v>
      </c>
      <c r="AJ111" s="17">
        <v>1.0165451791885103</v>
      </c>
      <c r="AK111" s="38">
        <v>0.1541116578372107</v>
      </c>
      <c r="AN111" s="3">
        <f t="shared" si="10"/>
        <v>-0.73206496783902841</v>
      </c>
      <c r="AO111" s="3">
        <f t="shared" si="11"/>
        <v>-1.1167353755469869</v>
      </c>
      <c r="AP111" s="3">
        <f t="shared" si="12"/>
        <v>-1.1995993203523263</v>
      </c>
      <c r="AQ111" s="3">
        <f t="shared" si="13"/>
        <v>-0.92392420662322983</v>
      </c>
    </row>
    <row r="112" spans="1:43" x14ac:dyDescent="0.25">
      <c r="B112" s="1">
        <v>16</v>
      </c>
      <c r="C112" s="1">
        <v>3</v>
      </c>
      <c r="D112" s="4">
        <v>76</v>
      </c>
      <c r="E112" s="3">
        <v>3.2689999999999997</v>
      </c>
      <c r="F112" s="1">
        <v>25</v>
      </c>
      <c r="G112" s="1">
        <v>33</v>
      </c>
      <c r="H112" s="5">
        <v>87.114505405349817</v>
      </c>
      <c r="I112" s="1">
        <v>333</v>
      </c>
      <c r="J112" s="29">
        <v>300</v>
      </c>
      <c r="K112" s="22">
        <v>172</v>
      </c>
      <c r="L112" s="29">
        <v>113</v>
      </c>
      <c r="M112" s="3">
        <v>0.18</v>
      </c>
      <c r="N112" s="37">
        <v>0.17116484293996007</v>
      </c>
      <c r="O112" s="22">
        <v>251.20389200920044</v>
      </c>
      <c r="P112" s="22">
        <v>135.9166018467607</v>
      </c>
      <c r="Q112" s="23">
        <v>2.9281922513849066E-2</v>
      </c>
      <c r="R112" s="17">
        <v>0.95091579411088933</v>
      </c>
      <c r="S112" s="38">
        <v>0.13958286394040598</v>
      </c>
      <c r="T112" s="22">
        <v>251.20389200920044</v>
      </c>
      <c r="U112" s="22">
        <v>178</v>
      </c>
      <c r="V112" s="23">
        <v>2.1238938053097345E-2</v>
      </c>
      <c r="W112" s="17">
        <f t="shared" si="7"/>
        <v>1.1550129099346784</v>
      </c>
      <c r="X112" s="17">
        <f t="shared" si="8"/>
        <v>0.64906832298136652</v>
      </c>
      <c r="Y112" s="17">
        <v>0.77546035522447765</v>
      </c>
      <c r="Z112" s="37">
        <v>0.15089875308436673</v>
      </c>
      <c r="AA112" s="22">
        <v>251.20389200920044</v>
      </c>
      <c r="AB112" s="22">
        <v>135.9166018467607</v>
      </c>
      <c r="AC112" s="23">
        <v>2.9281922513849066E-2</v>
      </c>
      <c r="AD112" s="17">
        <v>0.83832640602425967</v>
      </c>
      <c r="AE112" s="3">
        <v>0.21130393804603426</v>
      </c>
      <c r="AF112" s="17">
        <v>0.17677617215084976</v>
      </c>
      <c r="AG112" s="37">
        <f t="shared" si="9"/>
        <v>0.17677617215084976</v>
      </c>
      <c r="AH112" s="22">
        <v>260.23156156790373</v>
      </c>
      <c r="AI112" s="23">
        <v>1.66E-2</v>
      </c>
      <c r="AJ112" s="17">
        <v>0.98208984528249865</v>
      </c>
      <c r="AK112" s="38">
        <v>0.18057918561498845</v>
      </c>
      <c r="AN112" s="3">
        <f t="shared" si="10"/>
        <v>-0.51961763465183763</v>
      </c>
      <c r="AO112" s="3">
        <f t="shared" si="11"/>
        <v>-0.90787637038181346</v>
      </c>
      <c r="AP112" s="3">
        <f t="shared" si="12"/>
        <v>-0.98335316903618197</v>
      </c>
      <c r="AQ112" s="3">
        <f t="shared" si="13"/>
        <v>-0.73418820830298637</v>
      </c>
    </row>
    <row r="113" spans="1:43" x14ac:dyDescent="0.25">
      <c r="B113" s="1">
        <v>16</v>
      </c>
      <c r="C113" s="1">
        <v>3</v>
      </c>
      <c r="D113" s="4">
        <v>76</v>
      </c>
      <c r="E113" s="3">
        <v>3.2689999999999997</v>
      </c>
      <c r="F113" s="1">
        <v>25</v>
      </c>
      <c r="G113" s="1">
        <v>33</v>
      </c>
      <c r="H113" s="5">
        <v>87.114505405349817</v>
      </c>
      <c r="I113" s="1">
        <v>333</v>
      </c>
      <c r="J113" s="29">
        <v>300</v>
      </c>
      <c r="K113" s="22">
        <v>172</v>
      </c>
      <c r="L113" s="29">
        <v>113</v>
      </c>
      <c r="M113" s="3">
        <v>0.18</v>
      </c>
      <c r="N113" s="37">
        <v>0.18928550750053849</v>
      </c>
      <c r="O113" s="22">
        <v>269.16460123218928</v>
      </c>
      <c r="P113" s="22">
        <v>135.9166018467607</v>
      </c>
      <c r="Q113" s="23">
        <v>2.9281922513849066E-2</v>
      </c>
      <c r="R113" s="17">
        <v>1.0515861527807695</v>
      </c>
      <c r="S113" s="38">
        <v>0.15695788781699774</v>
      </c>
      <c r="T113" s="22">
        <v>269.16460123218928</v>
      </c>
      <c r="U113" s="22">
        <v>178</v>
      </c>
      <c r="V113" s="23">
        <v>2.1238938053097345E-2</v>
      </c>
      <c r="W113" s="17">
        <f t="shared" si="7"/>
        <v>1.1550129099346784</v>
      </c>
      <c r="X113" s="17">
        <f t="shared" si="8"/>
        <v>0.64906832298136652</v>
      </c>
      <c r="Y113" s="17">
        <v>0.87198826564998744</v>
      </c>
      <c r="Z113" s="37">
        <v>0.16687391270409369</v>
      </c>
      <c r="AA113" s="22">
        <v>269.16460123218928</v>
      </c>
      <c r="AB113" s="22">
        <v>135.9166018467607</v>
      </c>
      <c r="AC113" s="23">
        <v>2.9281922513849066E-2</v>
      </c>
      <c r="AD113" s="17">
        <v>0.92707729280052054</v>
      </c>
      <c r="AE113" s="3">
        <v>0.22641185917959003</v>
      </c>
      <c r="AF113" s="17">
        <v>0.20295833219561998</v>
      </c>
      <c r="AG113" s="37">
        <f t="shared" si="9"/>
        <v>0.20295833219561998</v>
      </c>
      <c r="AH113" s="22">
        <v>278.83773590135809</v>
      </c>
      <c r="AI113" s="23">
        <v>1.66E-2</v>
      </c>
      <c r="AJ113" s="17">
        <v>1.1275462899756665</v>
      </c>
      <c r="AK113" s="38">
        <v>0.20713766709646994</v>
      </c>
      <c r="AN113" s="3">
        <f t="shared" si="10"/>
        <v>-0.30644024190042957</v>
      </c>
      <c r="AO113" s="3">
        <f t="shared" si="11"/>
        <v>-0.6982996366765537</v>
      </c>
      <c r="AP113" s="3">
        <f t="shared" si="12"/>
        <v>-0.76636390379798924</v>
      </c>
      <c r="AQ113" s="3">
        <f t="shared" si="13"/>
        <v>-0.54380019624281206</v>
      </c>
    </row>
    <row r="114" spans="1:43" x14ac:dyDescent="0.25">
      <c r="B114" s="1">
        <v>16</v>
      </c>
      <c r="C114" s="1">
        <v>3</v>
      </c>
      <c r="D114" s="4">
        <v>76</v>
      </c>
      <c r="E114" s="3">
        <v>3.2689999999999997</v>
      </c>
      <c r="F114" s="1">
        <v>25</v>
      </c>
      <c r="G114" s="1">
        <v>33</v>
      </c>
      <c r="H114" s="5">
        <v>87.114505405349817</v>
      </c>
      <c r="I114" s="1">
        <v>333</v>
      </c>
      <c r="J114" s="29">
        <v>300</v>
      </c>
      <c r="K114" s="22">
        <v>172</v>
      </c>
      <c r="L114" s="29">
        <v>113</v>
      </c>
      <c r="M114" s="3">
        <v>0.2</v>
      </c>
      <c r="N114" s="37">
        <v>0.20740617206111689</v>
      </c>
      <c r="O114" s="22">
        <v>287.12531045517812</v>
      </c>
      <c r="P114" s="22">
        <v>135.9166018467607</v>
      </c>
      <c r="Q114" s="23">
        <v>2.9281922513849066E-2</v>
      </c>
      <c r="R114" s="17">
        <v>1.0370308603055844</v>
      </c>
      <c r="S114" s="38">
        <v>0.1743329116935895</v>
      </c>
      <c r="T114" s="22">
        <v>287.12531045517812</v>
      </c>
      <c r="U114" s="22">
        <v>178</v>
      </c>
      <c r="V114" s="23">
        <v>2.1238938053097345E-2</v>
      </c>
      <c r="W114" s="17">
        <f t="shared" si="7"/>
        <v>1.1550129099346784</v>
      </c>
      <c r="X114" s="17">
        <f t="shared" si="8"/>
        <v>0.64906832298136652</v>
      </c>
      <c r="Y114" s="17">
        <v>0.87166455846794744</v>
      </c>
      <c r="Z114" s="37">
        <v>0.18284907232382061</v>
      </c>
      <c r="AA114" s="22">
        <v>287.12531045517812</v>
      </c>
      <c r="AB114" s="22">
        <v>135.9166018467607</v>
      </c>
      <c r="AC114" s="23">
        <v>2.9281922513849066E-2</v>
      </c>
      <c r="AD114" s="17">
        <v>0.91424536161910297</v>
      </c>
      <c r="AE114" s="3">
        <v>0.24151978031314592</v>
      </c>
      <c r="AF114" s="17">
        <v>0.23094786593615235</v>
      </c>
      <c r="AG114" s="37">
        <f t="shared" si="9"/>
        <v>0.23094786593615235</v>
      </c>
      <c r="AH114" s="22">
        <v>297.44391023481256</v>
      </c>
      <c r="AI114" s="23">
        <v>1.66E-2</v>
      </c>
      <c r="AJ114" s="17">
        <v>1.1547393296807618</v>
      </c>
      <c r="AK114" s="38">
        <v>0.23369614857795137</v>
      </c>
      <c r="AN114" s="3">
        <f t="shared" si="10"/>
        <v>-9.326284914902179E-2</v>
      </c>
      <c r="AO114" s="3">
        <f t="shared" si="11"/>
        <v>-0.48872290297129406</v>
      </c>
      <c r="AP114" s="3">
        <f t="shared" si="12"/>
        <v>-0.54937463855979685</v>
      </c>
      <c r="AQ114" s="3">
        <f t="shared" si="13"/>
        <v>-0.35341218418263648</v>
      </c>
    </row>
    <row r="115" spans="1:43" x14ac:dyDescent="0.25">
      <c r="B115" s="1">
        <v>16</v>
      </c>
      <c r="C115" s="1">
        <v>3</v>
      </c>
      <c r="D115" s="4">
        <v>76</v>
      </c>
      <c r="E115" s="3">
        <v>3.2689999999999997</v>
      </c>
      <c r="F115" s="1">
        <v>25</v>
      </c>
      <c r="G115" s="1">
        <v>33</v>
      </c>
      <c r="H115" s="5">
        <v>87.114505405349817</v>
      </c>
      <c r="I115" s="1">
        <v>333</v>
      </c>
      <c r="J115" s="29">
        <v>300</v>
      </c>
      <c r="K115" s="22">
        <v>172</v>
      </c>
      <c r="L115" s="29">
        <v>113</v>
      </c>
      <c r="M115" s="3">
        <v>0.2</v>
      </c>
      <c r="N115" s="37">
        <v>0.2255268366216954</v>
      </c>
      <c r="O115" s="22">
        <v>305.08601967816708</v>
      </c>
      <c r="P115" s="22">
        <v>135.9166018467607</v>
      </c>
      <c r="Q115" s="23">
        <v>2.9281922513849066E-2</v>
      </c>
      <c r="R115" s="17">
        <v>1.1276341831084769</v>
      </c>
      <c r="S115" s="38">
        <v>0.19170793557018131</v>
      </c>
      <c r="T115" s="22">
        <v>305.08601967816708</v>
      </c>
      <c r="U115" s="22">
        <v>178</v>
      </c>
      <c r="V115" s="23">
        <v>2.1238938053097345E-2</v>
      </c>
      <c r="W115" s="17">
        <f t="shared" si="7"/>
        <v>1.1550129099346784</v>
      </c>
      <c r="X115" s="17">
        <f t="shared" si="8"/>
        <v>0.64906832298136652</v>
      </c>
      <c r="Y115" s="17">
        <v>0.95853967785090655</v>
      </c>
      <c r="Z115" s="37">
        <v>0.19882423194354767</v>
      </c>
      <c r="AA115" s="22">
        <v>305.08601967816708</v>
      </c>
      <c r="AB115" s="22">
        <v>135.9166018467607</v>
      </c>
      <c r="AC115" s="23">
        <v>2.9281922513849066E-2</v>
      </c>
      <c r="AD115" s="17">
        <v>0.99412115971773829</v>
      </c>
      <c r="AE115" s="3">
        <v>0.25662770144670172</v>
      </c>
      <c r="AF115" s="17">
        <v>0.26074477337244656</v>
      </c>
      <c r="AG115" s="37">
        <f t="shared" si="9"/>
        <v>0.25662770144670172</v>
      </c>
      <c r="AH115" s="22">
        <v>316.05008456826698</v>
      </c>
      <c r="AI115" s="23">
        <v>1.66E-2</v>
      </c>
      <c r="AJ115" s="17">
        <v>1.2831385072335084</v>
      </c>
      <c r="AK115" s="38">
        <v>0.26025463005943283</v>
      </c>
      <c r="AN115" s="3">
        <f t="shared" si="10"/>
        <v>0.11991454360238731</v>
      </c>
      <c r="AO115" s="3">
        <f t="shared" si="11"/>
        <v>-0.27914616926603369</v>
      </c>
      <c r="AP115" s="3">
        <f t="shared" si="12"/>
        <v>-0.33238537332160262</v>
      </c>
      <c r="AQ115" s="3">
        <f t="shared" si="13"/>
        <v>-0.1630241721224619</v>
      </c>
    </row>
    <row r="116" spans="1:43" x14ac:dyDescent="0.25">
      <c r="A116" t="s">
        <v>30</v>
      </c>
      <c r="B116" s="1">
        <v>16</v>
      </c>
      <c r="C116" s="1">
        <v>3</v>
      </c>
      <c r="D116" s="4">
        <v>76</v>
      </c>
      <c r="E116" s="3">
        <v>3.2689999999999997</v>
      </c>
      <c r="F116" s="1">
        <v>25</v>
      </c>
      <c r="G116" s="1">
        <v>33</v>
      </c>
      <c r="H116" s="5">
        <v>87.114505405349817</v>
      </c>
      <c r="I116" s="1">
        <v>333</v>
      </c>
      <c r="J116" s="29">
        <v>300</v>
      </c>
      <c r="K116" s="22">
        <v>172</v>
      </c>
      <c r="L116" s="29">
        <v>113</v>
      </c>
      <c r="M116" s="3">
        <v>0.15</v>
      </c>
      <c r="N116" s="37">
        <v>0.17116484293996007</v>
      </c>
      <c r="O116" s="22">
        <v>251.20389200920044</v>
      </c>
      <c r="P116" s="22">
        <v>135.9166018467607</v>
      </c>
      <c r="Q116" s="23">
        <v>2.9281922513849066E-2</v>
      </c>
      <c r="R116" s="17">
        <v>1.1410989529330671</v>
      </c>
      <c r="S116" s="38">
        <v>0.13958286394040598</v>
      </c>
      <c r="T116" s="22">
        <v>251.20389200920044</v>
      </c>
      <c r="U116" s="22">
        <v>178</v>
      </c>
      <c r="V116" s="23">
        <v>2.1238938053097345E-2</v>
      </c>
      <c r="W116" s="17">
        <f t="shared" si="7"/>
        <v>1.1550129099346784</v>
      </c>
      <c r="X116" s="17">
        <f t="shared" si="8"/>
        <v>0.64906832298136652</v>
      </c>
      <c r="Y116" s="17">
        <v>0.93055242626937318</v>
      </c>
      <c r="Z116" s="37">
        <v>0.15089875308436673</v>
      </c>
      <c r="AA116" s="22">
        <v>251.20389200920044</v>
      </c>
      <c r="AB116" s="22">
        <v>135.9166018467607</v>
      </c>
      <c r="AC116" s="23">
        <v>2.9281922513849066E-2</v>
      </c>
      <c r="AD116" s="17">
        <v>1.0059916872291117</v>
      </c>
      <c r="AE116" s="3">
        <v>0.21130393804603426</v>
      </c>
      <c r="AF116" s="17">
        <v>0.17677617215084976</v>
      </c>
      <c r="AG116" s="37">
        <f t="shared" si="9"/>
        <v>0.17677617215084976</v>
      </c>
      <c r="AH116" s="22">
        <v>260.23156156790373</v>
      </c>
      <c r="AI116" s="23">
        <v>1.66E-2</v>
      </c>
      <c r="AJ116" s="17">
        <v>1.1785078143389984</v>
      </c>
      <c r="AK116" s="38">
        <v>0.18057918561498845</v>
      </c>
      <c r="AN116" s="3">
        <f t="shared" si="10"/>
        <v>-0.51961763465183763</v>
      </c>
      <c r="AO116" s="3">
        <f t="shared" si="11"/>
        <v>-0.90787637038181346</v>
      </c>
      <c r="AP116" s="3">
        <f t="shared" si="12"/>
        <v>-0.98335316903618197</v>
      </c>
      <c r="AQ116" s="3">
        <f t="shared" si="13"/>
        <v>-0.73418820830298637</v>
      </c>
    </row>
    <row r="117" spans="1:43" x14ac:dyDescent="0.25">
      <c r="B117" s="1">
        <v>16</v>
      </c>
      <c r="C117" s="1">
        <v>3</v>
      </c>
      <c r="D117" s="4">
        <v>76</v>
      </c>
      <c r="E117" s="3">
        <v>3.2689999999999997</v>
      </c>
      <c r="F117" s="1">
        <v>25</v>
      </c>
      <c r="G117" s="1">
        <v>33</v>
      </c>
      <c r="H117" s="5">
        <v>87.114505405349817</v>
      </c>
      <c r="I117" s="1">
        <v>333</v>
      </c>
      <c r="J117" s="29">
        <v>300</v>
      </c>
      <c r="K117" s="22">
        <v>172</v>
      </c>
      <c r="L117" s="29">
        <v>113</v>
      </c>
      <c r="M117" s="3">
        <v>0.18</v>
      </c>
      <c r="N117" s="37">
        <v>0.18928550750053849</v>
      </c>
      <c r="O117" s="22">
        <v>269.16460123218928</v>
      </c>
      <c r="P117" s="22">
        <v>135.9166018467607</v>
      </c>
      <c r="Q117" s="23">
        <v>2.9281922513849066E-2</v>
      </c>
      <c r="R117" s="17">
        <v>1.0515861527807695</v>
      </c>
      <c r="S117" s="38">
        <v>0.15695788781699774</v>
      </c>
      <c r="T117" s="22">
        <v>269.16460123218928</v>
      </c>
      <c r="U117" s="22">
        <v>178</v>
      </c>
      <c r="V117" s="23">
        <v>2.1238938053097345E-2</v>
      </c>
      <c r="W117" s="17">
        <f t="shared" si="7"/>
        <v>1.1550129099346784</v>
      </c>
      <c r="X117" s="17">
        <f t="shared" si="8"/>
        <v>0.64906832298136652</v>
      </c>
      <c r="Y117" s="17">
        <v>0.87198826564998744</v>
      </c>
      <c r="Z117" s="37">
        <v>0.16687391270409369</v>
      </c>
      <c r="AA117" s="22">
        <v>269.16460123218928</v>
      </c>
      <c r="AB117" s="22">
        <v>135.9166018467607</v>
      </c>
      <c r="AC117" s="23">
        <v>2.9281922513849066E-2</v>
      </c>
      <c r="AD117" s="17">
        <v>0.92707729280052054</v>
      </c>
      <c r="AE117" s="3">
        <v>0.22641185917959003</v>
      </c>
      <c r="AF117" s="17">
        <v>0.20295833219561998</v>
      </c>
      <c r="AG117" s="37">
        <f t="shared" si="9"/>
        <v>0.20295833219561998</v>
      </c>
      <c r="AH117" s="22">
        <v>278.83773590135809</v>
      </c>
      <c r="AI117" s="23">
        <v>1.66E-2</v>
      </c>
      <c r="AJ117" s="17">
        <v>1.1275462899756665</v>
      </c>
      <c r="AK117" s="38">
        <v>0.20713766709646994</v>
      </c>
      <c r="AN117" s="3">
        <f t="shared" si="10"/>
        <v>-0.30644024190042957</v>
      </c>
      <c r="AO117" s="3">
        <f t="shared" si="11"/>
        <v>-0.6982996366765537</v>
      </c>
      <c r="AP117" s="3">
        <f t="shared" si="12"/>
        <v>-0.76636390379798924</v>
      </c>
      <c r="AQ117" s="3">
        <f t="shared" si="13"/>
        <v>-0.54380019624281206</v>
      </c>
    </row>
    <row r="118" spans="1:43" x14ac:dyDescent="0.25">
      <c r="B118" s="1">
        <v>16</v>
      </c>
      <c r="C118" s="1">
        <v>3</v>
      </c>
      <c r="D118" s="4">
        <v>76</v>
      </c>
      <c r="E118" s="3">
        <v>3.2689999999999997</v>
      </c>
      <c r="F118" s="1">
        <v>25</v>
      </c>
      <c r="G118" s="1">
        <v>33</v>
      </c>
      <c r="H118" s="5">
        <v>87.114505405349817</v>
      </c>
      <c r="I118" s="1">
        <v>333</v>
      </c>
      <c r="J118" s="29">
        <v>300</v>
      </c>
      <c r="K118" s="22">
        <v>172</v>
      </c>
      <c r="L118" s="29">
        <v>113</v>
      </c>
      <c r="M118" s="3">
        <v>0.2</v>
      </c>
      <c r="N118" s="37">
        <v>0.20740617206111689</v>
      </c>
      <c r="O118" s="22">
        <v>287.12531045517812</v>
      </c>
      <c r="P118" s="22">
        <v>135.9166018467607</v>
      </c>
      <c r="Q118" s="23">
        <v>2.9281922513849066E-2</v>
      </c>
      <c r="R118" s="17">
        <v>1.0370308603055844</v>
      </c>
      <c r="S118" s="38">
        <v>0.1743329116935895</v>
      </c>
      <c r="T118" s="22">
        <v>287.12531045517812</v>
      </c>
      <c r="U118" s="22">
        <v>178</v>
      </c>
      <c r="V118" s="23">
        <v>2.1238938053097345E-2</v>
      </c>
      <c r="W118" s="17">
        <f t="shared" si="7"/>
        <v>1.1550129099346784</v>
      </c>
      <c r="X118" s="17">
        <f t="shared" si="8"/>
        <v>0.64906832298136652</v>
      </c>
      <c r="Y118" s="17">
        <v>0.87166455846794744</v>
      </c>
      <c r="Z118" s="37">
        <v>0.18284907232382061</v>
      </c>
      <c r="AA118" s="22">
        <v>287.12531045517812</v>
      </c>
      <c r="AB118" s="22">
        <v>135.9166018467607</v>
      </c>
      <c r="AC118" s="23">
        <v>2.9281922513849066E-2</v>
      </c>
      <c r="AD118" s="17">
        <v>0.91424536161910297</v>
      </c>
      <c r="AE118" s="3">
        <v>0.24151978031314592</v>
      </c>
      <c r="AF118" s="17">
        <v>0.23094786593615235</v>
      </c>
      <c r="AG118" s="37">
        <f t="shared" si="9"/>
        <v>0.23094786593615235</v>
      </c>
      <c r="AH118" s="22">
        <v>297.44391023481256</v>
      </c>
      <c r="AI118" s="23">
        <v>1.66E-2</v>
      </c>
      <c r="AJ118" s="17">
        <v>1.1547393296807618</v>
      </c>
      <c r="AK118" s="38">
        <v>0.23369614857795137</v>
      </c>
      <c r="AN118" s="3">
        <f t="shared" si="10"/>
        <v>-9.326284914902179E-2</v>
      </c>
      <c r="AO118" s="3">
        <f t="shared" si="11"/>
        <v>-0.48872290297129406</v>
      </c>
      <c r="AP118" s="3">
        <f t="shared" si="12"/>
        <v>-0.54937463855979685</v>
      </c>
      <c r="AQ118" s="3">
        <f t="shared" si="13"/>
        <v>-0.35341218418263648</v>
      </c>
    </row>
    <row r="119" spans="1:43" x14ac:dyDescent="0.25">
      <c r="B119" s="1">
        <v>16</v>
      </c>
      <c r="C119" s="1">
        <v>3</v>
      </c>
      <c r="D119" s="4">
        <v>76</v>
      </c>
      <c r="E119" s="3">
        <v>3.2689999999999997</v>
      </c>
      <c r="F119" s="1">
        <v>25</v>
      </c>
      <c r="G119" s="1">
        <v>33</v>
      </c>
      <c r="H119" s="5">
        <v>87.114505405349817</v>
      </c>
      <c r="I119" s="1">
        <v>333</v>
      </c>
      <c r="J119" s="29">
        <v>300</v>
      </c>
      <c r="K119" s="22">
        <v>172</v>
      </c>
      <c r="L119" s="29">
        <v>113</v>
      </c>
      <c r="M119" s="3">
        <v>0.2</v>
      </c>
      <c r="N119" s="37">
        <v>0.2255268366216954</v>
      </c>
      <c r="O119" s="22">
        <v>305.08601967816708</v>
      </c>
      <c r="P119" s="22">
        <v>135.9166018467607</v>
      </c>
      <c r="Q119" s="23">
        <v>2.9281922513849066E-2</v>
      </c>
      <c r="R119" s="17">
        <v>1.1276341831084769</v>
      </c>
      <c r="S119" s="38">
        <v>0.19170793557018131</v>
      </c>
      <c r="T119" s="22">
        <v>305.08601967816708</v>
      </c>
      <c r="U119" s="22">
        <v>178</v>
      </c>
      <c r="V119" s="23">
        <v>2.1238938053097345E-2</v>
      </c>
      <c r="W119" s="17">
        <f t="shared" si="7"/>
        <v>1.1550129099346784</v>
      </c>
      <c r="X119" s="17">
        <f t="shared" si="8"/>
        <v>0.64906832298136652</v>
      </c>
      <c r="Y119" s="17">
        <v>0.95853967785090655</v>
      </c>
      <c r="Z119" s="37">
        <v>0.19882423194354767</v>
      </c>
      <c r="AA119" s="22">
        <v>305.08601967816708</v>
      </c>
      <c r="AB119" s="22">
        <v>135.9166018467607</v>
      </c>
      <c r="AC119" s="23">
        <v>2.9281922513849066E-2</v>
      </c>
      <c r="AD119" s="17">
        <v>0.99412115971773829</v>
      </c>
      <c r="AE119" s="3">
        <v>0.25662770144670172</v>
      </c>
      <c r="AF119" s="17">
        <v>0.26074477337244656</v>
      </c>
      <c r="AG119" s="37">
        <f t="shared" si="9"/>
        <v>0.25662770144670172</v>
      </c>
      <c r="AH119" s="22">
        <v>316.05008456826698</v>
      </c>
      <c r="AI119" s="23">
        <v>1.66E-2</v>
      </c>
      <c r="AJ119" s="17">
        <v>1.2831385072335084</v>
      </c>
      <c r="AK119" s="38">
        <v>0.26025463005943283</v>
      </c>
      <c r="AN119" s="3">
        <f t="shared" si="10"/>
        <v>0.11991454360238731</v>
      </c>
      <c r="AO119" s="3">
        <f t="shared" si="11"/>
        <v>-0.27914616926603369</v>
      </c>
      <c r="AP119" s="3">
        <f t="shared" si="12"/>
        <v>-0.33238537332160262</v>
      </c>
      <c r="AQ119" s="3">
        <f t="shared" si="13"/>
        <v>-0.1630241721224619</v>
      </c>
    </row>
    <row r="120" spans="1:43" x14ac:dyDescent="0.25">
      <c r="A120" t="s">
        <v>31</v>
      </c>
      <c r="B120" s="1">
        <v>12</v>
      </c>
      <c r="C120" s="1">
        <v>2</v>
      </c>
      <c r="D120" s="4">
        <v>296</v>
      </c>
      <c r="E120" s="3">
        <v>3.2689999999999997</v>
      </c>
      <c r="F120" s="1">
        <v>25</v>
      </c>
      <c r="G120" s="1">
        <v>31</v>
      </c>
      <c r="H120" s="5">
        <v>28.758860606294373</v>
      </c>
      <c r="I120" s="1">
        <v>161</v>
      </c>
      <c r="J120" s="29">
        <v>130</v>
      </c>
      <c r="K120" s="22">
        <v>82</v>
      </c>
      <c r="L120" s="29">
        <v>91</v>
      </c>
      <c r="M120" s="3">
        <v>0.2</v>
      </c>
      <c r="N120" s="37">
        <v>7.1690562907373032E-3</v>
      </c>
      <c r="O120" s="22">
        <v>176.28617352026819</v>
      </c>
      <c r="P120" s="22">
        <v>286.27550543787316</v>
      </c>
      <c r="Q120" s="23">
        <v>1.2477206469672451E-2</v>
      </c>
      <c r="R120" s="17">
        <v>3.5845281453686512E-2</v>
      </c>
      <c r="S120" s="38">
        <v>7.2148609668635899E-2</v>
      </c>
      <c r="T120" s="22">
        <v>176.28617352026819</v>
      </c>
      <c r="U120" s="22">
        <v>303</v>
      </c>
      <c r="V120" s="23">
        <v>1.1724791159986788E-2</v>
      </c>
      <c r="W120" s="17">
        <f t="shared" si="7"/>
        <v>1.3061996356979695</v>
      </c>
      <c r="X120" s="17">
        <f t="shared" si="8"/>
        <v>0.42405063291139239</v>
      </c>
      <c r="Y120" s="17">
        <v>0.3607430483431795</v>
      </c>
      <c r="Z120" s="37">
        <v>0.13142035655526946</v>
      </c>
      <c r="AA120" s="22">
        <v>176.28617352026819</v>
      </c>
      <c r="AB120" s="22">
        <v>286.27550543787316</v>
      </c>
      <c r="AC120" s="23">
        <v>1.2477206469672451E-2</v>
      </c>
      <c r="AD120" s="17">
        <v>0.65710178277634723</v>
      </c>
      <c r="AE120" s="3">
        <v>0.24254206377240639</v>
      </c>
      <c r="AF120" s="17">
        <v>6.4368016399245206E-2</v>
      </c>
      <c r="AG120" s="37">
        <f t="shared" si="9"/>
        <v>6.4368016399245206E-2</v>
      </c>
      <c r="AH120" s="22">
        <v>181.32284984641888</v>
      </c>
      <c r="AI120" s="23">
        <v>6.8999999999999999E-3</v>
      </c>
      <c r="AJ120" s="17">
        <v>0.32184008199622599</v>
      </c>
      <c r="AK120" s="38">
        <v>5.1172554457037216E-2</v>
      </c>
      <c r="AN120" s="3">
        <f t="shared" si="10"/>
        <v>-2.4489174185104012</v>
      </c>
      <c r="AO120" s="3">
        <f t="shared" si="11"/>
        <v>-1.7212652238594497</v>
      </c>
      <c r="AP120" s="3">
        <f t="shared" si="12"/>
        <v>-1.247926610020631</v>
      </c>
      <c r="AQ120" s="3">
        <f t="shared" si="13"/>
        <v>-0.34052950404087218</v>
      </c>
    </row>
    <row r="121" spans="1:43" x14ac:dyDescent="0.25">
      <c r="B121" s="1">
        <v>12</v>
      </c>
      <c r="C121" s="1">
        <v>2</v>
      </c>
      <c r="D121" s="4">
        <v>296</v>
      </c>
      <c r="E121" s="3">
        <v>3.2689999999999997</v>
      </c>
      <c r="F121" s="1">
        <v>25</v>
      </c>
      <c r="G121" s="1">
        <v>31</v>
      </c>
      <c r="H121" s="5">
        <v>28.758860606294373</v>
      </c>
      <c r="I121" s="1">
        <v>161</v>
      </c>
      <c r="J121" s="29">
        <v>130</v>
      </c>
      <c r="K121" s="22">
        <v>82</v>
      </c>
      <c r="L121" s="29">
        <v>91</v>
      </c>
      <c r="M121" s="3">
        <v>0.25</v>
      </c>
      <c r="N121" s="37">
        <v>0.11192516701366445</v>
      </c>
      <c r="O121" s="22">
        <v>242.34630278375195</v>
      </c>
      <c r="P121" s="22">
        <v>286.27550543787316</v>
      </c>
      <c r="Q121" s="23">
        <v>1.2477206469672451E-2</v>
      </c>
      <c r="R121" s="17">
        <v>0.4477006680546578</v>
      </c>
      <c r="S121" s="38">
        <v>9.9185026568017642E-2</v>
      </c>
      <c r="T121" s="22">
        <v>242.34630278375195</v>
      </c>
      <c r="U121" s="22">
        <v>303</v>
      </c>
      <c r="V121" s="23">
        <v>1.1724791159986788E-2</v>
      </c>
      <c r="W121" s="17">
        <f t="shared" si="7"/>
        <v>1.3061996356979695</v>
      </c>
      <c r="X121" s="17">
        <f t="shared" si="8"/>
        <v>0.42405063291139239</v>
      </c>
      <c r="Y121" s="17">
        <v>0.39674010627207057</v>
      </c>
      <c r="Z121" s="37">
        <v>0.18066781350852884</v>
      </c>
      <c r="AA121" s="22">
        <v>242.34630278375195</v>
      </c>
      <c r="AB121" s="22">
        <v>286.27550543787316</v>
      </c>
      <c r="AC121" s="23">
        <v>1.2477206469672451E-2</v>
      </c>
      <c r="AD121" s="17">
        <v>0.72267125403411536</v>
      </c>
      <c r="AE121" s="3">
        <v>0.33343041743444302</v>
      </c>
      <c r="AF121" s="17">
        <v>0.12164840551874925</v>
      </c>
      <c r="AG121" s="37">
        <f t="shared" si="9"/>
        <v>0.12164840551874925</v>
      </c>
      <c r="AH121" s="22">
        <v>249.27038458544095</v>
      </c>
      <c r="AI121" s="23">
        <v>6.8999999999999999E-3</v>
      </c>
      <c r="AJ121" s="17">
        <v>0.48659362207499701</v>
      </c>
      <c r="AK121" s="38">
        <v>9.7246932503315703E-2</v>
      </c>
      <c r="AN121" s="3">
        <f t="shared" si="10"/>
        <v>-1.2165324535972497</v>
      </c>
      <c r="AO121" s="3">
        <f t="shared" si="11"/>
        <v>-1.3951532147415908</v>
      </c>
      <c r="AP121" s="3">
        <f t="shared" si="12"/>
        <v>-0.57900249573876517</v>
      </c>
      <c r="AQ121" s="3">
        <f t="shared" si="13"/>
        <v>0.80483343637742732</v>
      </c>
    </row>
    <row r="122" spans="1:43" x14ac:dyDescent="0.25">
      <c r="B122" s="1">
        <v>12</v>
      </c>
      <c r="C122" s="1">
        <v>2</v>
      </c>
      <c r="D122" s="4">
        <v>296</v>
      </c>
      <c r="E122" s="3">
        <v>3.2689999999999997</v>
      </c>
      <c r="F122" s="1">
        <v>25</v>
      </c>
      <c r="G122" s="1">
        <v>31</v>
      </c>
      <c r="H122" s="5">
        <v>28.758860606294373</v>
      </c>
      <c r="I122" s="1">
        <v>161</v>
      </c>
      <c r="J122" s="29">
        <v>130</v>
      </c>
      <c r="K122" s="22">
        <v>82</v>
      </c>
      <c r="L122" s="29">
        <v>91</v>
      </c>
      <c r="M122" s="3">
        <v>0.33</v>
      </c>
      <c r="N122" s="37">
        <v>0.21668127773659174</v>
      </c>
      <c r="O122" s="22">
        <v>308.4064320472358</v>
      </c>
      <c r="P122" s="22">
        <v>286.27550543787316</v>
      </c>
      <c r="Q122" s="23">
        <v>1.2477206469672451E-2</v>
      </c>
      <c r="R122" s="17">
        <v>0.65660993253512645</v>
      </c>
      <c r="S122" s="38">
        <v>0.12948602837323961</v>
      </c>
      <c r="T122" s="22">
        <v>308.4064320472358</v>
      </c>
      <c r="U122" s="22">
        <v>303</v>
      </c>
      <c r="V122" s="23">
        <v>1.1724791159986788E-2</v>
      </c>
      <c r="W122" s="17">
        <f t="shared" si="7"/>
        <v>1.3061996356979695</v>
      </c>
      <c r="X122" s="17">
        <f t="shared" si="8"/>
        <v>0.42405063291139239</v>
      </c>
      <c r="Y122" s="17">
        <v>0.39238190416133212</v>
      </c>
      <c r="Z122" s="37">
        <v>0.22991527046178831</v>
      </c>
      <c r="AA122" s="22">
        <v>308.4064320472358</v>
      </c>
      <c r="AB122" s="22">
        <v>286.27550543787316</v>
      </c>
      <c r="AC122" s="23">
        <v>1.2477206469672451E-2</v>
      </c>
      <c r="AD122" s="17">
        <v>0.69671294079329782</v>
      </c>
      <c r="AE122" s="3">
        <v>0.42431877109647964</v>
      </c>
      <c r="AF122" s="17">
        <v>0.19700646478417433</v>
      </c>
      <c r="AG122" s="37">
        <f t="shared" si="9"/>
        <v>0.19700646478417433</v>
      </c>
      <c r="AH122" s="22">
        <v>317.21791932446303</v>
      </c>
      <c r="AI122" s="23">
        <v>6.8999999999999999E-3</v>
      </c>
      <c r="AJ122" s="17">
        <v>0.59698928722477063</v>
      </c>
      <c r="AK122" s="38">
        <v>0.20271499174292673</v>
      </c>
      <c r="AN122" s="3">
        <f t="shared" si="10"/>
        <v>1.5852511315903737E-2</v>
      </c>
      <c r="AO122" s="3">
        <f t="shared" si="11"/>
        <v>-1.0296639336079367</v>
      </c>
      <c r="AP122" s="3">
        <f t="shared" si="12"/>
        <v>8.9921618543101753E-2</v>
      </c>
      <c r="AQ122" s="3">
        <f t="shared" si="13"/>
        <v>1.9501963767957269</v>
      </c>
    </row>
    <row r="123" spans="1:43" x14ac:dyDescent="0.25">
      <c r="A123" t="s">
        <v>32</v>
      </c>
      <c r="B123" s="1">
        <v>12</v>
      </c>
      <c r="C123" s="1">
        <v>2</v>
      </c>
      <c r="D123" s="4">
        <v>296</v>
      </c>
      <c r="E123" s="3">
        <v>3.2689999999999997</v>
      </c>
      <c r="F123" s="1">
        <v>25</v>
      </c>
      <c r="G123" s="1">
        <v>31</v>
      </c>
      <c r="H123" s="5">
        <v>28.758860606294373</v>
      </c>
      <c r="I123" s="1">
        <v>161</v>
      </c>
      <c r="J123" s="29">
        <v>130</v>
      </c>
      <c r="K123" s="22">
        <v>82</v>
      </c>
      <c r="L123" s="29">
        <v>91</v>
      </c>
      <c r="M123" s="3">
        <v>0.23</v>
      </c>
      <c r="N123" s="37">
        <v>0.11192516701366445</v>
      </c>
      <c r="O123" s="22">
        <v>242.34630278375195</v>
      </c>
      <c r="P123" s="22">
        <v>286.27550543787316</v>
      </c>
      <c r="Q123" s="23">
        <v>1.2477206469672451E-2</v>
      </c>
      <c r="R123" s="17">
        <v>0.48663116092897585</v>
      </c>
      <c r="S123" s="38">
        <v>9.9185026568017642E-2</v>
      </c>
      <c r="T123" s="22">
        <v>242.34630278375195</v>
      </c>
      <c r="U123" s="22">
        <v>303</v>
      </c>
      <c r="V123" s="23">
        <v>1.1724791159986788E-2</v>
      </c>
      <c r="W123" s="17">
        <f t="shared" si="7"/>
        <v>1.3061996356979695</v>
      </c>
      <c r="X123" s="17">
        <f t="shared" si="8"/>
        <v>0.42405063291139239</v>
      </c>
      <c r="Y123" s="17">
        <v>0.43123924594790275</v>
      </c>
      <c r="Z123" s="37">
        <v>0.18066781350852884</v>
      </c>
      <c r="AA123" s="22">
        <v>242.34630278375195</v>
      </c>
      <c r="AB123" s="22">
        <v>286.27550543787316</v>
      </c>
      <c r="AC123" s="23">
        <v>1.2477206469672451E-2</v>
      </c>
      <c r="AD123" s="17">
        <v>0.78551223264577752</v>
      </c>
      <c r="AE123" s="3">
        <v>0.33343041743444302</v>
      </c>
      <c r="AF123" s="17">
        <v>0.12164840551874925</v>
      </c>
      <c r="AG123" s="37">
        <f t="shared" si="9"/>
        <v>0.12164840551874925</v>
      </c>
      <c r="AH123" s="22">
        <v>249.27038458544095</v>
      </c>
      <c r="AI123" s="23">
        <v>6.8999999999999999E-3</v>
      </c>
      <c r="AJ123" s="17">
        <v>0.52890611095108364</v>
      </c>
      <c r="AK123" s="38">
        <v>9.7246932503315703E-2</v>
      </c>
      <c r="AN123" s="3">
        <f t="shared" si="10"/>
        <v>-1.2165324535972497</v>
      </c>
      <c r="AO123" s="3">
        <f t="shared" si="11"/>
        <v>-1.3951532147415908</v>
      </c>
      <c r="AP123" s="3">
        <f t="shared" si="12"/>
        <v>-0.57900249573876517</v>
      </c>
      <c r="AQ123" s="3">
        <f t="shared" si="13"/>
        <v>0.80483343637742732</v>
      </c>
    </row>
    <row r="124" spans="1:43" x14ac:dyDescent="0.25">
      <c r="B124" s="1">
        <v>12</v>
      </c>
      <c r="C124" s="1">
        <v>2</v>
      </c>
      <c r="D124" s="4">
        <v>296</v>
      </c>
      <c r="E124" s="3">
        <v>3.2689999999999997</v>
      </c>
      <c r="F124" s="1">
        <v>25</v>
      </c>
      <c r="G124" s="1">
        <v>31</v>
      </c>
      <c r="H124" s="5">
        <v>28.758860606294373</v>
      </c>
      <c r="I124" s="1">
        <v>161</v>
      </c>
      <c r="J124" s="29">
        <v>130</v>
      </c>
      <c r="K124" s="22">
        <v>82</v>
      </c>
      <c r="L124" s="29">
        <v>91</v>
      </c>
      <c r="M124" s="3">
        <v>0.28000000000000003</v>
      </c>
      <c r="N124" s="37">
        <v>0.21668127773659174</v>
      </c>
      <c r="O124" s="22">
        <v>308.4064320472358</v>
      </c>
      <c r="P124" s="22">
        <v>286.27550543787316</v>
      </c>
      <c r="Q124" s="23">
        <v>1.2477206469672451E-2</v>
      </c>
      <c r="R124" s="17">
        <v>0.77386170620211325</v>
      </c>
      <c r="S124" s="38">
        <v>0.12948602837323961</v>
      </c>
      <c r="T124" s="22">
        <v>308.4064320472358</v>
      </c>
      <c r="U124" s="22">
        <v>303</v>
      </c>
      <c r="V124" s="23">
        <v>1.1724791159986788E-2</v>
      </c>
      <c r="W124" s="17">
        <f t="shared" si="7"/>
        <v>1.3061996356979695</v>
      </c>
      <c r="X124" s="17">
        <f t="shared" si="8"/>
        <v>0.42405063291139239</v>
      </c>
      <c r="Y124" s="17">
        <v>0.46245010133299858</v>
      </c>
      <c r="Z124" s="37">
        <v>0.22991527046178831</v>
      </c>
      <c r="AA124" s="22">
        <v>308.4064320472358</v>
      </c>
      <c r="AB124" s="22">
        <v>286.27550543787316</v>
      </c>
      <c r="AC124" s="23">
        <v>1.2477206469672451E-2</v>
      </c>
      <c r="AD124" s="17">
        <v>0.82112596593495812</v>
      </c>
      <c r="AE124" s="3">
        <v>0.42431877109647964</v>
      </c>
      <c r="AF124" s="17">
        <v>0.19700646478417433</v>
      </c>
      <c r="AG124" s="37">
        <f t="shared" si="9"/>
        <v>0.19700646478417433</v>
      </c>
      <c r="AH124" s="22">
        <v>317.21791932446303</v>
      </c>
      <c r="AI124" s="23">
        <v>6.8999999999999999E-3</v>
      </c>
      <c r="AJ124" s="17">
        <v>0.7035945170863368</v>
      </c>
      <c r="AK124" s="38">
        <v>0.20271499174292673</v>
      </c>
      <c r="AN124" s="3">
        <f t="shared" si="10"/>
        <v>1.5852511315903737E-2</v>
      </c>
      <c r="AO124" s="3">
        <f t="shared" si="11"/>
        <v>-1.0296639336079367</v>
      </c>
      <c r="AP124" s="3">
        <f t="shared" si="12"/>
        <v>8.9921618543101753E-2</v>
      </c>
      <c r="AQ124" s="3">
        <f t="shared" si="13"/>
        <v>1.9501963767957269</v>
      </c>
    </row>
    <row r="125" spans="1:43" x14ac:dyDescent="0.25">
      <c r="A125" t="s">
        <v>33</v>
      </c>
      <c r="B125" s="1">
        <v>12</v>
      </c>
      <c r="C125" s="1">
        <v>3</v>
      </c>
      <c r="D125" s="4">
        <v>142</v>
      </c>
      <c r="E125" s="3">
        <v>3.2689999999999997</v>
      </c>
      <c r="F125" s="1">
        <v>25</v>
      </c>
      <c r="G125" s="1">
        <v>31</v>
      </c>
      <c r="H125" s="5">
        <v>34.253185076505957</v>
      </c>
      <c r="I125" s="1">
        <v>161</v>
      </c>
      <c r="J125" s="29">
        <v>130</v>
      </c>
      <c r="K125" s="22">
        <v>82</v>
      </c>
      <c r="L125" s="29">
        <v>91</v>
      </c>
      <c r="M125" s="3">
        <v>0.18</v>
      </c>
      <c r="N125" s="37">
        <v>0.10347446244459625</v>
      </c>
      <c r="O125" s="22">
        <v>208.77973928930371</v>
      </c>
      <c r="P125" s="22">
        <v>191.68597451579905</v>
      </c>
      <c r="Q125" s="23">
        <v>1.9527117912145887E-2</v>
      </c>
      <c r="R125" s="17">
        <v>0.57485812469220143</v>
      </c>
      <c r="S125" s="38">
        <v>8.6147565717616184E-2</v>
      </c>
      <c r="T125" s="22">
        <v>208.77973928930371</v>
      </c>
      <c r="U125" s="22">
        <v>303</v>
      </c>
      <c r="V125" s="23">
        <v>1.1724791159986788E-2</v>
      </c>
      <c r="W125" s="17">
        <f t="shared" si="7"/>
        <v>1.3237705611906816</v>
      </c>
      <c r="X125" s="17">
        <f t="shared" si="8"/>
        <v>0.42405063291139239</v>
      </c>
      <c r="Y125" s="17">
        <v>0.47859758732008995</v>
      </c>
      <c r="Z125" s="37">
        <v>0.11867255549449668</v>
      </c>
      <c r="AA125" s="22">
        <v>208.77973928930371</v>
      </c>
      <c r="AB125" s="22">
        <v>191.68597451579905</v>
      </c>
      <c r="AC125" s="23">
        <v>1.9527117912145887E-2</v>
      </c>
      <c r="AD125" s="17">
        <v>0.65929197496942604</v>
      </c>
      <c r="AE125" s="3">
        <v>0.26293747900386055</v>
      </c>
      <c r="AF125" s="17">
        <v>9.1097171658443665E-2</v>
      </c>
      <c r="AG125" s="37">
        <f t="shared" si="9"/>
        <v>9.1097171658443665E-2</v>
      </c>
      <c r="AH125" s="22">
        <v>215.70982177723022</v>
      </c>
      <c r="AI125" s="23">
        <v>7.6E-3</v>
      </c>
      <c r="AJ125" s="17">
        <v>0.50609539810246484</v>
      </c>
      <c r="AK125" s="38">
        <v>5.8715115222638739E-2</v>
      </c>
      <c r="AN125" s="3">
        <f t="shared" si="10"/>
        <v>-1.3159492912592379</v>
      </c>
      <c r="AO125" s="3">
        <f t="shared" si="11"/>
        <v>-1.5524104640118175</v>
      </c>
      <c r="AP125" s="3">
        <f t="shared" si="12"/>
        <v>-1.4210789322148938</v>
      </c>
      <c r="AQ125" s="3">
        <f t="shared" si="13"/>
        <v>-8.350919484466908E-2</v>
      </c>
    </row>
    <row r="126" spans="1:43" x14ac:dyDescent="0.25">
      <c r="B126" s="1">
        <v>12</v>
      </c>
      <c r="C126" s="1">
        <v>3</v>
      </c>
      <c r="D126" s="4">
        <v>142</v>
      </c>
      <c r="E126" s="3">
        <v>3.2689999999999997</v>
      </c>
      <c r="F126" s="1">
        <v>25</v>
      </c>
      <c r="G126" s="1">
        <v>31</v>
      </c>
      <c r="H126" s="5">
        <v>34.253185076505957</v>
      </c>
      <c r="I126" s="1">
        <v>161</v>
      </c>
      <c r="J126" s="29">
        <v>130</v>
      </c>
      <c r="K126" s="22">
        <v>82</v>
      </c>
      <c r="L126" s="29">
        <v>91</v>
      </c>
      <c r="M126" s="3">
        <v>0.23</v>
      </c>
      <c r="N126" s="37">
        <v>0.15282389384059317</v>
      </c>
      <c r="O126" s="22">
        <v>253.50000168297348</v>
      </c>
      <c r="P126" s="22">
        <v>191.68597451579905</v>
      </c>
      <c r="Q126" s="23">
        <v>1.9527117912145887E-2</v>
      </c>
      <c r="R126" s="17">
        <v>0.66445171235040501</v>
      </c>
      <c r="S126" s="38">
        <v>0.10460022667304195</v>
      </c>
      <c r="T126" s="22">
        <v>253.50000168297348</v>
      </c>
      <c r="U126" s="22">
        <v>303</v>
      </c>
      <c r="V126" s="23">
        <v>1.1724791159986788E-2</v>
      </c>
      <c r="W126" s="17">
        <f t="shared" si="7"/>
        <v>1.3237705611906816</v>
      </c>
      <c r="X126" s="17">
        <f t="shared" si="8"/>
        <v>0.42405063291139239</v>
      </c>
      <c r="Y126" s="17">
        <v>0.45478359423061715</v>
      </c>
      <c r="Z126" s="37">
        <v>0.14409201352575365</v>
      </c>
      <c r="AA126" s="22">
        <v>253.50000168297348</v>
      </c>
      <c r="AB126" s="22">
        <v>191.68597451579905</v>
      </c>
      <c r="AC126" s="23">
        <v>1.9527117912145887E-2</v>
      </c>
      <c r="AD126" s="17">
        <v>0.62648701532936368</v>
      </c>
      <c r="AE126" s="3">
        <v>0.319258236440428</v>
      </c>
      <c r="AF126" s="17">
        <v>0.13430250855204315</v>
      </c>
      <c r="AG126" s="37">
        <f t="shared" si="9"/>
        <v>0.13430250855204315</v>
      </c>
      <c r="AH126" s="22">
        <v>261.91449596451946</v>
      </c>
      <c r="AI126" s="23">
        <v>7.6E-3</v>
      </c>
      <c r="AJ126" s="17">
        <v>0.58392395022627452</v>
      </c>
      <c r="AK126" s="38">
        <v>0.11404095155222632</v>
      </c>
      <c r="AN126" s="3">
        <f t="shared" si="10"/>
        <v>-0.73538652637864954</v>
      </c>
      <c r="AO126" s="3">
        <f t="shared" si="11"/>
        <v>-1.3298353217457515</v>
      </c>
      <c r="AP126" s="3">
        <f t="shared" si="12"/>
        <v>-1.0758085466755596</v>
      </c>
      <c r="AQ126" s="3">
        <f t="shared" si="13"/>
        <v>0.62623749705824605</v>
      </c>
    </row>
    <row r="127" spans="1:43" x14ac:dyDescent="0.25">
      <c r="B127" s="1">
        <v>12</v>
      </c>
      <c r="C127" s="1">
        <v>3</v>
      </c>
      <c r="D127" s="4">
        <v>142</v>
      </c>
      <c r="E127" s="3">
        <v>3.2689999999999997</v>
      </c>
      <c r="F127" s="1">
        <v>25</v>
      </c>
      <c r="G127" s="1">
        <v>31</v>
      </c>
      <c r="H127" s="5">
        <v>34.253185076505957</v>
      </c>
      <c r="I127" s="1">
        <v>161</v>
      </c>
      <c r="J127" s="29">
        <v>130</v>
      </c>
      <c r="K127" s="22">
        <v>82</v>
      </c>
      <c r="L127" s="29">
        <v>91</v>
      </c>
      <c r="M127" s="3">
        <v>0.25</v>
      </c>
      <c r="N127" s="37">
        <v>0.20217332523658993</v>
      </c>
      <c r="O127" s="22">
        <v>298.2202640766431</v>
      </c>
      <c r="P127" s="22">
        <v>191.68597451579905</v>
      </c>
      <c r="Q127" s="23">
        <v>1.9527117912145887E-2</v>
      </c>
      <c r="R127" s="17">
        <v>0.80869330094635972</v>
      </c>
      <c r="S127" s="38">
        <v>0.12305288762846765</v>
      </c>
      <c r="T127" s="22">
        <v>298.2202640766431</v>
      </c>
      <c r="U127" s="22">
        <v>303</v>
      </c>
      <c r="V127" s="23">
        <v>1.1724791159986788E-2</v>
      </c>
      <c r="W127" s="17">
        <f t="shared" si="7"/>
        <v>1.3237705611906816</v>
      </c>
      <c r="X127" s="17">
        <f t="shared" si="8"/>
        <v>0.42405063291139239</v>
      </c>
      <c r="Y127" s="17">
        <v>0.49221155051387061</v>
      </c>
      <c r="Z127" s="37">
        <v>0.17356283583266158</v>
      </c>
      <c r="AA127" s="22">
        <v>298.2202640766431</v>
      </c>
      <c r="AB127" s="22">
        <v>191.68597451579905</v>
      </c>
      <c r="AC127" s="23">
        <v>1.9527117912145887E-2</v>
      </c>
      <c r="AD127" s="17">
        <v>0.69425134333064631</v>
      </c>
      <c r="AE127" s="3">
        <v>0.3755789938769955</v>
      </c>
      <c r="AF127" s="17">
        <v>0.18586708696734508</v>
      </c>
      <c r="AG127" s="37">
        <f t="shared" si="9"/>
        <v>0.18586708696734508</v>
      </c>
      <c r="AH127" s="22">
        <v>308.1191701518087</v>
      </c>
      <c r="AI127" s="23">
        <v>7.6E-3</v>
      </c>
      <c r="AJ127" s="17">
        <v>0.74346834786938032</v>
      </c>
      <c r="AK127" s="38">
        <v>0.18321267542222608</v>
      </c>
      <c r="AN127" s="3">
        <f t="shared" si="10"/>
        <v>-0.15482376149806282</v>
      </c>
      <c r="AO127" s="3">
        <f t="shared" si="11"/>
        <v>-1.1072601794796859</v>
      </c>
      <c r="AP127" s="3">
        <f t="shared" si="12"/>
        <v>-0.67550881693485665</v>
      </c>
      <c r="AQ127" s="3">
        <f t="shared" si="13"/>
        <v>1.3359841889611619</v>
      </c>
    </row>
    <row r="128" spans="1:43" x14ac:dyDescent="0.25">
      <c r="A128" t="s">
        <v>34</v>
      </c>
      <c r="B128" s="1">
        <v>12</v>
      </c>
      <c r="C128" s="1">
        <v>3</v>
      </c>
      <c r="D128" s="4">
        <v>142</v>
      </c>
      <c r="E128" s="3">
        <v>3.2689999999999997</v>
      </c>
      <c r="F128" s="1">
        <v>25</v>
      </c>
      <c r="G128" s="1">
        <v>31</v>
      </c>
      <c r="H128" s="5">
        <v>34.253185076505957</v>
      </c>
      <c r="I128" s="1">
        <v>161</v>
      </c>
      <c r="J128" s="29">
        <v>130</v>
      </c>
      <c r="K128" s="22">
        <v>82</v>
      </c>
      <c r="L128" s="29">
        <v>91</v>
      </c>
      <c r="M128" s="3">
        <v>0.18</v>
      </c>
      <c r="N128" s="37">
        <v>0.10347446244459625</v>
      </c>
      <c r="O128" s="22">
        <v>208.77973928930371</v>
      </c>
      <c r="P128" s="22">
        <v>191.68597451579905</v>
      </c>
      <c r="Q128" s="23">
        <v>1.9527117912145887E-2</v>
      </c>
      <c r="R128" s="17">
        <v>0.57485812469220143</v>
      </c>
      <c r="S128" s="38">
        <v>8.6147565717616184E-2</v>
      </c>
      <c r="T128" s="22">
        <v>208.77973928930371</v>
      </c>
      <c r="U128" s="22">
        <v>303</v>
      </c>
      <c r="V128" s="23">
        <v>1.1724791159986788E-2</v>
      </c>
      <c r="W128" s="17">
        <f t="shared" si="7"/>
        <v>1.3237705611906816</v>
      </c>
      <c r="X128" s="17">
        <f t="shared" si="8"/>
        <v>0.42405063291139239</v>
      </c>
      <c r="Y128" s="17">
        <v>0.47859758732008995</v>
      </c>
      <c r="Z128" s="37">
        <v>0.11867255549449668</v>
      </c>
      <c r="AA128" s="22">
        <v>208.77973928930371</v>
      </c>
      <c r="AB128" s="22">
        <v>191.68597451579905</v>
      </c>
      <c r="AC128" s="23">
        <v>1.9527117912145887E-2</v>
      </c>
      <c r="AD128" s="17">
        <v>0.65929197496942604</v>
      </c>
      <c r="AE128" s="3">
        <v>0.26293747900386055</v>
      </c>
      <c r="AF128" s="17">
        <v>9.1097171658443665E-2</v>
      </c>
      <c r="AG128" s="37">
        <f t="shared" si="9"/>
        <v>9.1097171658443665E-2</v>
      </c>
      <c r="AH128" s="22">
        <v>215.70982177723022</v>
      </c>
      <c r="AI128" s="23">
        <v>7.6E-3</v>
      </c>
      <c r="AJ128" s="17">
        <v>0.50609539810246484</v>
      </c>
      <c r="AK128" s="38">
        <v>5.8715115222638739E-2</v>
      </c>
      <c r="AN128" s="3">
        <f t="shared" si="10"/>
        <v>-1.3159492912592379</v>
      </c>
      <c r="AO128" s="3">
        <f t="shared" si="11"/>
        <v>-1.5524104640118175</v>
      </c>
      <c r="AP128" s="3">
        <f t="shared" si="12"/>
        <v>-1.4210789322148938</v>
      </c>
      <c r="AQ128" s="3">
        <f t="shared" si="13"/>
        <v>-8.350919484466908E-2</v>
      </c>
    </row>
    <row r="129" spans="1:43" x14ac:dyDescent="0.25">
      <c r="B129" s="1">
        <v>12</v>
      </c>
      <c r="C129" s="1">
        <v>3</v>
      </c>
      <c r="D129" s="4">
        <v>142</v>
      </c>
      <c r="E129" s="3">
        <v>3.2689999999999997</v>
      </c>
      <c r="F129" s="1">
        <v>25</v>
      </c>
      <c r="G129" s="1">
        <v>31</v>
      </c>
      <c r="H129" s="5">
        <v>34.253185076505957</v>
      </c>
      <c r="I129" s="1">
        <v>161</v>
      </c>
      <c r="J129" s="29">
        <v>130</v>
      </c>
      <c r="K129" s="22">
        <v>82</v>
      </c>
      <c r="L129" s="29">
        <v>91</v>
      </c>
      <c r="M129" s="3">
        <v>0.23</v>
      </c>
      <c r="N129" s="37">
        <v>0.15282389384059317</v>
      </c>
      <c r="O129" s="22">
        <v>253.50000168297348</v>
      </c>
      <c r="P129" s="22">
        <v>191.68597451579905</v>
      </c>
      <c r="Q129" s="23">
        <v>1.9527117912145887E-2</v>
      </c>
      <c r="R129" s="17">
        <v>0.66445171235040501</v>
      </c>
      <c r="S129" s="38">
        <v>0.10460022667304195</v>
      </c>
      <c r="T129" s="22">
        <v>253.50000168297348</v>
      </c>
      <c r="U129" s="22">
        <v>303</v>
      </c>
      <c r="V129" s="23">
        <v>1.1724791159986788E-2</v>
      </c>
      <c r="W129" s="17">
        <f t="shared" si="7"/>
        <v>1.3237705611906816</v>
      </c>
      <c r="X129" s="17">
        <f t="shared" si="8"/>
        <v>0.42405063291139239</v>
      </c>
      <c r="Y129" s="17">
        <v>0.45478359423061715</v>
      </c>
      <c r="Z129" s="37">
        <v>0.14409201352575365</v>
      </c>
      <c r="AA129" s="22">
        <v>253.50000168297348</v>
      </c>
      <c r="AB129" s="22">
        <v>191.68597451579905</v>
      </c>
      <c r="AC129" s="23">
        <v>1.9527117912145887E-2</v>
      </c>
      <c r="AD129" s="17">
        <v>0.62648701532936368</v>
      </c>
      <c r="AE129" s="3">
        <v>0.319258236440428</v>
      </c>
      <c r="AF129" s="17">
        <v>0.13430250855204315</v>
      </c>
      <c r="AG129" s="37">
        <f t="shared" si="9"/>
        <v>0.13430250855204315</v>
      </c>
      <c r="AH129" s="22">
        <v>261.91449596451946</v>
      </c>
      <c r="AI129" s="23">
        <v>7.6E-3</v>
      </c>
      <c r="AJ129" s="17">
        <v>0.58392395022627452</v>
      </c>
      <c r="AK129" s="38">
        <v>0.11404095155222632</v>
      </c>
      <c r="AN129" s="3">
        <f t="shared" si="10"/>
        <v>-0.73538652637864954</v>
      </c>
      <c r="AO129" s="3">
        <f t="shared" si="11"/>
        <v>-1.3298353217457515</v>
      </c>
      <c r="AP129" s="3">
        <f t="shared" si="12"/>
        <v>-1.0758085466755596</v>
      </c>
      <c r="AQ129" s="3">
        <f t="shared" si="13"/>
        <v>0.62623749705824605</v>
      </c>
    </row>
    <row r="130" spans="1:43" x14ac:dyDescent="0.25">
      <c r="B130" s="1">
        <v>12</v>
      </c>
      <c r="C130" s="1">
        <v>3</v>
      </c>
      <c r="D130" s="4">
        <v>142</v>
      </c>
      <c r="E130" s="3">
        <v>3.2689999999999997</v>
      </c>
      <c r="F130" s="1">
        <v>25</v>
      </c>
      <c r="G130" s="1">
        <v>31</v>
      </c>
      <c r="H130" s="5">
        <v>34.253185076505957</v>
      </c>
      <c r="I130" s="1">
        <v>161</v>
      </c>
      <c r="J130" s="29">
        <v>130</v>
      </c>
      <c r="K130" s="22">
        <v>82</v>
      </c>
      <c r="L130" s="29">
        <v>91</v>
      </c>
      <c r="M130" s="3">
        <v>0.25</v>
      </c>
      <c r="N130" s="37">
        <v>0.20217332523658993</v>
      </c>
      <c r="O130" s="22">
        <v>298.2202640766431</v>
      </c>
      <c r="P130" s="22">
        <v>191.68597451579905</v>
      </c>
      <c r="Q130" s="23">
        <v>1.9527117912145887E-2</v>
      </c>
      <c r="R130" s="17">
        <v>0.80869330094635972</v>
      </c>
      <c r="S130" s="38">
        <v>0.12305288762846765</v>
      </c>
      <c r="T130" s="22">
        <v>298.2202640766431</v>
      </c>
      <c r="U130" s="22">
        <v>303</v>
      </c>
      <c r="V130" s="23">
        <v>1.1724791159986788E-2</v>
      </c>
      <c r="W130" s="17">
        <f t="shared" si="7"/>
        <v>1.3237705611906816</v>
      </c>
      <c r="X130" s="17">
        <f t="shared" si="8"/>
        <v>0.42405063291139239</v>
      </c>
      <c r="Y130" s="17">
        <v>0.49221155051387061</v>
      </c>
      <c r="Z130" s="37">
        <v>0.17356283583266158</v>
      </c>
      <c r="AA130" s="22">
        <v>298.2202640766431</v>
      </c>
      <c r="AB130" s="22">
        <v>191.68597451579905</v>
      </c>
      <c r="AC130" s="23">
        <v>1.9527117912145887E-2</v>
      </c>
      <c r="AD130" s="17">
        <v>0.69425134333064631</v>
      </c>
      <c r="AE130" s="3">
        <v>0.3755789938769955</v>
      </c>
      <c r="AF130" s="17">
        <v>0.18586708696734508</v>
      </c>
      <c r="AG130" s="37">
        <f t="shared" si="9"/>
        <v>0.18586708696734508</v>
      </c>
      <c r="AH130" s="22">
        <v>308.1191701518087</v>
      </c>
      <c r="AI130" s="23">
        <v>7.6E-3</v>
      </c>
      <c r="AJ130" s="17">
        <v>0.74346834786938032</v>
      </c>
      <c r="AK130" s="38">
        <v>0.18321267542222608</v>
      </c>
      <c r="AN130" s="3">
        <f t="shared" si="10"/>
        <v>-0.15482376149806282</v>
      </c>
      <c r="AO130" s="3">
        <f t="shared" si="11"/>
        <v>-1.1072601794796859</v>
      </c>
      <c r="AP130" s="3">
        <f t="shared" si="12"/>
        <v>-0.67550881693485665</v>
      </c>
      <c r="AQ130" s="3">
        <f t="shared" si="13"/>
        <v>1.3359841889611619</v>
      </c>
    </row>
    <row r="131" spans="1:43" x14ac:dyDescent="0.25">
      <c r="A131" t="s">
        <v>35</v>
      </c>
      <c r="B131" s="1">
        <v>12</v>
      </c>
      <c r="C131" s="1">
        <v>4</v>
      </c>
      <c r="D131" s="4">
        <v>90.67</v>
      </c>
      <c r="E131" s="3">
        <v>3.2689999999999997</v>
      </c>
      <c r="F131" s="1">
        <v>25</v>
      </c>
      <c r="G131" s="1">
        <v>31</v>
      </c>
      <c r="H131" s="5">
        <v>38.636261189159299</v>
      </c>
      <c r="I131" s="1">
        <v>161</v>
      </c>
      <c r="J131" s="29">
        <v>130</v>
      </c>
      <c r="K131" s="22">
        <v>83</v>
      </c>
      <c r="L131" s="29">
        <v>91</v>
      </c>
      <c r="M131" s="3">
        <v>0.15</v>
      </c>
      <c r="N131" s="37">
        <v>0.12079077595334915</v>
      </c>
      <c r="O131" s="22">
        <v>226.45530266575949</v>
      </c>
      <c r="P131" s="22">
        <v>145.49201841259773</v>
      </c>
      <c r="Q131" s="23">
        <v>2.6968773854657992E-2</v>
      </c>
      <c r="R131" s="17">
        <v>0.80527183968899441</v>
      </c>
      <c r="S131" s="38">
        <v>9.2384993595776857E-2</v>
      </c>
      <c r="T131" s="22">
        <v>226.45530266575949</v>
      </c>
      <c r="U131" s="22">
        <v>295</v>
      </c>
      <c r="V131" s="23">
        <v>1.2087912087912088E-2</v>
      </c>
      <c r="W131" s="17">
        <f t="shared" ref="W131:W194" si="14">(I131-H131)/(J131-H131)</f>
        <v>1.3393031021221924</v>
      </c>
      <c r="X131" s="17">
        <f t="shared" ref="X131:X194" si="15">0.5*(1+(I131-K131-L131)/(I131-K131))</f>
        <v>0.41666666666666669</v>
      </c>
      <c r="Y131" s="17">
        <v>0.6158999573051791</v>
      </c>
      <c r="Z131" s="37">
        <v>0.11177549980360031</v>
      </c>
      <c r="AA131" s="22">
        <v>226.45530266575949</v>
      </c>
      <c r="AB131" s="22">
        <v>145.49201841259773</v>
      </c>
      <c r="AC131" s="23">
        <v>2.6968773854657992E-2</v>
      </c>
      <c r="AD131" s="17">
        <v>0.7451699986906688</v>
      </c>
      <c r="AE131" s="3">
        <v>0.23113702289701121</v>
      </c>
      <c r="AF131" s="17">
        <v>0.10788433067807927</v>
      </c>
      <c r="AG131" s="37">
        <f t="shared" ref="AG131:AG194" si="16">SMALL(AE131:AF131,1)</f>
        <v>0.10788433067807927</v>
      </c>
      <c r="AH131" s="22">
        <v>234.74516667902384</v>
      </c>
      <c r="AI131" s="23">
        <v>9.5999999999999992E-3</v>
      </c>
      <c r="AJ131" s="17">
        <v>0.71922887118719514</v>
      </c>
      <c r="AK131" s="38">
        <v>0.1146155797899459</v>
      </c>
      <c r="AN131" s="3">
        <f t="shared" ref="AN131:AN194" si="17">(N131-$N$344)/$N$345</f>
        <v>-1.1122345459461611</v>
      </c>
      <c r="AO131" s="3">
        <f t="shared" ref="AO131:AO194" si="18">(S131-$S$344)/$S$345</f>
        <v>-1.4771748976775363</v>
      </c>
      <c r="AP131" s="3">
        <f t="shared" ref="AP131:AP194" si="19">(Z131-$Z$344)/$Z$345</f>
        <v>-1.514761066371878</v>
      </c>
      <c r="AQ131" s="3">
        <f t="shared" ref="AQ131:AQ194" si="20">(AE131-$AE$344)/$AE$345</f>
        <v>-0.484254311745138</v>
      </c>
    </row>
    <row r="132" spans="1:43" x14ac:dyDescent="0.25">
      <c r="B132" s="1">
        <v>12</v>
      </c>
      <c r="C132" s="1">
        <v>4</v>
      </c>
      <c r="D132" s="4">
        <v>90.67</v>
      </c>
      <c r="E132" s="3">
        <v>3.2689999999999997</v>
      </c>
      <c r="F132" s="1">
        <v>25</v>
      </c>
      <c r="G132" s="1">
        <v>31</v>
      </c>
      <c r="H132" s="5">
        <v>38.636261189159299</v>
      </c>
      <c r="I132" s="1">
        <v>161</v>
      </c>
      <c r="J132" s="29">
        <v>130</v>
      </c>
      <c r="K132" s="22">
        <v>83</v>
      </c>
      <c r="L132" s="29">
        <v>91</v>
      </c>
      <c r="M132" s="3">
        <v>0.15</v>
      </c>
      <c r="N132" s="37">
        <v>0.1502667898333386</v>
      </c>
      <c r="O132" s="22">
        <v>260.41389561049635</v>
      </c>
      <c r="P132" s="22">
        <v>145.49201841259773</v>
      </c>
      <c r="Q132" s="23">
        <v>2.6968773854657992E-2</v>
      </c>
      <c r="R132" s="17">
        <v>1.0017785988889241</v>
      </c>
      <c r="S132" s="38">
        <v>0.10623878440919669</v>
      </c>
      <c r="T132" s="22">
        <v>260.41389561049635</v>
      </c>
      <c r="U132" s="22">
        <v>295</v>
      </c>
      <c r="V132" s="23">
        <v>1.2087912087912088E-2</v>
      </c>
      <c r="W132" s="17">
        <f t="shared" si="14"/>
        <v>1.3393031021221924</v>
      </c>
      <c r="X132" s="17">
        <f t="shared" si="15"/>
        <v>0.41666666666666669</v>
      </c>
      <c r="Y132" s="17">
        <v>0.70825856272797794</v>
      </c>
      <c r="Z132" s="37">
        <v>0.1390515575791223</v>
      </c>
      <c r="AA132" s="22">
        <v>260.41389561049635</v>
      </c>
      <c r="AB132" s="22">
        <v>145.49201841259773</v>
      </c>
      <c r="AC132" s="23">
        <v>2.6968773854657992E-2</v>
      </c>
      <c r="AD132" s="17">
        <v>0.92701038386081536</v>
      </c>
      <c r="AE132" s="3">
        <v>0.26579767328859388</v>
      </c>
      <c r="AF132" s="17">
        <v>0.14266639624471333</v>
      </c>
      <c r="AG132" s="37">
        <f t="shared" si="16"/>
        <v>0.14266639624471333</v>
      </c>
      <c r="AH132" s="22">
        <v>269.94688404734364</v>
      </c>
      <c r="AI132" s="23">
        <v>9.5999999999999992E-3</v>
      </c>
      <c r="AJ132" s="17">
        <v>0.95110930829808893</v>
      </c>
      <c r="AK132" s="38">
        <v>0.1578885532245573</v>
      </c>
      <c r="AN132" s="3">
        <f t="shared" si="17"/>
        <v>-0.76546912977535986</v>
      </c>
      <c r="AO132" s="3">
        <f t="shared" si="18"/>
        <v>-1.3100711141814994</v>
      </c>
      <c r="AP132" s="3">
        <f t="shared" si="19"/>
        <v>-1.1442726408292374</v>
      </c>
      <c r="AQ132" s="3">
        <f t="shared" si="20"/>
        <v>-4.7465407008977147E-2</v>
      </c>
    </row>
    <row r="133" spans="1:43" x14ac:dyDescent="0.25">
      <c r="B133" s="1">
        <v>12</v>
      </c>
      <c r="C133" s="1">
        <v>4</v>
      </c>
      <c r="D133" s="4">
        <v>90.67</v>
      </c>
      <c r="E133" s="3">
        <v>3.2689999999999997</v>
      </c>
      <c r="F133" s="1">
        <v>25</v>
      </c>
      <c r="G133" s="1">
        <v>31</v>
      </c>
      <c r="H133" s="5">
        <v>38.636261189159299</v>
      </c>
      <c r="I133" s="1">
        <v>161</v>
      </c>
      <c r="J133" s="29">
        <v>130</v>
      </c>
      <c r="K133" s="22">
        <v>83</v>
      </c>
      <c r="L133" s="29">
        <v>91</v>
      </c>
      <c r="M133" s="3">
        <v>0.18</v>
      </c>
      <c r="N133" s="37">
        <v>0.17974280371332815</v>
      </c>
      <c r="O133" s="22">
        <v>294.3724885552333</v>
      </c>
      <c r="P133" s="22">
        <v>145.49201841259773</v>
      </c>
      <c r="Q133" s="23">
        <v>2.6968773854657992E-2</v>
      </c>
      <c r="R133" s="17">
        <v>0.99857113174071199</v>
      </c>
      <c r="S133" s="38">
        <v>0.12009257522261656</v>
      </c>
      <c r="T133" s="22">
        <v>294.3724885552333</v>
      </c>
      <c r="U133" s="22">
        <v>295</v>
      </c>
      <c r="V133" s="23">
        <v>1.2087912087912088E-2</v>
      </c>
      <c r="W133" s="17">
        <f t="shared" si="14"/>
        <v>1.3393031021221924</v>
      </c>
      <c r="X133" s="17">
        <f t="shared" si="15"/>
        <v>0.41666666666666669</v>
      </c>
      <c r="Y133" s="17">
        <v>0.66718097345898086</v>
      </c>
      <c r="Z133" s="37">
        <v>0.16632761535464433</v>
      </c>
      <c r="AA133" s="22">
        <v>294.3724885552333</v>
      </c>
      <c r="AB133" s="22">
        <v>145.49201841259773</v>
      </c>
      <c r="AC133" s="23">
        <v>2.6968773854657992E-2</v>
      </c>
      <c r="AD133" s="17">
        <v>0.92404230752580185</v>
      </c>
      <c r="AE133" s="3">
        <v>0.30045832368017661</v>
      </c>
      <c r="AF133" s="17">
        <v>0.18230048371183444</v>
      </c>
      <c r="AG133" s="37">
        <f t="shared" si="16"/>
        <v>0.18230048371183444</v>
      </c>
      <c r="AH133" s="22">
        <v>305.14860141566345</v>
      </c>
      <c r="AI133" s="23">
        <v>9.5999999999999992E-3</v>
      </c>
      <c r="AJ133" s="17">
        <v>1.0127804650657468</v>
      </c>
      <c r="AK133" s="38">
        <v>0.2011615266591687</v>
      </c>
      <c r="AN133" s="3">
        <f t="shared" si="17"/>
        <v>-0.41870371360455738</v>
      </c>
      <c r="AO133" s="3">
        <f t="shared" si="18"/>
        <v>-1.142967330685462</v>
      </c>
      <c r="AP133" s="3">
        <f t="shared" si="19"/>
        <v>-0.77378421528659613</v>
      </c>
      <c r="AQ133" s="3">
        <f t="shared" si="20"/>
        <v>0.38932349772718439</v>
      </c>
    </row>
    <row r="134" spans="1:43" x14ac:dyDescent="0.25">
      <c r="A134" t="s">
        <v>36</v>
      </c>
      <c r="B134" s="1">
        <v>12</v>
      </c>
      <c r="C134" s="1">
        <v>4</v>
      </c>
      <c r="D134" s="4">
        <v>90.67</v>
      </c>
      <c r="E134" s="3">
        <v>3.2689999999999997</v>
      </c>
      <c r="F134" s="1">
        <v>25</v>
      </c>
      <c r="G134" s="1">
        <v>31</v>
      </c>
      <c r="H134" s="5">
        <v>38.636261189159299</v>
      </c>
      <c r="I134" s="1">
        <v>161</v>
      </c>
      <c r="J134" s="29">
        <v>130</v>
      </c>
      <c r="K134" s="22">
        <v>83</v>
      </c>
      <c r="L134" s="29">
        <v>91</v>
      </c>
      <c r="M134" s="3">
        <v>0.18</v>
      </c>
      <c r="N134" s="37">
        <v>0.12079077595334915</v>
      </c>
      <c r="O134" s="22">
        <v>226.45530266575949</v>
      </c>
      <c r="P134" s="22">
        <v>145.49201841259773</v>
      </c>
      <c r="Q134" s="23">
        <v>2.6968773854657992E-2</v>
      </c>
      <c r="R134" s="17">
        <v>0.67105986640749526</v>
      </c>
      <c r="S134" s="38">
        <v>9.2384993595776857E-2</v>
      </c>
      <c r="T134" s="22">
        <v>226.45530266575949</v>
      </c>
      <c r="U134" s="22">
        <v>295</v>
      </c>
      <c r="V134" s="23">
        <v>1.2087912087912088E-2</v>
      </c>
      <c r="W134" s="17">
        <f t="shared" si="14"/>
        <v>1.3393031021221924</v>
      </c>
      <c r="X134" s="17">
        <f t="shared" si="15"/>
        <v>0.41666666666666669</v>
      </c>
      <c r="Y134" s="17">
        <v>0.51324996442098259</v>
      </c>
      <c r="Z134" s="37">
        <v>0.11177549980360031</v>
      </c>
      <c r="AA134" s="22">
        <v>226.45530266575949</v>
      </c>
      <c r="AB134" s="22">
        <v>145.49201841259773</v>
      </c>
      <c r="AC134" s="23">
        <v>2.6968773854657992E-2</v>
      </c>
      <c r="AD134" s="17">
        <v>0.62097499890889063</v>
      </c>
      <c r="AE134" s="3">
        <v>0.23113702289701121</v>
      </c>
      <c r="AF134" s="17">
        <v>0.10788433067807927</v>
      </c>
      <c r="AG134" s="37">
        <f t="shared" si="16"/>
        <v>0.10788433067807927</v>
      </c>
      <c r="AH134" s="22">
        <v>234.74516667902384</v>
      </c>
      <c r="AI134" s="23">
        <v>9.5999999999999992E-3</v>
      </c>
      <c r="AJ134" s="17">
        <v>0.59935739265599597</v>
      </c>
      <c r="AK134" s="38">
        <v>0.1146155797899459</v>
      </c>
      <c r="AN134" s="3">
        <f t="shared" si="17"/>
        <v>-1.1122345459461611</v>
      </c>
      <c r="AO134" s="3">
        <f t="shared" si="18"/>
        <v>-1.4771748976775363</v>
      </c>
      <c r="AP134" s="3">
        <f t="shared" si="19"/>
        <v>-1.514761066371878</v>
      </c>
      <c r="AQ134" s="3">
        <f t="shared" si="20"/>
        <v>-0.484254311745138</v>
      </c>
    </row>
    <row r="135" spans="1:43" x14ac:dyDescent="0.25">
      <c r="B135" s="1">
        <v>12</v>
      </c>
      <c r="C135" s="1">
        <v>4</v>
      </c>
      <c r="D135" s="4">
        <v>90.67</v>
      </c>
      <c r="E135" s="3">
        <v>3.2689999999999997</v>
      </c>
      <c r="F135" s="1">
        <v>25</v>
      </c>
      <c r="G135" s="1">
        <v>31</v>
      </c>
      <c r="H135" s="5">
        <v>38.636261189159299</v>
      </c>
      <c r="I135" s="1">
        <v>161</v>
      </c>
      <c r="J135" s="29">
        <v>130</v>
      </c>
      <c r="K135" s="22">
        <v>83</v>
      </c>
      <c r="L135" s="29">
        <v>91</v>
      </c>
      <c r="M135" s="3">
        <v>0.2</v>
      </c>
      <c r="N135" s="37">
        <v>0.1502667898333386</v>
      </c>
      <c r="O135" s="22">
        <v>260.41389561049635</v>
      </c>
      <c r="P135" s="22">
        <v>145.49201841259773</v>
      </c>
      <c r="Q135" s="23">
        <v>2.6968773854657992E-2</v>
      </c>
      <c r="R135" s="17">
        <v>0.75133394916669294</v>
      </c>
      <c r="S135" s="38">
        <v>0.10623878440919669</v>
      </c>
      <c r="T135" s="22">
        <v>260.41389561049635</v>
      </c>
      <c r="U135" s="22">
        <v>295</v>
      </c>
      <c r="V135" s="23">
        <v>1.2087912087912088E-2</v>
      </c>
      <c r="W135" s="17">
        <f t="shared" si="14"/>
        <v>1.3393031021221924</v>
      </c>
      <c r="X135" s="17">
        <f t="shared" si="15"/>
        <v>0.41666666666666669</v>
      </c>
      <c r="Y135" s="17">
        <v>0.53119392204598348</v>
      </c>
      <c r="Z135" s="37">
        <v>0.1390515575791223</v>
      </c>
      <c r="AA135" s="22">
        <v>260.41389561049635</v>
      </c>
      <c r="AB135" s="22">
        <v>145.49201841259773</v>
      </c>
      <c r="AC135" s="23">
        <v>2.6968773854657992E-2</v>
      </c>
      <c r="AD135" s="17">
        <v>0.69525778789561143</v>
      </c>
      <c r="AE135" s="3">
        <v>0.26579767328859388</v>
      </c>
      <c r="AF135" s="17">
        <v>0.14266639624471333</v>
      </c>
      <c r="AG135" s="37">
        <f t="shared" si="16"/>
        <v>0.14266639624471333</v>
      </c>
      <c r="AH135" s="22">
        <v>269.94688404734364</v>
      </c>
      <c r="AI135" s="23">
        <v>9.5999999999999992E-3</v>
      </c>
      <c r="AJ135" s="17">
        <v>0.71333198122356667</v>
      </c>
      <c r="AK135" s="38">
        <v>0.1578885532245573</v>
      </c>
      <c r="AN135" s="3">
        <f t="shared" si="17"/>
        <v>-0.76546912977535986</v>
      </c>
      <c r="AO135" s="3">
        <f t="shared" si="18"/>
        <v>-1.3100711141814994</v>
      </c>
      <c r="AP135" s="3">
        <f t="shared" si="19"/>
        <v>-1.1442726408292374</v>
      </c>
      <c r="AQ135" s="3">
        <f t="shared" si="20"/>
        <v>-4.7465407008977147E-2</v>
      </c>
    </row>
    <row r="136" spans="1:43" x14ac:dyDescent="0.25">
      <c r="B136" s="1">
        <v>12</v>
      </c>
      <c r="C136" s="1">
        <v>4</v>
      </c>
      <c r="D136" s="4">
        <v>90.67</v>
      </c>
      <c r="E136" s="3">
        <v>3.2689999999999997</v>
      </c>
      <c r="F136" s="1">
        <v>25</v>
      </c>
      <c r="G136" s="1">
        <v>31</v>
      </c>
      <c r="H136" s="5">
        <v>38.636261189159299</v>
      </c>
      <c r="I136" s="1">
        <v>161</v>
      </c>
      <c r="J136" s="29">
        <v>130</v>
      </c>
      <c r="K136" s="22">
        <v>83</v>
      </c>
      <c r="L136" s="29">
        <v>91</v>
      </c>
      <c r="M136" s="3">
        <v>0.23</v>
      </c>
      <c r="N136" s="37">
        <v>0.17974280371332815</v>
      </c>
      <c r="O136" s="22">
        <v>294.3724885552333</v>
      </c>
      <c r="P136" s="22">
        <v>145.49201841259773</v>
      </c>
      <c r="Q136" s="23">
        <v>2.6968773854657992E-2</v>
      </c>
      <c r="R136" s="17">
        <v>0.78149045092751368</v>
      </c>
      <c r="S136" s="38">
        <v>0.12009257522261656</v>
      </c>
      <c r="T136" s="22">
        <v>294.3724885552333</v>
      </c>
      <c r="U136" s="22">
        <v>295</v>
      </c>
      <c r="V136" s="23">
        <v>1.2087912087912088E-2</v>
      </c>
      <c r="W136" s="17">
        <f t="shared" si="14"/>
        <v>1.3393031021221924</v>
      </c>
      <c r="X136" s="17">
        <f t="shared" si="15"/>
        <v>0.41666666666666669</v>
      </c>
      <c r="Y136" s="17">
        <v>0.52214163140268066</v>
      </c>
      <c r="Z136" s="37">
        <v>0.16632761535464433</v>
      </c>
      <c r="AA136" s="22">
        <v>294.3724885552333</v>
      </c>
      <c r="AB136" s="22">
        <v>145.49201841259773</v>
      </c>
      <c r="AC136" s="23">
        <v>2.6968773854657992E-2</v>
      </c>
      <c r="AD136" s="17">
        <v>0.72316354502019264</v>
      </c>
      <c r="AE136" s="3">
        <v>0.30045832368017661</v>
      </c>
      <c r="AF136" s="17">
        <v>0.18230048371183444</v>
      </c>
      <c r="AG136" s="37">
        <f t="shared" si="16"/>
        <v>0.18230048371183444</v>
      </c>
      <c r="AH136" s="22">
        <v>305.14860141566345</v>
      </c>
      <c r="AI136" s="23">
        <v>9.5999999999999992E-3</v>
      </c>
      <c r="AJ136" s="17">
        <v>0.79261079874710627</v>
      </c>
      <c r="AK136" s="38">
        <v>0.2011615266591687</v>
      </c>
      <c r="AN136" s="3">
        <f t="shared" si="17"/>
        <v>-0.41870371360455738</v>
      </c>
      <c r="AO136" s="3">
        <f t="shared" si="18"/>
        <v>-1.142967330685462</v>
      </c>
      <c r="AP136" s="3">
        <f t="shared" si="19"/>
        <v>-0.77378421528659613</v>
      </c>
      <c r="AQ136" s="3">
        <f t="shared" si="20"/>
        <v>0.38932349772718439</v>
      </c>
    </row>
    <row r="137" spans="1:43" x14ac:dyDescent="0.25">
      <c r="A137" t="s">
        <v>37</v>
      </c>
      <c r="B137" s="1">
        <v>10</v>
      </c>
      <c r="C137" s="1">
        <v>1</v>
      </c>
      <c r="D137" s="4">
        <v>45</v>
      </c>
      <c r="E137" s="3">
        <v>2.8</v>
      </c>
      <c r="F137" s="1">
        <v>40</v>
      </c>
      <c r="G137" s="1">
        <v>45</v>
      </c>
      <c r="H137" s="5">
        <v>43.445968908792679</v>
      </c>
      <c r="I137" s="1">
        <v>250</v>
      </c>
      <c r="J137" s="29">
        <v>205</v>
      </c>
      <c r="K137" s="22">
        <v>127</v>
      </c>
      <c r="L137" s="29">
        <v>95</v>
      </c>
      <c r="M137" s="3">
        <v>0.16</v>
      </c>
      <c r="N137" s="37">
        <v>0.16512721124267726</v>
      </c>
      <c r="O137" s="22">
        <v>274.14363221273135</v>
      </c>
      <c r="P137" s="22">
        <v>266.42161994155299</v>
      </c>
      <c r="Q137" s="23">
        <v>1.140137516348016E-2</v>
      </c>
      <c r="R137" s="17">
        <v>1.032045070266733</v>
      </c>
      <c r="S137" s="38">
        <v>0.16285127956433496</v>
      </c>
      <c r="T137" s="22">
        <v>274.14363221273135</v>
      </c>
      <c r="U137" s="22">
        <v>360</v>
      </c>
      <c r="V137" s="23">
        <v>8.263157894736842E-3</v>
      </c>
      <c r="W137" s="17">
        <f t="shared" si="14"/>
        <v>1.2785445816241794</v>
      </c>
      <c r="X137" s="17">
        <f t="shared" si="15"/>
        <v>0.61382113821138207</v>
      </c>
      <c r="Y137" s="17">
        <v>1.0178204972770934</v>
      </c>
      <c r="Z137" s="37">
        <v>0.20935626192980678</v>
      </c>
      <c r="AA137" s="22">
        <v>274.14363221273135</v>
      </c>
      <c r="AB137" s="22">
        <v>266.42161994155299</v>
      </c>
      <c r="AC137" s="23">
        <v>1.140137516348016E-2</v>
      </c>
      <c r="AD137" s="17">
        <v>1.3084766370612924</v>
      </c>
      <c r="AE137" s="3">
        <v>0.23187521693293625</v>
      </c>
      <c r="AF137" s="17">
        <v>0.1349186115491853</v>
      </c>
      <c r="AG137" s="37">
        <f t="shared" si="16"/>
        <v>0.1349186115491853</v>
      </c>
      <c r="AH137" s="22">
        <v>281.65962364336315</v>
      </c>
      <c r="AI137" s="23">
        <v>8.3999999999999995E-3</v>
      </c>
      <c r="AJ137" s="17">
        <v>0.8432413221824081</v>
      </c>
      <c r="AK137" s="38">
        <v>0.18542456857331116</v>
      </c>
      <c r="AN137" s="3">
        <f t="shared" si="17"/>
        <v>-0.59064629804976121</v>
      </c>
      <c r="AO137" s="3">
        <f t="shared" si="18"/>
        <v>-0.62721381822674649</v>
      </c>
      <c r="AP137" s="3">
        <f t="shared" si="19"/>
        <v>-0.18932968545461423</v>
      </c>
      <c r="AQ137" s="3">
        <f t="shared" si="20"/>
        <v>-0.47495168871897669</v>
      </c>
    </row>
    <row r="138" spans="1:43" x14ac:dyDescent="0.25">
      <c r="B138" s="1">
        <v>10</v>
      </c>
      <c r="C138" s="1">
        <v>1</v>
      </c>
      <c r="D138" s="4">
        <v>45</v>
      </c>
      <c r="E138" s="3">
        <v>2.8</v>
      </c>
      <c r="F138" s="1">
        <v>40</v>
      </c>
      <c r="G138" s="1">
        <v>45</v>
      </c>
      <c r="H138" s="5">
        <v>43.445968908792679</v>
      </c>
      <c r="I138" s="1">
        <v>250</v>
      </c>
      <c r="J138" s="29">
        <v>205</v>
      </c>
      <c r="K138" s="22">
        <v>127</v>
      </c>
      <c r="L138" s="29">
        <v>95</v>
      </c>
      <c r="M138" s="3">
        <v>0.18</v>
      </c>
      <c r="N138" s="37">
        <v>0.19410888513240512</v>
      </c>
      <c r="O138" s="22">
        <v>294.20292237463855</v>
      </c>
      <c r="P138" s="22">
        <v>266.42161994155299</v>
      </c>
      <c r="Q138" s="23">
        <v>1.140137516348016E-2</v>
      </c>
      <c r="R138" s="17">
        <v>1.0783826951800286</v>
      </c>
      <c r="S138" s="38">
        <v>0.17476722684953019</v>
      </c>
      <c r="T138" s="22">
        <v>294.20292237463855</v>
      </c>
      <c r="U138" s="22">
        <v>360</v>
      </c>
      <c r="V138" s="23">
        <v>8.263157894736842E-3</v>
      </c>
      <c r="W138" s="17">
        <f t="shared" si="14"/>
        <v>1.2785445816241794</v>
      </c>
      <c r="X138" s="17">
        <f t="shared" si="15"/>
        <v>0.61382113821138207</v>
      </c>
      <c r="Y138" s="17">
        <v>0.9709290380529455</v>
      </c>
      <c r="Z138" s="37">
        <v>0.22467501280271945</v>
      </c>
      <c r="AA138" s="22">
        <v>294.20292237463855</v>
      </c>
      <c r="AB138" s="22">
        <v>266.42161994155299</v>
      </c>
      <c r="AC138" s="23">
        <v>1.140137516348016E-2</v>
      </c>
      <c r="AD138" s="17">
        <v>1.2481945155706637</v>
      </c>
      <c r="AE138" s="3">
        <v>0.24884169622071209</v>
      </c>
      <c r="AF138" s="17">
        <v>0.15538514691208971</v>
      </c>
      <c r="AG138" s="37">
        <f t="shared" si="16"/>
        <v>0.15538514691208971</v>
      </c>
      <c r="AH138" s="22">
        <v>302.26886439775558</v>
      </c>
      <c r="AI138" s="23">
        <v>8.3999999999999995E-3</v>
      </c>
      <c r="AJ138" s="17">
        <v>0.86325081617827626</v>
      </c>
      <c r="AK138" s="38">
        <v>0.21661356139574856</v>
      </c>
      <c r="AN138" s="3">
        <f t="shared" si="17"/>
        <v>-0.24969645833888629</v>
      </c>
      <c r="AO138" s="3">
        <f t="shared" si="18"/>
        <v>-0.4834842136648943</v>
      </c>
      <c r="AP138" s="3">
        <f t="shared" si="19"/>
        <v>1.8743634337170082E-2</v>
      </c>
      <c r="AQ138" s="3">
        <f t="shared" si="20"/>
        <v>-0.26114237407506946</v>
      </c>
    </row>
    <row r="139" spans="1:43" x14ac:dyDescent="0.25">
      <c r="B139" s="1">
        <v>10</v>
      </c>
      <c r="C139" s="1">
        <v>1</v>
      </c>
      <c r="D139" s="4">
        <v>45</v>
      </c>
      <c r="E139" s="3">
        <v>2.8</v>
      </c>
      <c r="F139" s="1">
        <v>40</v>
      </c>
      <c r="G139" s="1">
        <v>45</v>
      </c>
      <c r="H139" s="5">
        <v>43.445968908792679</v>
      </c>
      <c r="I139" s="1">
        <v>250</v>
      </c>
      <c r="J139" s="29">
        <v>205</v>
      </c>
      <c r="K139" s="22">
        <v>127</v>
      </c>
      <c r="L139" s="29">
        <v>95</v>
      </c>
      <c r="M139" s="3">
        <v>0.2</v>
      </c>
      <c r="N139" s="37">
        <v>0.22695478220742998</v>
      </c>
      <c r="O139" s="22">
        <v>316.93678455813335</v>
      </c>
      <c r="P139" s="22">
        <v>266.42161994155299</v>
      </c>
      <c r="Q139" s="23">
        <v>1.140137516348016E-2</v>
      </c>
      <c r="R139" s="17">
        <v>1.1347739110371498</v>
      </c>
      <c r="S139" s="38">
        <v>0.18827196710608479</v>
      </c>
      <c r="T139" s="22">
        <v>316.93678455813335</v>
      </c>
      <c r="U139" s="22">
        <v>360</v>
      </c>
      <c r="V139" s="23">
        <v>8.263157894736842E-3</v>
      </c>
      <c r="W139" s="17">
        <f t="shared" si="14"/>
        <v>1.2785445816241794</v>
      </c>
      <c r="X139" s="17">
        <f t="shared" si="15"/>
        <v>0.61382113821138207</v>
      </c>
      <c r="Y139" s="17">
        <v>0.94135983553042391</v>
      </c>
      <c r="Z139" s="37">
        <v>0.24203626379202053</v>
      </c>
      <c r="AA139" s="22">
        <v>316.93678455813335</v>
      </c>
      <c r="AB139" s="22">
        <v>266.42161994155299</v>
      </c>
      <c r="AC139" s="23">
        <v>1.140137516348016E-2</v>
      </c>
      <c r="AD139" s="17">
        <v>1.2101813189601025</v>
      </c>
      <c r="AE139" s="3">
        <v>0.26807037274685808</v>
      </c>
      <c r="AF139" s="17">
        <v>0.18032703134101588</v>
      </c>
      <c r="AG139" s="37">
        <f t="shared" si="16"/>
        <v>0.18032703134101588</v>
      </c>
      <c r="AH139" s="22">
        <v>325.62600391940038</v>
      </c>
      <c r="AI139" s="23">
        <v>8.3999999999999995E-3</v>
      </c>
      <c r="AJ139" s="17">
        <v>0.90163515670507932</v>
      </c>
      <c r="AK139" s="38">
        <v>0.251961086594511</v>
      </c>
      <c r="AN139" s="3">
        <f t="shared" si="17"/>
        <v>0.1367133600001047</v>
      </c>
      <c r="AO139" s="3">
        <f t="shared" si="18"/>
        <v>-0.32059066182812851</v>
      </c>
      <c r="AP139" s="3">
        <f t="shared" si="19"/>
        <v>0.25456006343452625</v>
      </c>
      <c r="AQ139" s="3">
        <f t="shared" si="20"/>
        <v>-1.8825150811974053E-2</v>
      </c>
    </row>
    <row r="140" spans="1:43" x14ac:dyDescent="0.25">
      <c r="B140" s="1">
        <v>10</v>
      </c>
      <c r="C140" s="1">
        <v>1</v>
      </c>
      <c r="D140" s="4">
        <v>45</v>
      </c>
      <c r="E140" s="3">
        <v>2.8</v>
      </c>
      <c r="F140" s="1">
        <v>40</v>
      </c>
      <c r="G140" s="1">
        <v>45</v>
      </c>
      <c r="H140" s="5">
        <v>43.445968908792679</v>
      </c>
      <c r="I140" s="1">
        <v>250</v>
      </c>
      <c r="J140" s="29">
        <v>205</v>
      </c>
      <c r="K140" s="22">
        <v>127</v>
      </c>
      <c r="L140" s="29">
        <v>95</v>
      </c>
      <c r="M140" s="3">
        <v>0.22</v>
      </c>
      <c r="N140" s="37">
        <v>0.25593645609715776</v>
      </c>
      <c r="O140" s="22">
        <v>336.9960747200405</v>
      </c>
      <c r="P140" s="22">
        <v>266.42161994155299</v>
      </c>
      <c r="Q140" s="23">
        <v>1.140137516348016E-2</v>
      </c>
      <c r="R140" s="17">
        <v>1.1633475277143535</v>
      </c>
      <c r="S140" s="38">
        <v>0.20018791439128003</v>
      </c>
      <c r="T140" s="22">
        <v>336.9960747200405</v>
      </c>
      <c r="U140" s="22">
        <v>360</v>
      </c>
      <c r="V140" s="23">
        <v>8.263157894736842E-3</v>
      </c>
      <c r="W140" s="17">
        <f t="shared" si="14"/>
        <v>1.2785445816241794</v>
      </c>
      <c r="X140" s="17">
        <f t="shared" si="15"/>
        <v>0.61382113821138207</v>
      </c>
      <c r="Y140" s="17">
        <v>0.90994506541490927</v>
      </c>
      <c r="Z140" s="37">
        <v>0.25735501466493321</v>
      </c>
      <c r="AA140" s="22">
        <v>336.9960747200405</v>
      </c>
      <c r="AB140" s="22">
        <v>266.42161994155299</v>
      </c>
      <c r="AC140" s="23">
        <v>1.140137516348016E-2</v>
      </c>
      <c r="AD140" s="17">
        <v>1.1697955212042419</v>
      </c>
      <c r="AE140" s="3">
        <v>0.28503685203463386</v>
      </c>
      <c r="AF140" s="17">
        <v>0.20387558614680465</v>
      </c>
      <c r="AG140" s="37">
        <f t="shared" si="16"/>
        <v>0.20387558614680465</v>
      </c>
      <c r="AH140" s="22">
        <v>346.23524467379275</v>
      </c>
      <c r="AI140" s="23">
        <v>8.3999999999999995E-3</v>
      </c>
      <c r="AJ140" s="17">
        <v>0.92670720975820298</v>
      </c>
      <c r="AK140" s="38">
        <v>0.28315007941694836</v>
      </c>
      <c r="AN140" s="3">
        <f t="shared" si="17"/>
        <v>0.47766319971097865</v>
      </c>
      <c r="AO140" s="3">
        <f t="shared" si="18"/>
        <v>-0.17686105726627627</v>
      </c>
      <c r="AP140" s="3">
        <f t="shared" si="19"/>
        <v>0.46263338322631059</v>
      </c>
      <c r="AQ140" s="3">
        <f t="shared" si="20"/>
        <v>0.19498416383193251</v>
      </c>
    </row>
    <row r="141" spans="1:43" x14ac:dyDescent="0.25">
      <c r="B141" s="1">
        <v>10</v>
      </c>
      <c r="C141" s="1">
        <v>1</v>
      </c>
      <c r="D141" s="4">
        <v>45</v>
      </c>
      <c r="E141" s="3">
        <v>2.8</v>
      </c>
      <c r="F141" s="1">
        <v>40</v>
      </c>
      <c r="G141" s="1">
        <v>45</v>
      </c>
      <c r="H141" s="5">
        <v>43.445968908792679</v>
      </c>
      <c r="I141" s="1">
        <v>250</v>
      </c>
      <c r="J141" s="29">
        <v>205</v>
      </c>
      <c r="K141" s="22">
        <v>127</v>
      </c>
      <c r="L141" s="29">
        <v>95</v>
      </c>
      <c r="M141" s="3">
        <v>0.24</v>
      </c>
      <c r="N141" s="37">
        <v>0.28878235317218248</v>
      </c>
      <c r="O141" s="22">
        <v>359.72993690353525</v>
      </c>
      <c r="P141" s="22">
        <v>266.42161994155299</v>
      </c>
      <c r="Q141" s="23">
        <v>1.140137516348016E-2</v>
      </c>
      <c r="R141" s="17">
        <v>1.2032598048840937</v>
      </c>
      <c r="S141" s="38">
        <v>0.21372760574098071</v>
      </c>
      <c r="T141" s="22">
        <v>359.72993690353525</v>
      </c>
      <c r="U141" s="22">
        <v>360</v>
      </c>
      <c r="V141" s="23">
        <v>8.263157894736842E-3</v>
      </c>
      <c r="W141" s="17">
        <f t="shared" si="14"/>
        <v>1.2785445816241794</v>
      </c>
      <c r="X141" s="17">
        <f t="shared" si="15"/>
        <v>0.61382113821138207</v>
      </c>
      <c r="Y141" s="17">
        <v>0.89053169058741966</v>
      </c>
      <c r="Z141" s="37">
        <v>0.27471626565423424</v>
      </c>
      <c r="AA141" s="22">
        <v>359.72993690353525</v>
      </c>
      <c r="AB141" s="22">
        <v>266.42161994155299</v>
      </c>
      <c r="AC141" s="23">
        <v>1.140137516348016E-2</v>
      </c>
      <c r="AD141" s="17">
        <v>1.1446511068926426</v>
      </c>
      <c r="AE141" s="3">
        <v>0.30426552856077982</v>
      </c>
      <c r="AF141" s="17">
        <v>0.23231042594433315</v>
      </c>
      <c r="AG141" s="37">
        <f t="shared" si="16"/>
        <v>0.23231042594433315</v>
      </c>
      <c r="AH141" s="22">
        <v>369.59238419543755</v>
      </c>
      <c r="AI141" s="23">
        <v>8.3999999999999995E-3</v>
      </c>
      <c r="AJ141" s="17">
        <v>0.96796010810138822</v>
      </c>
      <c r="AK141" s="38">
        <v>0.31849760461571086</v>
      </c>
      <c r="AN141" s="3">
        <f t="shared" si="17"/>
        <v>0.86407301804996794</v>
      </c>
      <c r="AO141" s="3">
        <f t="shared" si="18"/>
        <v>-1.3545926961877295E-2</v>
      </c>
      <c r="AP141" s="3">
        <f t="shared" si="19"/>
        <v>0.69844981232366599</v>
      </c>
      <c r="AQ141" s="3">
        <f t="shared" si="20"/>
        <v>0.43730138709502753</v>
      </c>
    </row>
    <row r="142" spans="1:43" x14ac:dyDescent="0.25">
      <c r="B142" s="1">
        <v>10</v>
      </c>
      <c r="C142" s="1">
        <v>1</v>
      </c>
      <c r="D142" s="4">
        <v>45</v>
      </c>
      <c r="E142" s="3">
        <v>2.8</v>
      </c>
      <c r="F142" s="1">
        <v>40</v>
      </c>
      <c r="G142" s="1">
        <v>45</v>
      </c>
      <c r="H142" s="5">
        <v>43.445968908792679</v>
      </c>
      <c r="I142" s="1">
        <v>250</v>
      </c>
      <c r="J142" s="29">
        <v>205</v>
      </c>
      <c r="K142" s="22">
        <v>127</v>
      </c>
      <c r="L142" s="29">
        <v>95</v>
      </c>
      <c r="M142" s="3">
        <v>0.26</v>
      </c>
      <c r="N142" s="37">
        <v>0.31776402706191037</v>
      </c>
      <c r="O142" s="22">
        <v>379.78922706544245</v>
      </c>
      <c r="P142" s="22">
        <v>266.42161994155299</v>
      </c>
      <c r="Q142" s="23">
        <v>1.140137516348016E-2</v>
      </c>
      <c r="R142" s="17">
        <v>1.2221693348535014</v>
      </c>
      <c r="S142" s="38">
        <v>0.24351747395396883</v>
      </c>
      <c r="T142" s="22">
        <v>379.78922706544245</v>
      </c>
      <c r="U142" s="22">
        <v>360</v>
      </c>
      <c r="V142" s="23">
        <v>8.263157894736842E-3</v>
      </c>
      <c r="W142" s="17">
        <f t="shared" si="14"/>
        <v>1.2785445816241794</v>
      </c>
      <c r="X142" s="17">
        <f t="shared" si="15"/>
        <v>0.61382113821138207</v>
      </c>
      <c r="Y142" s="17">
        <v>0.93660566905372622</v>
      </c>
      <c r="Z142" s="37">
        <v>0.29003501652714692</v>
      </c>
      <c r="AA142" s="22">
        <v>379.78922706544245</v>
      </c>
      <c r="AB142" s="22">
        <v>266.42161994155299</v>
      </c>
      <c r="AC142" s="23">
        <v>1.140137516348016E-2</v>
      </c>
      <c r="AD142" s="17">
        <v>1.1155192943351804</v>
      </c>
      <c r="AE142" s="3">
        <v>0.32123200784855555</v>
      </c>
      <c r="AF142" s="17">
        <v>0.25894100019300625</v>
      </c>
      <c r="AG142" s="37">
        <f t="shared" si="16"/>
        <v>0.25894100019300625</v>
      </c>
      <c r="AH142" s="22">
        <v>390.20162494982986</v>
      </c>
      <c r="AI142" s="23">
        <v>8.3999999999999995E-3</v>
      </c>
      <c r="AJ142" s="17">
        <v>0.99592692381925474</v>
      </c>
      <c r="AK142" s="38">
        <v>0.34968659743814812</v>
      </c>
      <c r="AN142" s="3">
        <f t="shared" si="17"/>
        <v>1.2050228577608433</v>
      </c>
      <c r="AO142" s="3">
        <f t="shared" si="18"/>
        <v>0.3457780844427536</v>
      </c>
      <c r="AP142" s="3">
        <f t="shared" si="19"/>
        <v>0.90652313211545033</v>
      </c>
      <c r="AQ142" s="3">
        <f t="shared" si="20"/>
        <v>0.65111070173893337</v>
      </c>
    </row>
    <row r="143" spans="1:43" x14ac:dyDescent="0.25">
      <c r="B143" s="1">
        <v>10</v>
      </c>
      <c r="C143" s="1">
        <v>1</v>
      </c>
      <c r="D143" s="4">
        <v>45</v>
      </c>
      <c r="E143" s="3">
        <v>2.8</v>
      </c>
      <c r="F143" s="1">
        <v>40</v>
      </c>
      <c r="G143" s="1">
        <v>45</v>
      </c>
      <c r="H143" s="5">
        <v>43.445968908792679</v>
      </c>
      <c r="I143" s="1">
        <v>250</v>
      </c>
      <c r="J143" s="29">
        <v>205</v>
      </c>
      <c r="K143" s="22">
        <v>127</v>
      </c>
      <c r="L143" s="29">
        <v>95</v>
      </c>
      <c r="M143" s="3">
        <v>0.28000000000000003</v>
      </c>
      <c r="N143" s="37">
        <v>0.35254203572958381</v>
      </c>
      <c r="O143" s="22">
        <v>403.86037525973109</v>
      </c>
      <c r="P143" s="22">
        <v>266.42161994155299</v>
      </c>
      <c r="Q143" s="23">
        <v>1.140137516348016E-2</v>
      </c>
      <c r="R143" s="17">
        <v>1.2590786990342278</v>
      </c>
      <c r="S143" s="38">
        <v>0.2792653158095546</v>
      </c>
      <c r="T143" s="22">
        <v>403.86037525973109</v>
      </c>
      <c r="U143" s="22">
        <v>360</v>
      </c>
      <c r="V143" s="23">
        <v>8.263157894736842E-3</v>
      </c>
      <c r="W143" s="17">
        <f t="shared" si="14"/>
        <v>1.2785445816241794</v>
      </c>
      <c r="X143" s="17">
        <f t="shared" si="15"/>
        <v>0.61382113821138207</v>
      </c>
      <c r="Y143" s="17">
        <v>0.9973761278912664</v>
      </c>
      <c r="Z143" s="37">
        <v>0.31057003114677012</v>
      </c>
      <c r="AA143" s="22">
        <v>403.86037525973109</v>
      </c>
      <c r="AB143" s="22">
        <v>266.42161994155299</v>
      </c>
      <c r="AC143" s="23">
        <v>1.140137516348016E-2</v>
      </c>
      <c r="AD143" s="17">
        <v>1.109178682667036</v>
      </c>
      <c r="AE143" s="3">
        <v>0.34159178299388665</v>
      </c>
      <c r="AF143" s="17">
        <v>0.29280468882169908</v>
      </c>
      <c r="AG143" s="37">
        <f t="shared" si="16"/>
        <v>0.29280468882169908</v>
      </c>
      <c r="AH143" s="22">
        <v>414.93271385510087</v>
      </c>
      <c r="AI143" s="23">
        <v>8.3999999999999995E-3</v>
      </c>
      <c r="AJ143" s="17">
        <v>1.0457310315060679</v>
      </c>
      <c r="AK143" s="38">
        <v>0.38711338882507307</v>
      </c>
      <c r="AN143" s="3">
        <f t="shared" si="17"/>
        <v>1.6141626654138932</v>
      </c>
      <c r="AO143" s="3">
        <f t="shared" si="18"/>
        <v>0.77696689812831099</v>
      </c>
      <c r="AP143" s="3">
        <f t="shared" si="19"/>
        <v>1.185448528796009</v>
      </c>
      <c r="AQ143" s="3">
        <f t="shared" si="20"/>
        <v>0.90768187931162336</v>
      </c>
    </row>
    <row r="144" spans="1:43" x14ac:dyDescent="0.25">
      <c r="A144" t="s">
        <v>38</v>
      </c>
      <c r="B144" s="1">
        <v>10</v>
      </c>
      <c r="C144" s="1">
        <v>1</v>
      </c>
      <c r="D144" s="4">
        <v>45</v>
      </c>
      <c r="E144" s="3">
        <v>2.8</v>
      </c>
      <c r="F144" s="1">
        <v>40</v>
      </c>
      <c r="G144" s="1">
        <v>45</v>
      </c>
      <c r="H144" s="5">
        <v>43.445968908792679</v>
      </c>
      <c r="I144" s="1">
        <v>250</v>
      </c>
      <c r="J144" s="29">
        <v>205</v>
      </c>
      <c r="K144" s="22">
        <v>127</v>
      </c>
      <c r="L144" s="29">
        <v>95</v>
      </c>
      <c r="M144" s="3">
        <v>0.15</v>
      </c>
      <c r="N144" s="37">
        <v>0.13228131416765246</v>
      </c>
      <c r="O144" s="22">
        <v>251.40977002923657</v>
      </c>
      <c r="P144" s="22">
        <v>266.42161994155299</v>
      </c>
      <c r="Q144" s="23">
        <v>1.140137516348016E-2</v>
      </c>
      <c r="R144" s="17">
        <v>0.8818754277843498</v>
      </c>
      <c r="S144" s="38">
        <v>0.14934653930778033</v>
      </c>
      <c r="T144" s="22">
        <v>251.40977002923657</v>
      </c>
      <c r="U144" s="22">
        <v>360</v>
      </c>
      <c r="V144" s="23">
        <v>8.263157894736842E-3</v>
      </c>
      <c r="W144" s="17">
        <f t="shared" si="14"/>
        <v>1.2785445816241794</v>
      </c>
      <c r="X144" s="17">
        <f t="shared" si="15"/>
        <v>0.61382113821138207</v>
      </c>
      <c r="Y144" s="17">
        <v>0.9956435953852022</v>
      </c>
      <c r="Z144" s="37">
        <v>0.19199501094050575</v>
      </c>
      <c r="AA144" s="22">
        <v>251.40977002923657</v>
      </c>
      <c r="AB144" s="22">
        <v>266.42161994155299</v>
      </c>
      <c r="AC144" s="23">
        <v>1.140137516348016E-2</v>
      </c>
      <c r="AD144" s="17">
        <v>1.2799667396033718</v>
      </c>
      <c r="AE144" s="3">
        <v>0.21264654040679032</v>
      </c>
      <c r="AF144" s="17">
        <v>0.11346968248886155</v>
      </c>
      <c r="AG144" s="37">
        <f t="shared" si="16"/>
        <v>0.11346968248886155</v>
      </c>
      <c r="AH144" s="22">
        <v>258.30248412171841</v>
      </c>
      <c r="AI144" s="23">
        <v>8.3999999999999995E-3</v>
      </c>
      <c r="AJ144" s="17">
        <v>0.75646454992574375</v>
      </c>
      <c r="AK144" s="38">
        <v>0.15007704337454883</v>
      </c>
      <c r="AN144" s="3">
        <f t="shared" si="17"/>
        <v>-0.97705611638875156</v>
      </c>
      <c r="AO144" s="3">
        <f t="shared" si="18"/>
        <v>-0.79010737006351273</v>
      </c>
      <c r="AP144" s="3">
        <f t="shared" si="19"/>
        <v>-0.42514611455196966</v>
      </c>
      <c r="AQ144" s="3">
        <f t="shared" si="20"/>
        <v>-0.71726891198207143</v>
      </c>
    </row>
    <row r="145" spans="1:43" x14ac:dyDescent="0.25">
      <c r="B145" s="1">
        <v>10</v>
      </c>
      <c r="C145" s="1">
        <v>1</v>
      </c>
      <c r="D145" s="4">
        <v>45</v>
      </c>
      <c r="E145" s="3">
        <v>2.8</v>
      </c>
      <c r="F145" s="1">
        <v>40</v>
      </c>
      <c r="G145" s="1">
        <v>45</v>
      </c>
      <c r="H145" s="5">
        <v>43.445968908792679</v>
      </c>
      <c r="I145" s="1">
        <v>250</v>
      </c>
      <c r="J145" s="29">
        <v>205</v>
      </c>
      <c r="K145" s="22">
        <v>127</v>
      </c>
      <c r="L145" s="29">
        <v>95</v>
      </c>
      <c r="M145" s="3">
        <v>0.17</v>
      </c>
      <c r="N145" s="37">
        <v>0.16512721124267726</v>
      </c>
      <c r="O145" s="22">
        <v>274.14363221273135</v>
      </c>
      <c r="P145" s="22">
        <v>266.42161994155299</v>
      </c>
      <c r="Q145" s="23">
        <v>1.140137516348016E-2</v>
      </c>
      <c r="R145" s="17">
        <v>0.97133653672163089</v>
      </c>
      <c r="S145" s="38">
        <v>0.16285127956433496</v>
      </c>
      <c r="T145" s="22">
        <v>274.14363221273135</v>
      </c>
      <c r="U145" s="22">
        <v>360</v>
      </c>
      <c r="V145" s="23">
        <v>8.263157894736842E-3</v>
      </c>
      <c r="W145" s="17">
        <f t="shared" si="14"/>
        <v>1.2785445816241794</v>
      </c>
      <c r="X145" s="17">
        <f t="shared" si="15"/>
        <v>0.61382113821138207</v>
      </c>
      <c r="Y145" s="17">
        <v>0.95794870331961735</v>
      </c>
      <c r="Z145" s="37">
        <v>0.20935626192980678</v>
      </c>
      <c r="AA145" s="22">
        <v>274.14363221273135</v>
      </c>
      <c r="AB145" s="22">
        <v>266.42161994155299</v>
      </c>
      <c r="AC145" s="23">
        <v>1.140137516348016E-2</v>
      </c>
      <c r="AD145" s="17">
        <v>1.2315074231165104</v>
      </c>
      <c r="AE145" s="3">
        <v>0.23187521693293625</v>
      </c>
      <c r="AF145" s="17">
        <v>0.1349186115491853</v>
      </c>
      <c r="AG145" s="37">
        <f t="shared" si="16"/>
        <v>0.1349186115491853</v>
      </c>
      <c r="AH145" s="22">
        <v>281.65962364336315</v>
      </c>
      <c r="AI145" s="23">
        <v>8.3999999999999995E-3</v>
      </c>
      <c r="AJ145" s="17">
        <v>0.7936388914657958</v>
      </c>
      <c r="AK145" s="38">
        <v>0.18542456857331116</v>
      </c>
      <c r="AN145" s="3">
        <f t="shared" si="17"/>
        <v>-0.59064629804976121</v>
      </c>
      <c r="AO145" s="3">
        <f t="shared" si="18"/>
        <v>-0.62721381822674649</v>
      </c>
      <c r="AP145" s="3">
        <f t="shared" si="19"/>
        <v>-0.18932968545461423</v>
      </c>
      <c r="AQ145" s="3">
        <f t="shared" si="20"/>
        <v>-0.47495168871897669</v>
      </c>
    </row>
    <row r="146" spans="1:43" x14ac:dyDescent="0.25">
      <c r="B146" s="1">
        <v>10</v>
      </c>
      <c r="C146" s="1">
        <v>1</v>
      </c>
      <c r="D146" s="4">
        <v>45</v>
      </c>
      <c r="E146" s="3">
        <v>2.8</v>
      </c>
      <c r="F146" s="1">
        <v>40</v>
      </c>
      <c r="G146" s="1">
        <v>45</v>
      </c>
      <c r="H146" s="5">
        <v>43.445968908792679</v>
      </c>
      <c r="I146" s="1">
        <v>250</v>
      </c>
      <c r="J146" s="29">
        <v>205</v>
      </c>
      <c r="K146" s="22">
        <v>127</v>
      </c>
      <c r="L146" s="29">
        <v>95</v>
      </c>
      <c r="M146" s="3">
        <v>0.19</v>
      </c>
      <c r="N146" s="37">
        <v>0.19604099672505357</v>
      </c>
      <c r="O146" s="22">
        <v>295.54020838543232</v>
      </c>
      <c r="P146" s="22">
        <v>266.42161994155299</v>
      </c>
      <c r="Q146" s="23">
        <v>1.140137516348016E-2</v>
      </c>
      <c r="R146" s="17">
        <v>1.031794719605545</v>
      </c>
      <c r="S146" s="38">
        <v>0.17556162333520986</v>
      </c>
      <c r="T146" s="22">
        <v>295.54020838543232</v>
      </c>
      <c r="U146" s="22">
        <v>360</v>
      </c>
      <c r="V146" s="23">
        <v>8.263157894736842E-3</v>
      </c>
      <c r="W146" s="17">
        <f t="shared" si="14"/>
        <v>1.2785445816241794</v>
      </c>
      <c r="X146" s="17">
        <f t="shared" si="15"/>
        <v>0.61382113821138207</v>
      </c>
      <c r="Y146" s="17">
        <v>0.92400854386952558</v>
      </c>
      <c r="Z146" s="37">
        <v>0.22569626286091363</v>
      </c>
      <c r="AA146" s="22">
        <v>295.54020838543232</v>
      </c>
      <c r="AB146" s="22">
        <v>266.42161994155299</v>
      </c>
      <c r="AC146" s="23">
        <v>1.140137516348016E-2</v>
      </c>
      <c r="AD146" s="17">
        <v>1.1878750676890191</v>
      </c>
      <c r="AE146" s="3">
        <v>0.24997279483989715</v>
      </c>
      <c r="AF146" s="17">
        <v>0.15680094959366475</v>
      </c>
      <c r="AG146" s="37">
        <f t="shared" si="16"/>
        <v>0.15680094959366475</v>
      </c>
      <c r="AH146" s="22">
        <v>303.64281378138173</v>
      </c>
      <c r="AI146" s="23">
        <v>8.3999999999999995E-3</v>
      </c>
      <c r="AJ146" s="17">
        <v>0.82526815575613022</v>
      </c>
      <c r="AK146" s="38">
        <v>0.21869282758391115</v>
      </c>
      <c r="AN146" s="3">
        <f t="shared" si="17"/>
        <v>-0.22696646902482889</v>
      </c>
      <c r="AO146" s="3">
        <f t="shared" si="18"/>
        <v>-0.47390224002743769</v>
      </c>
      <c r="AP146" s="3">
        <f t="shared" si="19"/>
        <v>3.2615188989955628E-2</v>
      </c>
      <c r="AQ146" s="3">
        <f t="shared" si="20"/>
        <v>-0.24688841976547554</v>
      </c>
    </row>
    <row r="147" spans="1:43" x14ac:dyDescent="0.25">
      <c r="B147" s="1">
        <v>10</v>
      </c>
      <c r="C147" s="1">
        <v>1</v>
      </c>
      <c r="D147" s="4">
        <v>45</v>
      </c>
      <c r="E147" s="3">
        <v>2.8</v>
      </c>
      <c r="F147" s="1">
        <v>40</v>
      </c>
      <c r="G147" s="1">
        <v>45</v>
      </c>
      <c r="H147" s="5">
        <v>43.445968908792679</v>
      </c>
      <c r="I147" s="1">
        <v>250</v>
      </c>
      <c r="J147" s="29">
        <v>205</v>
      </c>
      <c r="K147" s="22">
        <v>127</v>
      </c>
      <c r="L147" s="29">
        <v>95</v>
      </c>
      <c r="M147" s="3">
        <v>0.2</v>
      </c>
      <c r="N147" s="37">
        <v>0.22405661481845726</v>
      </c>
      <c r="O147" s="22">
        <v>314.93085554194266</v>
      </c>
      <c r="P147" s="22">
        <v>266.42161994155299</v>
      </c>
      <c r="Q147" s="23">
        <v>1.140137516348016E-2</v>
      </c>
      <c r="R147" s="17">
        <v>1.1202830740922862</v>
      </c>
      <c r="S147" s="38">
        <v>0.18708037237756528</v>
      </c>
      <c r="T147" s="22">
        <v>314.93085554194266</v>
      </c>
      <c r="U147" s="22">
        <v>360</v>
      </c>
      <c r="V147" s="23">
        <v>8.263157894736842E-3</v>
      </c>
      <c r="W147" s="17">
        <f t="shared" si="14"/>
        <v>1.2785445816241794</v>
      </c>
      <c r="X147" s="17">
        <f t="shared" si="15"/>
        <v>0.61382113821138207</v>
      </c>
      <c r="Y147" s="17">
        <v>0.93540186188782637</v>
      </c>
      <c r="Z147" s="37">
        <v>0.24050438870472929</v>
      </c>
      <c r="AA147" s="22">
        <v>314.93085554194266</v>
      </c>
      <c r="AB147" s="22">
        <v>266.42161994155299</v>
      </c>
      <c r="AC147" s="23">
        <v>1.140137516348016E-2</v>
      </c>
      <c r="AD147" s="17">
        <v>1.2025219435236463</v>
      </c>
      <c r="AE147" s="3">
        <v>0.26637372481808047</v>
      </c>
      <c r="AF147" s="17">
        <v>0.17805163417419886</v>
      </c>
      <c r="AG147" s="37">
        <f t="shared" si="16"/>
        <v>0.17805163417419886</v>
      </c>
      <c r="AH147" s="22">
        <v>323.56507984396114</v>
      </c>
      <c r="AI147" s="23">
        <v>8.3999999999999995E-3</v>
      </c>
      <c r="AJ147" s="17">
        <v>0.89025817087099424</v>
      </c>
      <c r="AK147" s="38">
        <v>0.2488421873122672</v>
      </c>
      <c r="AN147" s="3">
        <f t="shared" si="17"/>
        <v>0.10261837602901795</v>
      </c>
      <c r="AO147" s="3">
        <f t="shared" si="18"/>
        <v>-0.33496362228431359</v>
      </c>
      <c r="AP147" s="3">
        <f t="shared" si="19"/>
        <v>0.23375273145534811</v>
      </c>
      <c r="AQ147" s="3">
        <f t="shared" si="20"/>
        <v>-4.020608227636506E-2</v>
      </c>
    </row>
    <row r="148" spans="1:43" x14ac:dyDescent="0.25">
      <c r="B148" s="1">
        <v>10</v>
      </c>
      <c r="C148" s="1">
        <v>1</v>
      </c>
      <c r="D148" s="4">
        <v>45</v>
      </c>
      <c r="E148" s="3">
        <v>2.8</v>
      </c>
      <c r="F148" s="1">
        <v>40</v>
      </c>
      <c r="G148" s="1">
        <v>45</v>
      </c>
      <c r="H148" s="5">
        <v>43.445968908792679</v>
      </c>
      <c r="I148" s="1">
        <v>250</v>
      </c>
      <c r="J148" s="29">
        <v>205</v>
      </c>
      <c r="K148" s="22">
        <v>127</v>
      </c>
      <c r="L148" s="29">
        <v>95</v>
      </c>
      <c r="M148" s="3">
        <v>0.22</v>
      </c>
      <c r="N148" s="37">
        <v>0.25593645609715776</v>
      </c>
      <c r="O148" s="22">
        <v>336.9960747200405</v>
      </c>
      <c r="P148" s="22">
        <v>266.42161994155299</v>
      </c>
      <c r="Q148" s="23">
        <v>1.140137516348016E-2</v>
      </c>
      <c r="R148" s="17">
        <v>1.1633475277143535</v>
      </c>
      <c r="S148" s="38">
        <v>0.20018791439128003</v>
      </c>
      <c r="T148" s="22">
        <v>336.9960747200405</v>
      </c>
      <c r="U148" s="22">
        <v>360</v>
      </c>
      <c r="V148" s="23">
        <v>8.263157894736842E-3</v>
      </c>
      <c r="W148" s="17">
        <f t="shared" si="14"/>
        <v>1.2785445816241794</v>
      </c>
      <c r="X148" s="17">
        <f t="shared" si="15"/>
        <v>0.61382113821138207</v>
      </c>
      <c r="Y148" s="17">
        <v>0.90994506541490927</v>
      </c>
      <c r="Z148" s="37">
        <v>0.25735501466493321</v>
      </c>
      <c r="AA148" s="22">
        <v>336.9960747200405</v>
      </c>
      <c r="AB148" s="22">
        <v>266.42161994155299</v>
      </c>
      <c r="AC148" s="23">
        <v>1.140137516348016E-2</v>
      </c>
      <c r="AD148" s="17">
        <v>1.1697955212042419</v>
      </c>
      <c r="AE148" s="3">
        <v>0.28503685203463386</v>
      </c>
      <c r="AF148" s="17">
        <v>0.20387558614680465</v>
      </c>
      <c r="AG148" s="37">
        <f t="shared" si="16"/>
        <v>0.20387558614680465</v>
      </c>
      <c r="AH148" s="22">
        <v>346.23524467379275</v>
      </c>
      <c r="AI148" s="23">
        <v>8.3999999999999995E-3</v>
      </c>
      <c r="AJ148" s="17">
        <v>0.92670720975820298</v>
      </c>
      <c r="AK148" s="38">
        <v>0.28315007941694836</v>
      </c>
      <c r="AN148" s="3">
        <f t="shared" si="17"/>
        <v>0.47766319971097865</v>
      </c>
      <c r="AO148" s="3">
        <f t="shared" si="18"/>
        <v>-0.17686105726627627</v>
      </c>
      <c r="AP148" s="3">
        <f t="shared" si="19"/>
        <v>0.46263338322631059</v>
      </c>
      <c r="AQ148" s="3">
        <f t="shared" si="20"/>
        <v>0.19498416383193251</v>
      </c>
    </row>
    <row r="149" spans="1:43" x14ac:dyDescent="0.25">
      <c r="B149" s="1">
        <v>10</v>
      </c>
      <c r="C149" s="1">
        <v>1</v>
      </c>
      <c r="D149" s="4">
        <v>45</v>
      </c>
      <c r="E149" s="3">
        <v>2.8</v>
      </c>
      <c r="F149" s="1">
        <v>40</v>
      </c>
      <c r="G149" s="1">
        <v>45</v>
      </c>
      <c r="H149" s="5">
        <v>43.445968908792679</v>
      </c>
      <c r="I149" s="1">
        <v>250</v>
      </c>
      <c r="J149" s="29">
        <v>205</v>
      </c>
      <c r="K149" s="22">
        <v>127</v>
      </c>
      <c r="L149" s="29">
        <v>95</v>
      </c>
      <c r="M149" s="3">
        <v>0.24</v>
      </c>
      <c r="N149" s="37">
        <v>0.28781629737585829</v>
      </c>
      <c r="O149" s="22">
        <v>359.06129389813839</v>
      </c>
      <c r="P149" s="22">
        <v>266.42161994155299</v>
      </c>
      <c r="Q149" s="23">
        <v>1.140137516348016E-2</v>
      </c>
      <c r="R149" s="17">
        <v>1.1992345723994096</v>
      </c>
      <c r="S149" s="38">
        <v>0.21329545640499481</v>
      </c>
      <c r="T149" s="22">
        <v>359.06129389813839</v>
      </c>
      <c r="U149" s="22">
        <v>360</v>
      </c>
      <c r="V149" s="23">
        <v>8.263157894736842E-3</v>
      </c>
      <c r="W149" s="17">
        <f t="shared" si="14"/>
        <v>1.2785445816241794</v>
      </c>
      <c r="X149" s="17">
        <f t="shared" si="15"/>
        <v>0.61382113821138207</v>
      </c>
      <c r="Y149" s="17">
        <v>0.88873106835414506</v>
      </c>
      <c r="Z149" s="37">
        <v>0.27420564062513714</v>
      </c>
      <c r="AA149" s="22">
        <v>359.06129389813839</v>
      </c>
      <c r="AB149" s="22">
        <v>266.42161994155299</v>
      </c>
      <c r="AC149" s="23">
        <v>1.140137516348016E-2</v>
      </c>
      <c r="AD149" s="17">
        <v>1.142523502604738</v>
      </c>
      <c r="AE149" s="3">
        <v>0.30369997925118725</v>
      </c>
      <c r="AF149" s="17">
        <v>0.23144762102217148</v>
      </c>
      <c r="AG149" s="37">
        <f t="shared" si="16"/>
        <v>0.23144762102217148</v>
      </c>
      <c r="AH149" s="22">
        <v>368.90540950362441</v>
      </c>
      <c r="AI149" s="23">
        <v>8.3999999999999995E-3</v>
      </c>
      <c r="AJ149" s="17">
        <v>0.96436508759238115</v>
      </c>
      <c r="AK149" s="38">
        <v>0.31745797152162952</v>
      </c>
      <c r="AN149" s="3">
        <f t="shared" si="17"/>
        <v>0.85270802339293961</v>
      </c>
      <c r="AO149" s="3">
        <f t="shared" si="18"/>
        <v>-1.8758492248238626E-2</v>
      </c>
      <c r="AP149" s="3">
        <f t="shared" si="19"/>
        <v>0.69151403499727304</v>
      </c>
      <c r="AQ149" s="3">
        <f t="shared" si="20"/>
        <v>0.4301744099402301</v>
      </c>
    </row>
    <row r="150" spans="1:43" x14ac:dyDescent="0.25">
      <c r="B150" s="1">
        <v>10</v>
      </c>
      <c r="C150" s="1">
        <v>1</v>
      </c>
      <c r="D150" s="4">
        <v>45</v>
      </c>
      <c r="E150" s="3">
        <v>2.8</v>
      </c>
      <c r="F150" s="1">
        <v>40</v>
      </c>
      <c r="G150" s="1">
        <v>45</v>
      </c>
      <c r="H150" s="5">
        <v>43.445968908792679</v>
      </c>
      <c r="I150" s="1">
        <v>250</v>
      </c>
      <c r="J150" s="29">
        <v>205</v>
      </c>
      <c r="K150" s="22">
        <v>127</v>
      </c>
      <c r="L150" s="29">
        <v>95</v>
      </c>
      <c r="M150" s="3">
        <v>0.26</v>
      </c>
      <c r="N150" s="37">
        <v>0.31486585967293762</v>
      </c>
      <c r="O150" s="22">
        <v>377.78329804925175</v>
      </c>
      <c r="P150" s="22">
        <v>266.42161994155299</v>
      </c>
      <c r="Q150" s="23">
        <v>1.140137516348016E-2</v>
      </c>
      <c r="R150" s="17">
        <v>1.2110225372036061</v>
      </c>
      <c r="S150" s="38">
        <v>0.24053848713267006</v>
      </c>
      <c r="T150" s="22">
        <v>377.78329804925175</v>
      </c>
      <c r="U150" s="22">
        <v>360</v>
      </c>
      <c r="V150" s="23">
        <v>8.263157894736842E-3</v>
      </c>
      <c r="W150" s="17">
        <f t="shared" si="14"/>
        <v>1.2785445816241794</v>
      </c>
      <c r="X150" s="17">
        <f t="shared" si="15"/>
        <v>0.61382113821138207</v>
      </c>
      <c r="Y150" s="17">
        <v>0.92514802743334634</v>
      </c>
      <c r="Z150" s="37">
        <v>0.28850314143985567</v>
      </c>
      <c r="AA150" s="22">
        <v>377.78329804925175</v>
      </c>
      <c r="AB150" s="22">
        <v>266.42161994155299</v>
      </c>
      <c r="AC150" s="23">
        <v>1.140137516348016E-2</v>
      </c>
      <c r="AD150" s="17">
        <v>1.1096274670763679</v>
      </c>
      <c r="AE150" s="3">
        <v>0.31953535991977811</v>
      </c>
      <c r="AF150" s="17">
        <v>0.25621293142051577</v>
      </c>
      <c r="AG150" s="37">
        <f t="shared" si="16"/>
        <v>0.25621293142051577</v>
      </c>
      <c r="AH150" s="22">
        <v>388.14070087439075</v>
      </c>
      <c r="AI150" s="23">
        <v>8.3999999999999995E-3</v>
      </c>
      <c r="AJ150" s="17">
        <v>0.98543435161736825</v>
      </c>
      <c r="AK150" s="38">
        <v>0.34656769815590449</v>
      </c>
      <c r="AN150" s="3">
        <f t="shared" si="17"/>
        <v>1.1709278737897562</v>
      </c>
      <c r="AO150" s="3">
        <f t="shared" si="18"/>
        <v>0.30984568330229106</v>
      </c>
      <c r="AP150" s="3">
        <f t="shared" si="19"/>
        <v>0.88571580013627216</v>
      </c>
      <c r="AQ150" s="3">
        <f t="shared" si="20"/>
        <v>0.62972977027454446</v>
      </c>
    </row>
    <row r="151" spans="1:43" x14ac:dyDescent="0.25">
      <c r="B151" s="1">
        <v>10</v>
      </c>
      <c r="C151" s="1">
        <v>1</v>
      </c>
      <c r="D151" s="4">
        <v>45</v>
      </c>
      <c r="E151" s="3">
        <v>2.8</v>
      </c>
      <c r="F151" s="1">
        <v>40</v>
      </c>
      <c r="G151" s="1">
        <v>45</v>
      </c>
      <c r="H151" s="5">
        <v>43.445968908792679</v>
      </c>
      <c r="I151" s="1">
        <v>250</v>
      </c>
      <c r="J151" s="29">
        <v>205</v>
      </c>
      <c r="K151" s="22">
        <v>127</v>
      </c>
      <c r="L151" s="29">
        <v>95</v>
      </c>
      <c r="M151" s="3">
        <v>0.28999999999999998</v>
      </c>
      <c r="N151" s="37">
        <v>0.34094936617369254</v>
      </c>
      <c r="O151" s="22">
        <v>395.83665919496815</v>
      </c>
      <c r="P151" s="22">
        <v>266.42161994155299</v>
      </c>
      <c r="Q151" s="23">
        <v>1.140137516348016E-2</v>
      </c>
      <c r="R151" s="17">
        <v>1.175687469564457</v>
      </c>
      <c r="S151" s="38">
        <v>0.26734936852435925</v>
      </c>
      <c r="T151" s="22">
        <v>395.83665919496815</v>
      </c>
      <c r="U151" s="22">
        <v>360</v>
      </c>
      <c r="V151" s="23">
        <v>8.263157894736842E-3</v>
      </c>
      <c r="W151" s="17">
        <f t="shared" si="14"/>
        <v>1.2785445816241794</v>
      </c>
      <c r="X151" s="17">
        <f t="shared" si="15"/>
        <v>0.61382113821138207</v>
      </c>
      <c r="Y151" s="17">
        <v>0.92189437422192855</v>
      </c>
      <c r="Z151" s="37">
        <v>0.30229001722547705</v>
      </c>
      <c r="AA151" s="22">
        <v>395.83665919496815</v>
      </c>
      <c r="AB151" s="22">
        <v>266.42161994155299</v>
      </c>
      <c r="AC151" s="23">
        <v>1.140137516348016E-2</v>
      </c>
      <c r="AD151" s="17">
        <v>1.0423793697430244</v>
      </c>
      <c r="AE151" s="3">
        <v>0.33480519127877628</v>
      </c>
      <c r="AF151" s="17">
        <v>0.28128564115391846</v>
      </c>
      <c r="AG151" s="37">
        <f t="shared" si="16"/>
        <v>0.28128564115391846</v>
      </c>
      <c r="AH151" s="22">
        <v>406.68901755334389</v>
      </c>
      <c r="AI151" s="23">
        <v>8.3999999999999995E-3</v>
      </c>
      <c r="AJ151" s="17">
        <v>0.96995048673764994</v>
      </c>
      <c r="AK151" s="38">
        <v>0.37463779169609807</v>
      </c>
      <c r="AN151" s="3">
        <f t="shared" si="17"/>
        <v>1.4777827295295416</v>
      </c>
      <c r="AO151" s="3">
        <f t="shared" si="18"/>
        <v>0.63323729356645742</v>
      </c>
      <c r="AP151" s="3">
        <f t="shared" si="19"/>
        <v>1.0729817879488777</v>
      </c>
      <c r="AQ151" s="3">
        <f t="shared" si="20"/>
        <v>0.82215815345406007</v>
      </c>
    </row>
    <row r="152" spans="1:43" x14ac:dyDescent="0.25">
      <c r="A152" t="s">
        <v>39</v>
      </c>
      <c r="B152" s="1">
        <v>20</v>
      </c>
      <c r="C152" s="1">
        <v>1</v>
      </c>
      <c r="D152" s="4">
        <v>40</v>
      </c>
      <c r="E152" s="3">
        <v>2.8</v>
      </c>
      <c r="F152" s="1">
        <v>40</v>
      </c>
      <c r="G152" s="1">
        <v>50</v>
      </c>
      <c r="H152" s="5">
        <v>75.400393066082174</v>
      </c>
      <c r="I152" s="1">
        <v>250</v>
      </c>
      <c r="J152" s="29">
        <v>200</v>
      </c>
      <c r="K152" s="22">
        <v>130</v>
      </c>
      <c r="L152" s="29">
        <v>150</v>
      </c>
      <c r="M152" s="3">
        <v>0.17</v>
      </c>
      <c r="N152" s="37">
        <v>0.13248092114240001</v>
      </c>
      <c r="O152" s="22">
        <v>201.33268539095971</v>
      </c>
      <c r="P152" s="22">
        <v>72.012286636750844</v>
      </c>
      <c r="Q152" s="23">
        <v>5.4123833185813645E-2</v>
      </c>
      <c r="R152" s="17">
        <v>0.77929953613176473</v>
      </c>
      <c r="S152" s="38">
        <v>0.12448001593101213</v>
      </c>
      <c r="T152" s="22">
        <v>201.33268539095971</v>
      </c>
      <c r="U152" s="22">
        <v>154</v>
      </c>
      <c r="V152" s="23">
        <v>2.1000000000000001E-2</v>
      </c>
      <c r="W152" s="17">
        <f t="shared" si="14"/>
        <v>1.4012853750535328</v>
      </c>
      <c r="X152" s="17">
        <f t="shared" si="15"/>
        <v>0.375</v>
      </c>
      <c r="Y152" s="17">
        <v>0.73223538782948305</v>
      </c>
      <c r="Z152" s="37">
        <v>0.14421239382681603</v>
      </c>
      <c r="AA152" s="22">
        <v>201.33268539095971</v>
      </c>
      <c r="AB152" s="22">
        <v>72.012286636750844</v>
      </c>
      <c r="AC152" s="23">
        <v>5.4123833185813645E-2</v>
      </c>
      <c r="AD152" s="17">
        <v>0.84830819898127063</v>
      </c>
      <c r="AE152" s="3">
        <v>0.17073851136246324</v>
      </c>
      <c r="AF152" s="17">
        <v>0.15478528012645698</v>
      </c>
      <c r="AG152" s="37">
        <f t="shared" si="16"/>
        <v>0.15478528012645698</v>
      </c>
      <c r="AH152" s="22">
        <v>210.44699635818637</v>
      </c>
      <c r="AI152" s="23">
        <v>1.9599999999999999E-2</v>
      </c>
      <c r="AJ152" s="17">
        <v>0.91050164780268805</v>
      </c>
      <c r="AK152" s="38">
        <v>0.18278492201517366</v>
      </c>
      <c r="AN152" s="3">
        <f t="shared" si="17"/>
        <v>-0.97470787500337486</v>
      </c>
      <c r="AO152" s="3">
        <f t="shared" si="18"/>
        <v>-1.0900462239565196</v>
      </c>
      <c r="AP152" s="3">
        <f t="shared" si="19"/>
        <v>-1.0741734310524005</v>
      </c>
      <c r="AQ152" s="3">
        <f t="shared" si="20"/>
        <v>-1.2453883182575001</v>
      </c>
    </row>
    <row r="153" spans="1:43" x14ac:dyDescent="0.25">
      <c r="B153" s="1">
        <v>20</v>
      </c>
      <c r="C153" s="1">
        <v>1</v>
      </c>
      <c r="D153" s="4">
        <v>40</v>
      </c>
      <c r="E153" s="3">
        <v>2.8</v>
      </c>
      <c r="F153" s="1">
        <v>40</v>
      </c>
      <c r="G153" s="1">
        <v>50</v>
      </c>
      <c r="H153" s="5">
        <v>75.400393066082174</v>
      </c>
      <c r="I153" s="1">
        <v>250</v>
      </c>
      <c r="J153" s="29">
        <v>200</v>
      </c>
      <c r="K153" s="22">
        <v>130</v>
      </c>
      <c r="L153" s="29">
        <v>150</v>
      </c>
      <c r="M153" s="3">
        <v>0.2</v>
      </c>
      <c r="N153" s="37">
        <v>0.1609239791113681</v>
      </c>
      <c r="O153" s="22">
        <v>235.28147905021083</v>
      </c>
      <c r="P153" s="22">
        <v>72.012286636750844</v>
      </c>
      <c r="Q153" s="23">
        <v>5.4123833185813645E-2</v>
      </c>
      <c r="R153" s="17">
        <v>0.80461989555684044</v>
      </c>
      <c r="S153" s="38">
        <v>0.16319147975293574</v>
      </c>
      <c r="T153" s="22">
        <v>235.28147905021083</v>
      </c>
      <c r="U153" s="22">
        <v>154</v>
      </c>
      <c r="V153" s="23">
        <v>2.1000000000000001E-2</v>
      </c>
      <c r="W153" s="17">
        <f t="shared" si="14"/>
        <v>1.4012853750535328</v>
      </c>
      <c r="X153" s="17">
        <f t="shared" si="15"/>
        <v>0.375</v>
      </c>
      <c r="Y153" s="17">
        <v>0.81595739876467865</v>
      </c>
      <c r="Z153" s="37">
        <v>0.17517414622172003</v>
      </c>
      <c r="AA153" s="22">
        <v>235.28147905021083</v>
      </c>
      <c r="AB153" s="22">
        <v>72.012286636750844</v>
      </c>
      <c r="AC153" s="23">
        <v>5.4123833185813645E-2</v>
      </c>
      <c r="AD153" s="17">
        <v>0.87587073110860014</v>
      </c>
      <c r="AE153" s="3">
        <v>0.19952850381041692</v>
      </c>
      <c r="AF153" s="17">
        <v>0.211386169121142</v>
      </c>
      <c r="AG153" s="37">
        <f t="shared" si="16"/>
        <v>0.19952850381041692</v>
      </c>
      <c r="AH153" s="22">
        <v>245.93264858449916</v>
      </c>
      <c r="AI153" s="23">
        <v>1.9599999999999999E-2</v>
      </c>
      <c r="AJ153" s="17">
        <v>0.99764251905208456</v>
      </c>
      <c r="AK153" s="38">
        <v>0.22841183598704581</v>
      </c>
      <c r="AN153" s="3">
        <f t="shared" si="17"/>
        <v>-0.64009448820227666</v>
      </c>
      <c r="AO153" s="3">
        <f t="shared" si="18"/>
        <v>-0.62311033929979542</v>
      </c>
      <c r="AP153" s="3">
        <f t="shared" si="19"/>
        <v>-0.65362252185454262</v>
      </c>
      <c r="AQ153" s="3">
        <f t="shared" si="20"/>
        <v>-0.88258066385301415</v>
      </c>
    </row>
    <row r="154" spans="1:43" x14ac:dyDescent="0.25">
      <c r="B154" s="1">
        <v>20</v>
      </c>
      <c r="C154" s="1">
        <v>1</v>
      </c>
      <c r="D154" s="4">
        <v>40</v>
      </c>
      <c r="E154" s="3">
        <v>2.8</v>
      </c>
      <c r="F154" s="1">
        <v>40</v>
      </c>
      <c r="G154" s="1">
        <v>50</v>
      </c>
      <c r="H154" s="5">
        <v>75.400393066082174</v>
      </c>
      <c r="I154" s="1">
        <v>250</v>
      </c>
      <c r="J154" s="29">
        <v>200</v>
      </c>
      <c r="K154" s="22">
        <v>130</v>
      </c>
      <c r="L154" s="29">
        <v>150</v>
      </c>
      <c r="M154" s="3">
        <v>0.24</v>
      </c>
      <c r="N154" s="37">
        <v>0.18845442559470083</v>
      </c>
      <c r="O154" s="22">
        <v>268.14100660274795</v>
      </c>
      <c r="P154" s="22">
        <v>72.012286636750844</v>
      </c>
      <c r="Q154" s="23">
        <v>5.4123833185813645E-2</v>
      </c>
      <c r="R154" s="17">
        <v>0.78522677331125346</v>
      </c>
      <c r="S154" s="38">
        <v>0.20066086452174944</v>
      </c>
      <c r="T154" s="22">
        <v>268.14100660274795</v>
      </c>
      <c r="U154" s="22">
        <v>154</v>
      </c>
      <c r="V154" s="23">
        <v>2.1000000000000001E-2</v>
      </c>
      <c r="W154" s="17">
        <f t="shared" si="14"/>
        <v>1.4012853750535328</v>
      </c>
      <c r="X154" s="17">
        <f t="shared" si="15"/>
        <v>0.375</v>
      </c>
      <c r="Y154" s="17">
        <v>0.83608693550728941</v>
      </c>
      <c r="Z154" s="37">
        <v>0.20514247340609224</v>
      </c>
      <c r="AA154" s="22">
        <v>268.14100660274795</v>
      </c>
      <c r="AB154" s="22">
        <v>72.012286636750844</v>
      </c>
      <c r="AC154" s="23">
        <v>5.4123833185813645E-2</v>
      </c>
      <c r="AD154" s="17">
        <v>0.85476030585871765</v>
      </c>
      <c r="AE154" s="3">
        <v>0.22739475318517421</v>
      </c>
      <c r="AF154" s="17">
        <v>0.27455386120201025</v>
      </c>
      <c r="AG154" s="37">
        <f t="shared" si="16"/>
        <v>0.22739475318517421</v>
      </c>
      <c r="AH154" s="22">
        <v>280.27972373403179</v>
      </c>
      <c r="AI154" s="23">
        <v>1.9599999999999999E-2</v>
      </c>
      <c r="AJ154" s="17">
        <v>0.94747813827155924</v>
      </c>
      <c r="AK154" s="38">
        <v>0.27257478480474018</v>
      </c>
      <c r="AN154" s="3">
        <f t="shared" si="17"/>
        <v>-0.31621735980121418</v>
      </c>
      <c r="AO154" s="3">
        <f t="shared" si="18"/>
        <v>-0.17115635468553375</v>
      </c>
      <c r="AP154" s="3">
        <f t="shared" si="19"/>
        <v>-0.24656522471651082</v>
      </c>
      <c r="AQ154" s="3">
        <f t="shared" si="20"/>
        <v>-0.53141389675562434</v>
      </c>
    </row>
    <row r="155" spans="1:43" x14ac:dyDescent="0.25">
      <c r="B155" s="1">
        <v>20</v>
      </c>
      <c r="C155" s="1">
        <v>1</v>
      </c>
      <c r="D155" s="4">
        <v>40</v>
      </c>
      <c r="E155" s="3">
        <v>2.8</v>
      </c>
      <c r="F155" s="1">
        <v>40</v>
      </c>
      <c r="G155" s="1">
        <v>50</v>
      </c>
      <c r="H155" s="5">
        <v>75.400393066082174</v>
      </c>
      <c r="I155" s="1">
        <v>250</v>
      </c>
      <c r="J155" s="29">
        <v>200</v>
      </c>
      <c r="K155" s="22">
        <v>130</v>
      </c>
      <c r="L155" s="29">
        <v>150</v>
      </c>
      <c r="M155" s="3">
        <v>0.27</v>
      </c>
      <c r="N155" s="37">
        <v>0.21583277016376104</v>
      </c>
      <c r="O155" s="22">
        <v>300.81898980416611</v>
      </c>
      <c r="P155" s="22">
        <v>72.012286636750844</v>
      </c>
      <c r="Q155" s="23">
        <v>5.4123833185813645E-2</v>
      </c>
      <c r="R155" s="17">
        <v>0.79938063023615191</v>
      </c>
      <c r="S155" s="38">
        <v>0.23792323611504487</v>
      </c>
      <c r="T155" s="22">
        <v>300.81898980416611</v>
      </c>
      <c r="U155" s="22">
        <v>154</v>
      </c>
      <c r="V155" s="23">
        <v>2.1000000000000001E-2</v>
      </c>
      <c r="W155" s="17">
        <f t="shared" si="14"/>
        <v>1.4012853750535328</v>
      </c>
      <c r="X155" s="17">
        <f t="shared" si="15"/>
        <v>0.375</v>
      </c>
      <c r="Y155" s="17">
        <v>0.88119717079646243</v>
      </c>
      <c r="Z155" s="37">
        <v>0.23494522972204257</v>
      </c>
      <c r="AA155" s="22">
        <v>300.81898980416611</v>
      </c>
      <c r="AB155" s="22">
        <v>72.012286636750844</v>
      </c>
      <c r="AC155" s="23">
        <v>5.4123833185813645E-2</v>
      </c>
      <c r="AD155" s="17">
        <v>0.87016751748904653</v>
      </c>
      <c r="AE155" s="3">
        <v>0.25510704538106549</v>
      </c>
      <c r="AF155" s="17">
        <v>0.34555054480386854</v>
      </c>
      <c r="AG155" s="37">
        <f t="shared" si="16"/>
        <v>0.25510704538106549</v>
      </c>
      <c r="AH155" s="22">
        <v>314.4370360374345</v>
      </c>
      <c r="AI155" s="23">
        <v>1.9599999999999999E-2</v>
      </c>
      <c r="AJ155" s="17">
        <v>0.94484090881876104</v>
      </c>
      <c r="AK155" s="38">
        <v>0.31649373943007164</v>
      </c>
      <c r="AN155" s="3">
        <f t="shared" si="17"/>
        <v>5.8703921998430305E-3</v>
      </c>
      <c r="AO155" s="3">
        <f t="shared" si="18"/>
        <v>0.2783006465883181</v>
      </c>
      <c r="AP155" s="3">
        <f t="shared" si="19"/>
        <v>0.15824313707821802</v>
      </c>
      <c r="AQ155" s="3">
        <f t="shared" si="20"/>
        <v>-0.18218727754274996</v>
      </c>
    </row>
    <row r="156" spans="1:43" x14ac:dyDescent="0.25">
      <c r="B156" s="1">
        <v>20</v>
      </c>
      <c r="C156" s="1">
        <v>1</v>
      </c>
      <c r="D156" s="4">
        <v>40</v>
      </c>
      <c r="E156" s="3">
        <v>2.8</v>
      </c>
      <c r="F156" s="1">
        <v>40</v>
      </c>
      <c r="G156" s="1">
        <v>50</v>
      </c>
      <c r="H156" s="5">
        <v>75.400393066082174</v>
      </c>
      <c r="I156" s="1">
        <v>250</v>
      </c>
      <c r="J156" s="29">
        <v>200</v>
      </c>
      <c r="K156" s="22">
        <v>130</v>
      </c>
      <c r="L156" s="29">
        <v>150</v>
      </c>
      <c r="M156" s="3">
        <v>0.32</v>
      </c>
      <c r="N156" s="37">
        <v>0.24290691090427621</v>
      </c>
      <c r="O156" s="22">
        <v>333.13388430334641</v>
      </c>
      <c r="P156" s="22">
        <v>72.012286636750844</v>
      </c>
      <c r="Q156" s="23">
        <v>5.4123833185813645E-2</v>
      </c>
      <c r="R156" s="17">
        <v>0.75908409657586318</v>
      </c>
      <c r="S156" s="38">
        <v>0.27477158135730378</v>
      </c>
      <c r="T156" s="22">
        <v>333.13388430334641</v>
      </c>
      <c r="U156" s="22">
        <v>154</v>
      </c>
      <c r="V156" s="23">
        <v>2.1000000000000001E-2</v>
      </c>
      <c r="W156" s="17">
        <f t="shared" si="14"/>
        <v>1.4012853750535328</v>
      </c>
      <c r="X156" s="17">
        <f t="shared" si="15"/>
        <v>0.375</v>
      </c>
      <c r="Y156" s="17">
        <v>0.85866119174157429</v>
      </c>
      <c r="Z156" s="37">
        <v>0.26441684430114909</v>
      </c>
      <c r="AA156" s="22">
        <v>333.13388430334641</v>
      </c>
      <c r="AB156" s="22">
        <v>72.012286636750844</v>
      </c>
      <c r="AC156" s="23">
        <v>5.4123833185813645E-2</v>
      </c>
      <c r="AD156" s="17">
        <v>0.82630263844109086</v>
      </c>
      <c r="AE156" s="3">
        <v>0.28251142321922457</v>
      </c>
      <c r="AF156" s="17">
        <v>0.42377828820333779</v>
      </c>
      <c r="AG156" s="37">
        <f t="shared" si="16"/>
        <v>0.28251142321922457</v>
      </c>
      <c r="AH156" s="22">
        <v>348.21482264857713</v>
      </c>
      <c r="AI156" s="23">
        <v>1.9599999999999999E-2</v>
      </c>
      <c r="AJ156" s="17">
        <v>0.88284819756007671</v>
      </c>
      <c r="AK156" s="38">
        <v>0.35992470567067719</v>
      </c>
      <c r="AN156" s="3">
        <f t="shared" si="17"/>
        <v>0.32437939140088934</v>
      </c>
      <c r="AO156" s="3">
        <f t="shared" si="18"/>
        <v>0.72276368118135059</v>
      </c>
      <c r="AP156" s="3">
        <f t="shared" si="19"/>
        <v>0.5585536281863398</v>
      </c>
      <c r="AQ156" s="3">
        <f t="shared" si="20"/>
        <v>0.16315904590109162</v>
      </c>
    </row>
    <row r="157" spans="1:43" x14ac:dyDescent="0.25">
      <c r="B157" s="1">
        <v>20</v>
      </c>
      <c r="C157" s="1">
        <v>1</v>
      </c>
      <c r="D157" s="4">
        <v>40</v>
      </c>
      <c r="E157" s="3">
        <v>2.8</v>
      </c>
      <c r="F157" s="1">
        <v>40</v>
      </c>
      <c r="G157" s="1">
        <v>50</v>
      </c>
      <c r="H157" s="5">
        <v>75.400393066082174</v>
      </c>
      <c r="I157" s="1">
        <v>250</v>
      </c>
      <c r="J157" s="29">
        <v>200</v>
      </c>
      <c r="K157" s="22">
        <v>130</v>
      </c>
      <c r="L157" s="29">
        <v>150</v>
      </c>
      <c r="M157" s="3">
        <v>0.34</v>
      </c>
      <c r="N157" s="37">
        <v>0.27074156121615395</v>
      </c>
      <c r="O157" s="22">
        <v>366.35650055812141</v>
      </c>
      <c r="P157" s="22">
        <v>72.012286636750844</v>
      </c>
      <c r="Q157" s="23">
        <v>5.4123833185813645E-2</v>
      </c>
      <c r="R157" s="17">
        <v>0.79629870945927628</v>
      </c>
      <c r="S157" s="38">
        <v>0.312654992477154</v>
      </c>
      <c r="T157" s="22">
        <v>366.35650055812141</v>
      </c>
      <c r="U157" s="22">
        <v>154</v>
      </c>
      <c r="V157" s="23">
        <v>2.1000000000000001E-2</v>
      </c>
      <c r="W157" s="17">
        <f t="shared" si="14"/>
        <v>1.4012853750535328</v>
      </c>
      <c r="X157" s="17">
        <f t="shared" si="15"/>
        <v>0.375</v>
      </c>
      <c r="Y157" s="17">
        <v>0.91957350728574705</v>
      </c>
      <c r="Z157" s="37">
        <v>0.29471631322236513</v>
      </c>
      <c r="AA157" s="22">
        <v>366.35650055812141</v>
      </c>
      <c r="AB157" s="22">
        <v>72.012286636750844</v>
      </c>
      <c r="AC157" s="23">
        <v>5.4123833185813645E-2</v>
      </c>
      <c r="AD157" s="17">
        <v>0.86681268594813266</v>
      </c>
      <c r="AE157" s="3">
        <v>0.31068558695171394</v>
      </c>
      <c r="AF157" s="17">
        <v>0.51251772415842989</v>
      </c>
      <c r="AG157" s="37">
        <f t="shared" si="16"/>
        <v>0.31068558695171394</v>
      </c>
      <c r="AH157" s="22">
        <v>382.9414234903698</v>
      </c>
      <c r="AI157" s="23">
        <v>1.9599999999999999E-2</v>
      </c>
      <c r="AJ157" s="17">
        <v>0.91378113809327621</v>
      </c>
      <c r="AK157" s="38">
        <v>0.40457564287309755</v>
      </c>
      <c r="AN157" s="3">
        <f t="shared" si="17"/>
        <v>0.65183527260196239</v>
      </c>
      <c r="AO157" s="3">
        <f t="shared" si="18"/>
        <v>1.1797116324764316</v>
      </c>
      <c r="AP157" s="3">
        <f t="shared" si="19"/>
        <v>0.9701087960109791</v>
      </c>
      <c r="AQ157" s="3">
        <f t="shared" si="20"/>
        <v>0.51820610876751283</v>
      </c>
    </row>
    <row r="158" spans="1:43" x14ac:dyDescent="0.25">
      <c r="A158" t="s">
        <v>40</v>
      </c>
      <c r="B158" s="1">
        <v>20</v>
      </c>
      <c r="C158" s="1">
        <v>1</v>
      </c>
      <c r="D158" s="4">
        <v>40</v>
      </c>
      <c r="E158" s="3">
        <v>2.8</v>
      </c>
      <c r="F158" s="1">
        <v>40</v>
      </c>
      <c r="G158" s="1">
        <v>50</v>
      </c>
      <c r="H158" s="5">
        <v>75.400393066082174</v>
      </c>
      <c r="I158" s="1">
        <v>250</v>
      </c>
      <c r="J158" s="29">
        <v>200</v>
      </c>
      <c r="K158" s="22">
        <v>130</v>
      </c>
      <c r="L158" s="29">
        <v>150</v>
      </c>
      <c r="M158" s="3">
        <v>0.16</v>
      </c>
      <c r="N158" s="37">
        <v>0.10601518805897511</v>
      </c>
      <c r="O158" s="22">
        <v>169.74396829625545</v>
      </c>
      <c r="P158" s="22">
        <v>72.012286636750844</v>
      </c>
      <c r="Q158" s="23">
        <v>5.4123833185813645E-2</v>
      </c>
      <c r="R158" s="17">
        <v>0.66259492536859443</v>
      </c>
      <c r="S158" s="38">
        <v>8.84597233908265E-2</v>
      </c>
      <c r="T158" s="22">
        <v>169.74396829625545</v>
      </c>
      <c r="U158" s="22">
        <v>154</v>
      </c>
      <c r="V158" s="23">
        <v>2.1000000000000001E-2</v>
      </c>
      <c r="W158" s="17">
        <f t="shared" si="14"/>
        <v>1.4012853750535328</v>
      </c>
      <c r="X158" s="17">
        <f t="shared" si="15"/>
        <v>0.375</v>
      </c>
      <c r="Y158" s="17">
        <v>0.55287327119266561</v>
      </c>
      <c r="Z158" s="37">
        <v>0.11540306272139735</v>
      </c>
      <c r="AA158" s="22">
        <v>169.74396829625545</v>
      </c>
      <c r="AB158" s="22">
        <v>72.012286636750844</v>
      </c>
      <c r="AC158" s="23">
        <v>5.4123833185813645E-2</v>
      </c>
      <c r="AD158" s="17">
        <v>0.72126914200873338</v>
      </c>
      <c r="AE158" s="3">
        <v>0.14394996223976839</v>
      </c>
      <c r="AF158" s="17">
        <v>0.11002459711025039</v>
      </c>
      <c r="AG158" s="37">
        <f t="shared" si="16"/>
        <v>0.11002459711025039</v>
      </c>
      <c r="AH158" s="22">
        <v>177.4282611315638</v>
      </c>
      <c r="AI158" s="23">
        <v>1.9599999999999999E-2</v>
      </c>
      <c r="AJ158" s="17">
        <v>0.68765373193906498</v>
      </c>
      <c r="AK158" s="38">
        <v>0.14032993254401993</v>
      </c>
      <c r="AN158" s="3">
        <f t="shared" si="17"/>
        <v>-1.2860593686043971</v>
      </c>
      <c r="AO158" s="3">
        <f t="shared" si="18"/>
        <v>-1.5245213251879104</v>
      </c>
      <c r="AP158" s="3">
        <f t="shared" si="19"/>
        <v>-1.4654881807873053</v>
      </c>
      <c r="AQ158" s="3">
        <f t="shared" si="20"/>
        <v>-1.5829740501632781</v>
      </c>
    </row>
    <row r="159" spans="1:43" x14ac:dyDescent="0.25">
      <c r="B159" s="1">
        <v>20</v>
      </c>
      <c r="C159" s="1">
        <v>1</v>
      </c>
      <c r="D159" s="4">
        <v>40</v>
      </c>
      <c r="E159" s="3">
        <v>2.8</v>
      </c>
      <c r="F159" s="1">
        <v>40</v>
      </c>
      <c r="G159" s="1">
        <v>50</v>
      </c>
      <c r="H159" s="5">
        <v>75.400393066082174</v>
      </c>
      <c r="I159" s="1">
        <v>250</v>
      </c>
      <c r="J159" s="29">
        <v>200</v>
      </c>
      <c r="K159" s="22">
        <v>130</v>
      </c>
      <c r="L159" s="29">
        <v>150</v>
      </c>
      <c r="M159" s="3">
        <v>0.2</v>
      </c>
      <c r="N159" s="37">
        <v>0.13293722688521767</v>
      </c>
      <c r="O159" s="22">
        <v>201.87731844431667</v>
      </c>
      <c r="P159" s="22">
        <v>72.012286636750844</v>
      </c>
      <c r="Q159" s="23">
        <v>5.4123833185813645E-2</v>
      </c>
      <c r="R159" s="17">
        <v>0.66468613442608826</v>
      </c>
      <c r="S159" s="38">
        <v>0.12510105545756706</v>
      </c>
      <c r="T159" s="22">
        <v>201.87731844431667</v>
      </c>
      <c r="U159" s="22">
        <v>154</v>
      </c>
      <c r="V159" s="23">
        <v>2.1000000000000001E-2</v>
      </c>
      <c r="W159" s="17">
        <f t="shared" si="14"/>
        <v>1.4012853750535328</v>
      </c>
      <c r="X159" s="17">
        <f t="shared" si="15"/>
        <v>0.375</v>
      </c>
      <c r="Y159" s="17">
        <v>0.62550527728783523</v>
      </c>
      <c r="Z159" s="37">
        <v>0.14470910643208187</v>
      </c>
      <c r="AA159" s="22">
        <v>201.87731844431667</v>
      </c>
      <c r="AB159" s="22">
        <v>72.012286636750844</v>
      </c>
      <c r="AC159" s="23">
        <v>5.4123833185813645E-2</v>
      </c>
      <c r="AD159" s="17">
        <v>0.72354553216040929</v>
      </c>
      <c r="AE159" s="3">
        <v>0.17120038289906145</v>
      </c>
      <c r="AF159" s="17">
        <v>0.15562384444404753</v>
      </c>
      <c r="AG159" s="37">
        <f t="shared" si="16"/>
        <v>0.15562384444404753</v>
      </c>
      <c r="AH159" s="22">
        <v>211.01628489657639</v>
      </c>
      <c r="AI159" s="23">
        <v>1.9599999999999999E-2</v>
      </c>
      <c r="AJ159" s="17">
        <v>0.77811922222023766</v>
      </c>
      <c r="AK159" s="38">
        <v>0.18351690459226253</v>
      </c>
      <c r="AN159" s="3">
        <f t="shared" si="17"/>
        <v>-0.96933974580335736</v>
      </c>
      <c r="AO159" s="3">
        <f t="shared" si="18"/>
        <v>-1.0825552739352888</v>
      </c>
      <c r="AP159" s="3">
        <f t="shared" si="19"/>
        <v>-1.0674266250224882</v>
      </c>
      <c r="AQ159" s="3">
        <f t="shared" si="20"/>
        <v>-1.2395678746039518</v>
      </c>
    </row>
    <row r="160" spans="1:43" x14ac:dyDescent="0.25">
      <c r="B160" s="1">
        <v>20</v>
      </c>
      <c r="C160" s="1">
        <v>1</v>
      </c>
      <c r="D160" s="4">
        <v>40</v>
      </c>
      <c r="E160" s="3">
        <v>2.8</v>
      </c>
      <c r="F160" s="1">
        <v>40</v>
      </c>
      <c r="G160" s="1">
        <v>50</v>
      </c>
      <c r="H160" s="5">
        <v>75.400393066082174</v>
      </c>
      <c r="I160" s="1">
        <v>250</v>
      </c>
      <c r="J160" s="29">
        <v>200</v>
      </c>
      <c r="K160" s="22">
        <v>130</v>
      </c>
      <c r="L160" s="29">
        <v>150</v>
      </c>
      <c r="M160" s="3">
        <v>0.24</v>
      </c>
      <c r="N160" s="37">
        <v>0.16046767336855042</v>
      </c>
      <c r="O160" s="22">
        <v>234.73684599685382</v>
      </c>
      <c r="P160" s="22">
        <v>72.012286636750844</v>
      </c>
      <c r="Q160" s="23">
        <v>5.4123833185813645E-2</v>
      </c>
      <c r="R160" s="17">
        <v>0.66861530570229344</v>
      </c>
      <c r="S160" s="38">
        <v>0.16257044022638076</v>
      </c>
      <c r="T160" s="22">
        <v>234.73684599685382</v>
      </c>
      <c r="U160" s="22">
        <v>154</v>
      </c>
      <c r="V160" s="23">
        <v>2.1000000000000001E-2</v>
      </c>
      <c r="W160" s="17">
        <f t="shared" si="14"/>
        <v>1.4012853750535328</v>
      </c>
      <c r="X160" s="17">
        <f t="shared" si="15"/>
        <v>0.375</v>
      </c>
      <c r="Y160" s="17">
        <v>0.67737683427658657</v>
      </c>
      <c r="Z160" s="37">
        <v>0.17467743361645416</v>
      </c>
      <c r="AA160" s="22">
        <v>234.73684599685382</v>
      </c>
      <c r="AB160" s="22">
        <v>72.012286636750844</v>
      </c>
      <c r="AC160" s="23">
        <v>5.4123833185813645E-2</v>
      </c>
      <c r="AD160" s="17">
        <v>0.72782264006855901</v>
      </c>
      <c r="AE160" s="3">
        <v>0.19906663227381871</v>
      </c>
      <c r="AF160" s="17">
        <v>0.21040866213409018</v>
      </c>
      <c r="AG160" s="37">
        <f t="shared" si="16"/>
        <v>0.19906663227381871</v>
      </c>
      <c r="AH160" s="22">
        <v>245.36336004610908</v>
      </c>
      <c r="AI160" s="23">
        <v>1.9599999999999999E-2</v>
      </c>
      <c r="AJ160" s="17">
        <v>0.82944430114091128</v>
      </c>
      <c r="AK160" s="38">
        <v>0.22767985340995692</v>
      </c>
      <c r="AN160" s="3">
        <f t="shared" si="17"/>
        <v>-0.64546261740229449</v>
      </c>
      <c r="AO160" s="3">
        <f t="shared" si="18"/>
        <v>-0.6306012893210271</v>
      </c>
      <c r="AP160" s="3">
        <f t="shared" si="19"/>
        <v>-0.66036932788445524</v>
      </c>
      <c r="AQ160" s="3">
        <f t="shared" si="20"/>
        <v>-0.88840110750656243</v>
      </c>
    </row>
    <row r="161" spans="1:43" x14ac:dyDescent="0.25">
      <c r="B161" s="1">
        <v>20</v>
      </c>
      <c r="C161" s="1">
        <v>1</v>
      </c>
      <c r="D161" s="4">
        <v>40</v>
      </c>
      <c r="E161" s="3">
        <v>2.8</v>
      </c>
      <c r="F161" s="1">
        <v>40</v>
      </c>
      <c r="G161" s="1">
        <v>50</v>
      </c>
      <c r="H161" s="5">
        <v>75.400393066082174</v>
      </c>
      <c r="I161" s="1">
        <v>250</v>
      </c>
      <c r="J161" s="29">
        <v>200</v>
      </c>
      <c r="K161" s="22">
        <v>130</v>
      </c>
      <c r="L161" s="29">
        <v>150</v>
      </c>
      <c r="M161" s="3">
        <v>0.27</v>
      </c>
      <c r="N161" s="37">
        <v>0.18769391602333804</v>
      </c>
      <c r="O161" s="22">
        <v>267.23328484715302</v>
      </c>
      <c r="P161" s="22">
        <v>72.012286636750844</v>
      </c>
      <c r="Q161" s="23">
        <v>5.4123833185813645E-2</v>
      </c>
      <c r="R161" s="17">
        <v>0.69516265193828897</v>
      </c>
      <c r="S161" s="38">
        <v>0.19962579864415791</v>
      </c>
      <c r="T161" s="22">
        <v>267.23328484715302</v>
      </c>
      <c r="U161" s="22">
        <v>154</v>
      </c>
      <c r="V161" s="23">
        <v>2.1000000000000001E-2</v>
      </c>
      <c r="W161" s="17">
        <f t="shared" si="14"/>
        <v>1.4012853750535328</v>
      </c>
      <c r="X161" s="17">
        <f t="shared" si="15"/>
        <v>0.375</v>
      </c>
      <c r="Y161" s="17">
        <v>0.73935480979317736</v>
      </c>
      <c r="Z161" s="37">
        <v>0.20431461906398254</v>
      </c>
      <c r="AA161" s="22">
        <v>267.23328484715302</v>
      </c>
      <c r="AB161" s="22">
        <v>72.012286636750844</v>
      </c>
      <c r="AC161" s="23">
        <v>5.4123833185813645E-2</v>
      </c>
      <c r="AD161" s="17">
        <v>0.75672081134808344</v>
      </c>
      <c r="AE161" s="3">
        <v>0.22662496729084392</v>
      </c>
      <c r="AF161" s="17">
        <v>0.27269814592917929</v>
      </c>
      <c r="AG161" s="37">
        <f t="shared" si="16"/>
        <v>0.22662496729084392</v>
      </c>
      <c r="AH161" s="22">
        <v>279.33090950338175</v>
      </c>
      <c r="AI161" s="23">
        <v>1.9599999999999999E-2</v>
      </c>
      <c r="AJ161" s="17">
        <v>0.83935173070682922</v>
      </c>
      <c r="AK161" s="38">
        <v>0.27135481384292548</v>
      </c>
      <c r="AN161" s="3">
        <f t="shared" si="17"/>
        <v>-0.32516424180124354</v>
      </c>
      <c r="AO161" s="3">
        <f t="shared" si="18"/>
        <v>-0.18364127138758507</v>
      </c>
      <c r="AP161" s="3">
        <f t="shared" si="19"/>
        <v>-0.25780990143303051</v>
      </c>
      <c r="AQ161" s="3">
        <f t="shared" si="20"/>
        <v>-0.5411146361782041</v>
      </c>
    </row>
    <row r="162" spans="1:43" x14ac:dyDescent="0.25">
      <c r="B162" s="1">
        <v>20</v>
      </c>
      <c r="C162" s="1">
        <v>1</v>
      </c>
      <c r="D162" s="4">
        <v>40</v>
      </c>
      <c r="E162" s="3">
        <v>2.8</v>
      </c>
      <c r="F162" s="1">
        <v>40</v>
      </c>
      <c r="G162" s="1">
        <v>50</v>
      </c>
      <c r="H162" s="5">
        <v>75.400393066082174</v>
      </c>
      <c r="I162" s="1">
        <v>250</v>
      </c>
      <c r="J162" s="29">
        <v>200</v>
      </c>
      <c r="K162" s="22">
        <v>130</v>
      </c>
      <c r="L162" s="29">
        <v>150</v>
      </c>
      <c r="M162" s="3">
        <v>0.28999999999999998</v>
      </c>
      <c r="N162" s="37">
        <v>0.21598487207803357</v>
      </c>
      <c r="O162" s="22">
        <v>301.0005341552851</v>
      </c>
      <c r="P162" s="22">
        <v>72.012286636750844</v>
      </c>
      <c r="Q162" s="23">
        <v>5.4123833185813645E-2</v>
      </c>
      <c r="R162" s="17">
        <v>0.7447754209587365</v>
      </c>
      <c r="S162" s="38">
        <v>0.23813024929056317</v>
      </c>
      <c r="T162" s="22">
        <v>301.0005341552851</v>
      </c>
      <c r="U162" s="22">
        <v>154</v>
      </c>
      <c r="V162" s="23">
        <v>2.1000000000000001E-2</v>
      </c>
      <c r="W162" s="17">
        <f t="shared" si="14"/>
        <v>1.4012853750535328</v>
      </c>
      <c r="X162" s="17">
        <f t="shared" si="15"/>
        <v>0.375</v>
      </c>
      <c r="Y162" s="17">
        <v>0.82113879065711448</v>
      </c>
      <c r="Z162" s="37">
        <v>0.23511080059046452</v>
      </c>
      <c r="AA162" s="22">
        <v>301.0005341552851</v>
      </c>
      <c r="AB162" s="22">
        <v>72.012286636750844</v>
      </c>
      <c r="AC162" s="23">
        <v>5.4123833185813645E-2</v>
      </c>
      <c r="AD162" s="17">
        <v>0.81072689858780878</v>
      </c>
      <c r="AE162" s="3">
        <v>0.25526100255993156</v>
      </c>
      <c r="AF162" s="17">
        <v>0.34596775037385386</v>
      </c>
      <c r="AG162" s="37">
        <f t="shared" si="16"/>
        <v>0.25526100255993156</v>
      </c>
      <c r="AH162" s="22">
        <v>314.6267988835645</v>
      </c>
      <c r="AI162" s="23">
        <v>1.9599999999999999E-2</v>
      </c>
      <c r="AJ162" s="17">
        <v>0.88021035365493649</v>
      </c>
      <c r="AK162" s="38">
        <v>0.31673773362243457</v>
      </c>
      <c r="AN162" s="3">
        <f t="shared" si="17"/>
        <v>7.6597685998486403E-3</v>
      </c>
      <c r="AO162" s="3">
        <f t="shared" si="18"/>
        <v>0.28079762992872825</v>
      </c>
      <c r="AP162" s="3">
        <f t="shared" si="19"/>
        <v>0.16049207242152211</v>
      </c>
      <c r="AQ162" s="3">
        <f t="shared" si="20"/>
        <v>-0.18024712965823389</v>
      </c>
    </row>
    <row r="163" spans="1:43" x14ac:dyDescent="0.25">
      <c r="B163" s="1">
        <v>20</v>
      </c>
      <c r="C163" s="1">
        <v>1</v>
      </c>
      <c r="D163" s="4">
        <v>40</v>
      </c>
      <c r="E163" s="3">
        <v>2.8</v>
      </c>
      <c r="F163" s="1">
        <v>40</v>
      </c>
      <c r="G163" s="1">
        <v>50</v>
      </c>
      <c r="H163" s="5">
        <v>75.400393066082174</v>
      </c>
      <c r="I163" s="1">
        <v>250</v>
      </c>
      <c r="J163" s="29">
        <v>200</v>
      </c>
      <c r="K163" s="22">
        <v>130</v>
      </c>
      <c r="L163" s="29">
        <v>150</v>
      </c>
      <c r="M163" s="3">
        <v>0.32</v>
      </c>
      <c r="N163" s="37">
        <v>0.24290691090427621</v>
      </c>
      <c r="O163" s="22">
        <v>333.13388430334641</v>
      </c>
      <c r="P163" s="22">
        <v>72.012286636750844</v>
      </c>
      <c r="Q163" s="23">
        <v>5.4123833185813645E-2</v>
      </c>
      <c r="R163" s="17">
        <v>0.75908409657586318</v>
      </c>
      <c r="S163" s="38">
        <v>0.27477158135730378</v>
      </c>
      <c r="T163" s="22">
        <v>333.13388430334641</v>
      </c>
      <c r="U163" s="22">
        <v>154</v>
      </c>
      <c r="V163" s="23">
        <v>2.1000000000000001E-2</v>
      </c>
      <c r="W163" s="17">
        <f t="shared" si="14"/>
        <v>1.4012853750535328</v>
      </c>
      <c r="X163" s="17">
        <f t="shared" si="15"/>
        <v>0.375</v>
      </c>
      <c r="Y163" s="17">
        <v>0.85866119174157429</v>
      </c>
      <c r="Z163" s="37">
        <v>0.26441684430114909</v>
      </c>
      <c r="AA163" s="22">
        <v>333.13388430334641</v>
      </c>
      <c r="AB163" s="22">
        <v>72.012286636750844</v>
      </c>
      <c r="AC163" s="23">
        <v>5.4123833185813645E-2</v>
      </c>
      <c r="AD163" s="17">
        <v>0.82630263844109086</v>
      </c>
      <c r="AE163" s="3">
        <v>0.28251142321922457</v>
      </c>
      <c r="AF163" s="17">
        <v>0.42377828820333779</v>
      </c>
      <c r="AG163" s="37">
        <f t="shared" si="16"/>
        <v>0.28251142321922457</v>
      </c>
      <c r="AH163" s="22">
        <v>348.21482264857713</v>
      </c>
      <c r="AI163" s="23">
        <v>1.9599999999999999E-2</v>
      </c>
      <c r="AJ163" s="17">
        <v>0.88284819756007671</v>
      </c>
      <c r="AK163" s="38">
        <v>0.35992470567067719</v>
      </c>
      <c r="AN163" s="3">
        <f t="shared" si="17"/>
        <v>0.32437939140088934</v>
      </c>
      <c r="AO163" s="3">
        <f t="shared" si="18"/>
        <v>0.72276368118135059</v>
      </c>
      <c r="AP163" s="3">
        <f t="shared" si="19"/>
        <v>0.5585536281863398</v>
      </c>
      <c r="AQ163" s="3">
        <f t="shared" si="20"/>
        <v>0.16315904590109162</v>
      </c>
    </row>
    <row r="164" spans="1:43" x14ac:dyDescent="0.25">
      <c r="B164" s="1">
        <v>20</v>
      </c>
      <c r="C164" s="1">
        <v>1</v>
      </c>
      <c r="D164" s="4">
        <v>40</v>
      </c>
      <c r="E164" s="3">
        <v>2.8</v>
      </c>
      <c r="F164" s="1">
        <v>40</v>
      </c>
      <c r="G164" s="1">
        <v>50</v>
      </c>
      <c r="H164" s="5">
        <v>75.400393066082174</v>
      </c>
      <c r="I164" s="1">
        <v>250</v>
      </c>
      <c r="J164" s="29">
        <v>200</v>
      </c>
      <c r="K164" s="22">
        <v>130</v>
      </c>
      <c r="L164" s="29">
        <v>150</v>
      </c>
      <c r="M164" s="3">
        <v>0.33</v>
      </c>
      <c r="N164" s="37">
        <v>0.25598767553171597</v>
      </c>
      <c r="O164" s="22">
        <v>348.7466984995794</v>
      </c>
      <c r="P164" s="22">
        <v>72.012286636750844</v>
      </c>
      <c r="Q164" s="23">
        <v>5.4123833185813645E-2</v>
      </c>
      <c r="R164" s="17">
        <v>0.77572022888398773</v>
      </c>
      <c r="S164" s="38">
        <v>0.29257471445187816</v>
      </c>
      <c r="T164" s="22">
        <v>348.7466984995794</v>
      </c>
      <c r="U164" s="22">
        <v>154</v>
      </c>
      <c r="V164" s="23">
        <v>2.1000000000000001E-2</v>
      </c>
      <c r="W164" s="17">
        <f t="shared" si="14"/>
        <v>1.4012853750535328</v>
      </c>
      <c r="X164" s="17">
        <f t="shared" si="15"/>
        <v>0.375</v>
      </c>
      <c r="Y164" s="17">
        <v>0.88659004379357009</v>
      </c>
      <c r="Z164" s="37">
        <v>0.27865593898543639</v>
      </c>
      <c r="AA164" s="22">
        <v>348.7466984995794</v>
      </c>
      <c r="AB164" s="22">
        <v>72.012286636750844</v>
      </c>
      <c r="AC164" s="23">
        <v>5.4123833185813645E-2</v>
      </c>
      <c r="AD164" s="17">
        <v>0.84441193631950417</v>
      </c>
      <c r="AE164" s="3">
        <v>0.295751740601706</v>
      </c>
      <c r="AF164" s="17">
        <v>0.46443110099199603</v>
      </c>
      <c r="AG164" s="37">
        <f t="shared" si="16"/>
        <v>0.295751740601706</v>
      </c>
      <c r="AH164" s="22">
        <v>364.53442741575844</v>
      </c>
      <c r="AI164" s="23">
        <v>1.9599999999999999E-2</v>
      </c>
      <c r="AJ164" s="17">
        <v>0.89621739576274539</v>
      </c>
      <c r="AK164" s="38">
        <v>0.38090820621389121</v>
      </c>
      <c r="AN164" s="3">
        <f t="shared" si="17"/>
        <v>0.47826576180139307</v>
      </c>
      <c r="AO164" s="3">
        <f t="shared" si="18"/>
        <v>0.93750424845663405</v>
      </c>
      <c r="AP164" s="3">
        <f t="shared" si="19"/>
        <v>0.7519620677104869</v>
      </c>
      <c r="AQ164" s="3">
        <f t="shared" si="20"/>
        <v>0.33001176396946558</v>
      </c>
    </row>
    <row r="165" spans="1:43" x14ac:dyDescent="0.25">
      <c r="A165" t="s">
        <v>41</v>
      </c>
      <c r="B165" s="1">
        <v>10</v>
      </c>
      <c r="C165" s="1">
        <v>1</v>
      </c>
      <c r="D165" s="4">
        <v>45</v>
      </c>
      <c r="E165" s="3">
        <v>2.8</v>
      </c>
      <c r="F165" s="1">
        <v>40</v>
      </c>
      <c r="G165" s="1">
        <v>45</v>
      </c>
      <c r="H165" s="5">
        <v>54.13865484956586</v>
      </c>
      <c r="I165" s="1">
        <v>350</v>
      </c>
      <c r="J165" s="29">
        <v>305</v>
      </c>
      <c r="K165" s="22">
        <v>177</v>
      </c>
      <c r="L165" s="29">
        <v>95</v>
      </c>
      <c r="M165" s="3">
        <v>0.15</v>
      </c>
      <c r="N165" s="37">
        <v>0.16612686256381681</v>
      </c>
      <c r="O165" s="22">
        <v>310.30985357473827</v>
      </c>
      <c r="P165" s="22">
        <v>372.60441372747022</v>
      </c>
      <c r="Q165" s="23">
        <v>7.9598096831560491E-3</v>
      </c>
      <c r="R165" s="17">
        <v>1.1075124170921122</v>
      </c>
      <c r="S165" s="38">
        <v>0.18861841261242762</v>
      </c>
      <c r="T165" s="22">
        <v>310.30985357473827</v>
      </c>
      <c r="U165" s="22">
        <v>360</v>
      </c>
      <c r="V165" s="23">
        <v>8.263157894736842E-3</v>
      </c>
      <c r="W165" s="17">
        <f t="shared" si="14"/>
        <v>1.1793819608717111</v>
      </c>
      <c r="X165" s="17">
        <f t="shared" si="15"/>
        <v>0.72543352601156075</v>
      </c>
      <c r="Y165" s="17">
        <v>1.2574560840828508</v>
      </c>
      <c r="Z165" s="37">
        <v>0.29056052556803114</v>
      </c>
      <c r="AA165" s="22">
        <v>310.30985357473827</v>
      </c>
      <c r="AB165" s="22">
        <v>372.60441372747022</v>
      </c>
      <c r="AC165" s="23">
        <v>7.9598096831560491E-3</v>
      </c>
      <c r="AD165" s="17">
        <v>1.9370701704535409</v>
      </c>
      <c r="AE165" s="3">
        <v>0.26142925199470496</v>
      </c>
      <c r="AF165" s="17">
        <v>0.17150293522078491</v>
      </c>
      <c r="AG165" s="37">
        <f t="shared" si="16"/>
        <v>0.17150293522078491</v>
      </c>
      <c r="AH165" s="22">
        <v>317.55901169675775</v>
      </c>
      <c r="AI165" s="23">
        <v>8.3999999999999995E-3</v>
      </c>
      <c r="AJ165" s="17">
        <v>1.1433529014718995</v>
      </c>
      <c r="AK165" s="38">
        <v>0.24761507939794172</v>
      </c>
      <c r="AN165" s="3">
        <f t="shared" si="17"/>
        <v>-0.57888607470979403</v>
      </c>
      <c r="AO165" s="3">
        <f t="shared" si="18"/>
        <v>-0.3164118521676702</v>
      </c>
      <c r="AP165" s="3">
        <f t="shared" si="19"/>
        <v>0.91366107773676886</v>
      </c>
      <c r="AQ165" s="3">
        <f t="shared" si="20"/>
        <v>-0.10251567094883796</v>
      </c>
    </row>
    <row r="166" spans="1:43" x14ac:dyDescent="0.25">
      <c r="B166" s="1">
        <v>10</v>
      </c>
      <c r="C166" s="1">
        <v>1</v>
      </c>
      <c r="D166" s="4">
        <v>45</v>
      </c>
      <c r="E166" s="3">
        <v>2.8</v>
      </c>
      <c r="F166" s="1">
        <v>40</v>
      </c>
      <c r="G166" s="1">
        <v>45</v>
      </c>
      <c r="H166" s="5">
        <v>54.13865484956586</v>
      </c>
      <c r="I166" s="1">
        <v>350</v>
      </c>
      <c r="J166" s="29">
        <v>305</v>
      </c>
      <c r="K166" s="22">
        <v>177</v>
      </c>
      <c r="L166" s="29">
        <v>95</v>
      </c>
      <c r="M166" s="3">
        <v>0.19</v>
      </c>
      <c r="N166" s="37">
        <v>0.20438424701114277</v>
      </c>
      <c r="O166" s="22">
        <v>330.28688277482877</v>
      </c>
      <c r="P166" s="22">
        <v>372.60441372747022</v>
      </c>
      <c r="Q166" s="23">
        <v>7.9598096831560491E-3</v>
      </c>
      <c r="R166" s="17">
        <v>1.0757065632165408</v>
      </c>
      <c r="S166" s="38">
        <v>0.20076122887503028</v>
      </c>
      <c r="T166" s="22">
        <v>330.28688277482877</v>
      </c>
      <c r="U166" s="22">
        <v>360</v>
      </c>
      <c r="V166" s="23">
        <v>8.263157894736842E-3</v>
      </c>
      <c r="W166" s="17">
        <f t="shared" si="14"/>
        <v>1.1793819608717111</v>
      </c>
      <c r="X166" s="17">
        <f t="shared" si="15"/>
        <v>0.72543352601156075</v>
      </c>
      <c r="Y166" s="17">
        <v>1.0566380467106857</v>
      </c>
      <c r="Z166" s="37">
        <v>0.30926613880202458</v>
      </c>
      <c r="AA166" s="22">
        <v>330.28688277482877</v>
      </c>
      <c r="AB166" s="22">
        <v>372.60441372747022</v>
      </c>
      <c r="AC166" s="23">
        <v>7.9598096831560491E-3</v>
      </c>
      <c r="AD166" s="17">
        <v>1.6277165200106556</v>
      </c>
      <c r="AE166" s="3">
        <v>0.27825946135058727</v>
      </c>
      <c r="AF166" s="17">
        <v>0.19429564972313279</v>
      </c>
      <c r="AG166" s="37">
        <f t="shared" si="16"/>
        <v>0.19429564972313279</v>
      </c>
      <c r="AH166" s="22">
        <v>338.00272489611984</v>
      </c>
      <c r="AI166" s="23">
        <v>8.3999999999999995E-3</v>
      </c>
      <c r="AJ166" s="17">
        <v>1.0226086827533305</v>
      </c>
      <c r="AK166" s="38">
        <v>0.27905971970253035</v>
      </c>
      <c r="AN166" s="3">
        <f t="shared" si="17"/>
        <v>-0.1288137585039206</v>
      </c>
      <c r="AO166" s="3">
        <f t="shared" si="18"/>
        <v>-0.16994576450215121</v>
      </c>
      <c r="AP166" s="3">
        <f t="shared" si="19"/>
        <v>1.1677378674585999</v>
      </c>
      <c r="AQ166" s="3">
        <f t="shared" si="20"/>
        <v>0.10957638814366452</v>
      </c>
    </row>
    <row r="167" spans="1:43" x14ac:dyDescent="0.25">
      <c r="B167" s="1">
        <v>10</v>
      </c>
      <c r="C167" s="1">
        <v>1</v>
      </c>
      <c r="D167" s="4">
        <v>45</v>
      </c>
      <c r="E167" s="3">
        <v>2.8</v>
      </c>
      <c r="F167" s="1">
        <v>40</v>
      </c>
      <c r="G167" s="1">
        <v>45</v>
      </c>
      <c r="H167" s="5">
        <v>54.13865484956586</v>
      </c>
      <c r="I167" s="1">
        <v>350</v>
      </c>
      <c r="J167" s="29">
        <v>305</v>
      </c>
      <c r="K167" s="22">
        <v>177</v>
      </c>
      <c r="L167" s="29">
        <v>95</v>
      </c>
      <c r="M167" s="3">
        <v>0.2</v>
      </c>
      <c r="N167" s="37">
        <v>0.21203572390060799</v>
      </c>
      <c r="O167" s="22">
        <v>334.28228861484689</v>
      </c>
      <c r="P167" s="22">
        <v>372.60441372747022</v>
      </c>
      <c r="Q167" s="23">
        <v>7.9598096831560491E-3</v>
      </c>
      <c r="R167" s="17">
        <v>1.0601786195030398</v>
      </c>
      <c r="S167" s="38">
        <v>0.20318979212755081</v>
      </c>
      <c r="T167" s="22">
        <v>334.28228861484689</v>
      </c>
      <c r="U167" s="22">
        <v>360</v>
      </c>
      <c r="V167" s="23">
        <v>8.263157894736842E-3</v>
      </c>
      <c r="W167" s="17">
        <f t="shared" si="14"/>
        <v>1.1793819608717111</v>
      </c>
      <c r="X167" s="17">
        <f t="shared" si="15"/>
        <v>0.72543352601156075</v>
      </c>
      <c r="Y167" s="17">
        <v>1.0159489606377541</v>
      </c>
      <c r="Z167" s="37">
        <v>0.31300726144882329</v>
      </c>
      <c r="AA167" s="22">
        <v>334.28228861484689</v>
      </c>
      <c r="AB167" s="22">
        <v>372.60441372747022</v>
      </c>
      <c r="AC167" s="23">
        <v>7.9598096831560491E-3</v>
      </c>
      <c r="AD167" s="17">
        <v>1.5650363072441165</v>
      </c>
      <c r="AE167" s="3">
        <v>0.28162550322176372</v>
      </c>
      <c r="AF167" s="17">
        <v>0.19902478258661369</v>
      </c>
      <c r="AG167" s="37">
        <f t="shared" si="16"/>
        <v>0.19902478258661369</v>
      </c>
      <c r="AH167" s="22">
        <v>342.09146753599225</v>
      </c>
      <c r="AI167" s="23">
        <v>8.3999999999999995E-3</v>
      </c>
      <c r="AJ167" s="17">
        <v>0.99512391293306834</v>
      </c>
      <c r="AK167" s="38">
        <v>0.28534864776344804</v>
      </c>
      <c r="AN167" s="3">
        <f t="shared" si="17"/>
        <v>-3.8799295262745642E-2</v>
      </c>
      <c r="AO167" s="3">
        <f t="shared" si="18"/>
        <v>-0.14065254696904747</v>
      </c>
      <c r="AP167" s="3">
        <f t="shared" si="19"/>
        <v>1.2185532254029665</v>
      </c>
      <c r="AQ167" s="3">
        <f t="shared" si="20"/>
        <v>0.15199479996216486</v>
      </c>
    </row>
    <row r="168" spans="1:43" x14ac:dyDescent="0.25">
      <c r="B168" s="1">
        <v>10</v>
      </c>
      <c r="C168" s="1">
        <v>1</v>
      </c>
      <c r="D168" s="4">
        <v>45</v>
      </c>
      <c r="E168" s="3">
        <v>2.8</v>
      </c>
      <c r="F168" s="1">
        <v>40</v>
      </c>
      <c r="G168" s="1">
        <v>45</v>
      </c>
      <c r="H168" s="5">
        <v>54.13865484956586</v>
      </c>
      <c r="I168" s="1">
        <v>350</v>
      </c>
      <c r="J168" s="29">
        <v>305</v>
      </c>
      <c r="K168" s="22">
        <v>177</v>
      </c>
      <c r="L168" s="29">
        <v>95</v>
      </c>
      <c r="M168" s="3">
        <v>0.23</v>
      </c>
      <c r="N168" s="37">
        <v>0.24434195965612746</v>
      </c>
      <c r="O168" s="22">
        <v>351.15177993936766</v>
      </c>
      <c r="P168" s="22">
        <v>372.60441372747022</v>
      </c>
      <c r="Q168" s="23">
        <v>7.9598096831560491E-3</v>
      </c>
      <c r="R168" s="17">
        <v>1.0623563463309889</v>
      </c>
      <c r="S168" s="38">
        <v>0.21344372586041524</v>
      </c>
      <c r="T168" s="22">
        <v>351.15177993936766</v>
      </c>
      <c r="U168" s="22">
        <v>360</v>
      </c>
      <c r="V168" s="23">
        <v>8.263157894736842E-3</v>
      </c>
      <c r="W168" s="17">
        <f t="shared" si="14"/>
        <v>1.1793819608717111</v>
      </c>
      <c r="X168" s="17">
        <f t="shared" si="15"/>
        <v>0.72543352601156075</v>
      </c>
      <c r="Y168" s="17">
        <v>0.92801619939310975</v>
      </c>
      <c r="Z168" s="37">
        <v>0.32880311262419548</v>
      </c>
      <c r="AA168" s="22">
        <v>351.15177993936766</v>
      </c>
      <c r="AB168" s="22">
        <v>372.60441372747022</v>
      </c>
      <c r="AC168" s="23">
        <v>7.9598096831560491E-3</v>
      </c>
      <c r="AD168" s="17">
        <v>1.4295787505399804</v>
      </c>
      <c r="AE168" s="3">
        <v>0.2958376800111755</v>
      </c>
      <c r="AF168" s="17">
        <v>0.21961913301830313</v>
      </c>
      <c r="AG168" s="37">
        <f t="shared" si="16"/>
        <v>0.21961913301830313</v>
      </c>
      <c r="AH168" s="22">
        <v>359.35504757100915</v>
      </c>
      <c r="AI168" s="23">
        <v>8.3999999999999995E-3</v>
      </c>
      <c r="AJ168" s="17">
        <v>0.95486579573175268</v>
      </c>
      <c r="AK168" s="38">
        <v>0.31190189957621173</v>
      </c>
      <c r="AN168" s="3">
        <f t="shared" si="17"/>
        <v>0.34126177175554478</v>
      </c>
      <c r="AO168" s="3">
        <f t="shared" si="18"/>
        <v>-1.6970072940387479E-2</v>
      </c>
      <c r="AP168" s="3">
        <f t="shared" si="19"/>
        <v>1.4331069589458452</v>
      </c>
      <c r="AQ168" s="3">
        <f t="shared" si="20"/>
        <v>0.33109476097361207</v>
      </c>
    </row>
    <row r="169" spans="1:43" x14ac:dyDescent="0.25">
      <c r="B169" s="1">
        <v>10</v>
      </c>
      <c r="C169" s="1">
        <v>1</v>
      </c>
      <c r="D169" s="4">
        <v>45</v>
      </c>
      <c r="E169" s="3">
        <v>2.8</v>
      </c>
      <c r="F169" s="1">
        <v>40</v>
      </c>
      <c r="G169" s="1">
        <v>45</v>
      </c>
      <c r="H169" s="5">
        <v>54.13865484956586</v>
      </c>
      <c r="I169" s="1">
        <v>350</v>
      </c>
      <c r="J169" s="29">
        <v>305</v>
      </c>
      <c r="K169" s="22">
        <v>177</v>
      </c>
      <c r="L169" s="29">
        <v>95</v>
      </c>
      <c r="M169" s="3">
        <v>0.25</v>
      </c>
      <c r="N169" s="37">
        <v>0.26644622622569353</v>
      </c>
      <c r="O169" s="22">
        <v>362.69406347719769</v>
      </c>
      <c r="P169" s="22">
        <v>372.60441372747022</v>
      </c>
      <c r="Q169" s="23">
        <v>7.9598096831560491E-3</v>
      </c>
      <c r="R169" s="17">
        <v>1.0657849049027741</v>
      </c>
      <c r="S169" s="38">
        <v>0.22319790578213533</v>
      </c>
      <c r="T169" s="22">
        <v>362.69406347719769</v>
      </c>
      <c r="U169" s="22">
        <v>360</v>
      </c>
      <c r="V169" s="23">
        <v>8.263157894736842E-3</v>
      </c>
      <c r="W169" s="17">
        <f t="shared" si="14"/>
        <v>1.1793819608717111</v>
      </c>
      <c r="X169" s="17">
        <f t="shared" si="15"/>
        <v>0.72543352601156075</v>
      </c>
      <c r="Y169" s="17">
        <v>0.89279162312854132</v>
      </c>
      <c r="Z169" s="37">
        <v>0.33961080027050283</v>
      </c>
      <c r="AA169" s="22">
        <v>362.69406347719769</v>
      </c>
      <c r="AB169" s="22">
        <v>372.60441372747022</v>
      </c>
      <c r="AC169" s="23">
        <v>7.9598096831560491E-3</v>
      </c>
      <c r="AD169" s="17">
        <v>1.3584432010820113</v>
      </c>
      <c r="AE169" s="3">
        <v>0.30556180097235186</v>
      </c>
      <c r="AF169" s="17">
        <v>0.2342940819351301</v>
      </c>
      <c r="AG169" s="37">
        <f t="shared" si="16"/>
        <v>0.2342940819351301</v>
      </c>
      <c r="AH169" s="22">
        <v>371.16697075286277</v>
      </c>
      <c r="AI169" s="23">
        <v>8.3999999999999995E-3</v>
      </c>
      <c r="AJ169" s="17">
        <v>0.9371763277405204</v>
      </c>
      <c r="AK169" s="38">
        <v>0.33006991397441837</v>
      </c>
      <c r="AN169" s="3">
        <f t="shared" si="17"/>
        <v>0.60130355445227124</v>
      </c>
      <c r="AO169" s="3">
        <f t="shared" si="18"/>
        <v>0.10068439375197812</v>
      </c>
      <c r="AP169" s="3">
        <f t="shared" si="19"/>
        <v>1.579906881896237</v>
      </c>
      <c r="AQ169" s="3">
        <f t="shared" si="20"/>
        <v>0.45363683956039025</v>
      </c>
    </row>
    <row r="170" spans="1:43" x14ac:dyDescent="0.25">
      <c r="B170" s="1">
        <v>10</v>
      </c>
      <c r="C170" s="1">
        <v>1</v>
      </c>
      <c r="D170" s="4">
        <v>45</v>
      </c>
      <c r="E170" s="3">
        <v>2.8</v>
      </c>
      <c r="F170" s="1">
        <v>40</v>
      </c>
      <c r="G170" s="1">
        <v>45</v>
      </c>
      <c r="H170" s="5">
        <v>54.13865484956586</v>
      </c>
      <c r="I170" s="1">
        <v>350</v>
      </c>
      <c r="J170" s="29">
        <v>305</v>
      </c>
      <c r="K170" s="22">
        <v>177</v>
      </c>
      <c r="L170" s="29">
        <v>95</v>
      </c>
      <c r="M170" s="3">
        <v>0.28000000000000003</v>
      </c>
      <c r="N170" s="37">
        <v>0.29110098509174809</v>
      </c>
      <c r="O170" s="22">
        <v>375.5681489617005</v>
      </c>
      <c r="P170" s="22">
        <v>372.60441372747022</v>
      </c>
      <c r="Q170" s="23">
        <v>7.9598096831560491E-3</v>
      </c>
      <c r="R170" s="17">
        <v>1.0396463753276717</v>
      </c>
      <c r="S170" s="38">
        <v>0.24276133198299524</v>
      </c>
      <c r="T170" s="22">
        <v>375.5681489617005</v>
      </c>
      <c r="U170" s="22">
        <v>360</v>
      </c>
      <c r="V170" s="23">
        <v>8.263157894736842E-3</v>
      </c>
      <c r="W170" s="17">
        <f t="shared" si="14"/>
        <v>1.1793819608717111</v>
      </c>
      <c r="X170" s="17">
        <f t="shared" si="15"/>
        <v>0.72543352601156075</v>
      </c>
      <c r="Y170" s="17">
        <v>0.86700475708212577</v>
      </c>
      <c r="Z170" s="37">
        <v>0.35166552879907637</v>
      </c>
      <c r="AA170" s="22">
        <v>375.5681489617005</v>
      </c>
      <c r="AB170" s="22">
        <v>372.60441372747022</v>
      </c>
      <c r="AC170" s="23">
        <v>7.9598096831560491E-3</v>
      </c>
      <c r="AD170" s="17">
        <v>1.2559483171395582</v>
      </c>
      <c r="AE170" s="3">
        <v>0.31640793589058713</v>
      </c>
      <c r="AF170" s="17">
        <v>0.25122215219469318</v>
      </c>
      <c r="AG170" s="37">
        <f t="shared" si="16"/>
        <v>0.25122215219469318</v>
      </c>
      <c r="AH170" s="22">
        <v>384.34180814800726</v>
      </c>
      <c r="AI170" s="23">
        <v>8.3999999999999995E-3</v>
      </c>
      <c r="AJ170" s="17">
        <v>0.89722197212390409</v>
      </c>
      <c r="AK170" s="38">
        <v>0.35033423772626432</v>
      </c>
      <c r="AN170" s="3">
        <f t="shared" si="17"/>
        <v>0.89135015822939034</v>
      </c>
      <c r="AO170" s="3">
        <f t="shared" si="18"/>
        <v>0.33665753499087059</v>
      </c>
      <c r="AP170" s="3">
        <f t="shared" si="19"/>
        <v>1.7436452574947501</v>
      </c>
      <c r="AQ170" s="3">
        <f t="shared" si="20"/>
        <v>0.59031838875333642</v>
      </c>
    </row>
    <row r="171" spans="1:43" x14ac:dyDescent="0.25">
      <c r="B171" s="1">
        <v>10</v>
      </c>
      <c r="C171" s="1">
        <v>1</v>
      </c>
      <c r="D171" s="4">
        <v>45</v>
      </c>
      <c r="E171" s="3">
        <v>2.8</v>
      </c>
      <c r="F171" s="1">
        <v>40</v>
      </c>
      <c r="G171" s="1">
        <v>45</v>
      </c>
      <c r="H171" s="5">
        <v>54.13865484956586</v>
      </c>
      <c r="I171" s="1">
        <v>350</v>
      </c>
      <c r="J171" s="29">
        <v>305</v>
      </c>
      <c r="K171" s="22">
        <v>177</v>
      </c>
      <c r="L171" s="29">
        <v>95</v>
      </c>
      <c r="M171" s="3">
        <v>0.31</v>
      </c>
      <c r="N171" s="37">
        <v>0.31320525166131397</v>
      </c>
      <c r="O171" s="22">
        <v>387.11043249953048</v>
      </c>
      <c r="P171" s="22">
        <v>372.60441372747022</v>
      </c>
      <c r="Q171" s="23">
        <v>7.9598096831560491E-3</v>
      </c>
      <c r="R171" s="17">
        <v>1.0103395214881097</v>
      </c>
      <c r="S171" s="38">
        <v>0.26030095547342114</v>
      </c>
      <c r="T171" s="22">
        <v>387.11043249953048</v>
      </c>
      <c r="U171" s="22">
        <v>360</v>
      </c>
      <c r="V171" s="23">
        <v>8.263157894736842E-3</v>
      </c>
      <c r="W171" s="17">
        <f t="shared" si="14"/>
        <v>1.1793819608717111</v>
      </c>
      <c r="X171" s="17">
        <f t="shared" si="15"/>
        <v>0.72543352601156075</v>
      </c>
      <c r="Y171" s="17">
        <v>0.839680501527165</v>
      </c>
      <c r="Z171" s="37">
        <v>0.36247321644538366</v>
      </c>
      <c r="AA171" s="22">
        <v>387.11043249953048</v>
      </c>
      <c r="AB171" s="22">
        <v>372.60441372747022</v>
      </c>
      <c r="AC171" s="23">
        <v>7.9598096831560491E-3</v>
      </c>
      <c r="AD171" s="17">
        <v>1.1692684401463989</v>
      </c>
      <c r="AE171" s="3">
        <v>0.32613205685176361</v>
      </c>
      <c r="AF171" s="17">
        <v>0.26690098443294497</v>
      </c>
      <c r="AG171" s="37">
        <f t="shared" si="16"/>
        <v>0.26690098443294497</v>
      </c>
      <c r="AH171" s="22">
        <v>396.15373132986093</v>
      </c>
      <c r="AI171" s="23">
        <v>8.3999999999999995E-3</v>
      </c>
      <c r="AJ171" s="17">
        <v>0.86097091752562893</v>
      </c>
      <c r="AK171" s="38">
        <v>0.36850225212447107</v>
      </c>
      <c r="AN171" s="3">
        <f t="shared" si="17"/>
        <v>1.1513919409261144</v>
      </c>
      <c r="AO171" s="3">
        <f t="shared" si="18"/>
        <v>0.5482196616188405</v>
      </c>
      <c r="AP171" s="3">
        <f t="shared" si="19"/>
        <v>1.890445180445141</v>
      </c>
      <c r="AQ171" s="3">
        <f t="shared" si="20"/>
        <v>0.71286046734011599</v>
      </c>
    </row>
    <row r="172" spans="1:43" x14ac:dyDescent="0.25">
      <c r="B172" s="1">
        <v>10</v>
      </c>
      <c r="C172" s="1">
        <v>1</v>
      </c>
      <c r="D172" s="4">
        <v>45</v>
      </c>
      <c r="E172" s="3">
        <v>2.8</v>
      </c>
      <c r="F172" s="1">
        <v>40</v>
      </c>
      <c r="G172" s="1">
        <v>45</v>
      </c>
      <c r="H172" s="5">
        <v>54.13865484956586</v>
      </c>
      <c r="I172" s="1">
        <v>350</v>
      </c>
      <c r="J172" s="29">
        <v>305</v>
      </c>
      <c r="K172" s="22">
        <v>177</v>
      </c>
      <c r="L172" s="29">
        <v>95</v>
      </c>
      <c r="M172" s="3">
        <v>0.36</v>
      </c>
      <c r="N172" s="37">
        <v>0.33956033872502711</v>
      </c>
      <c r="O172" s="22">
        <v>400.87238594848156</v>
      </c>
      <c r="P172" s="22">
        <v>372.60441372747022</v>
      </c>
      <c r="Q172" s="23">
        <v>7.9598096831560491E-3</v>
      </c>
      <c r="R172" s="17">
        <v>0.94322316312507537</v>
      </c>
      <c r="S172" s="38">
        <v>0.28121358348123665</v>
      </c>
      <c r="T172" s="22">
        <v>400.87238594848156</v>
      </c>
      <c r="U172" s="22">
        <v>360</v>
      </c>
      <c r="V172" s="23">
        <v>8.263157894736842E-3</v>
      </c>
      <c r="W172" s="17">
        <f t="shared" si="14"/>
        <v>1.1793819608717111</v>
      </c>
      <c r="X172" s="17">
        <f t="shared" si="15"/>
        <v>0.72543352601156075</v>
      </c>
      <c r="Y172" s="17">
        <v>0.78114884300343512</v>
      </c>
      <c r="Z172" s="37">
        <v>0.37535930556213459</v>
      </c>
      <c r="AA172" s="22">
        <v>400.87238594848156</v>
      </c>
      <c r="AB172" s="22">
        <v>372.60441372747022</v>
      </c>
      <c r="AC172" s="23">
        <v>7.9598096831560491E-3</v>
      </c>
      <c r="AD172" s="17">
        <v>1.0426647376725962</v>
      </c>
      <c r="AE172" s="3">
        <v>0.33772620107470475</v>
      </c>
      <c r="AF172" s="17">
        <v>0.28621520812574058</v>
      </c>
      <c r="AG172" s="37">
        <f t="shared" si="16"/>
        <v>0.28621520812574058</v>
      </c>
      <c r="AH172" s="22">
        <v>410.23717820053253</v>
      </c>
      <c r="AI172" s="23">
        <v>8.3999999999999995E-3</v>
      </c>
      <c r="AJ172" s="17">
        <v>0.79504224479372387</v>
      </c>
      <c r="AK172" s="38">
        <v>0.3901641154454098</v>
      </c>
      <c r="AN172" s="3">
        <f t="shared" si="17"/>
        <v>1.4614417587568238</v>
      </c>
      <c r="AO172" s="3">
        <f t="shared" si="18"/>
        <v>0.80046681259834329</v>
      </c>
      <c r="AP172" s="3">
        <f t="shared" si="19"/>
        <v>2.0654758578090675</v>
      </c>
      <c r="AQ172" s="3">
        <f t="shared" si="20"/>
        <v>0.85896833027050645</v>
      </c>
    </row>
    <row r="173" spans="1:43" x14ac:dyDescent="0.25">
      <c r="A173" t="s">
        <v>42</v>
      </c>
      <c r="B173" s="1">
        <v>10</v>
      </c>
      <c r="C173" s="1">
        <v>1</v>
      </c>
      <c r="D173" s="4">
        <v>45</v>
      </c>
      <c r="E173" s="3">
        <v>2.8</v>
      </c>
      <c r="F173" s="1">
        <v>40</v>
      </c>
      <c r="G173" s="1">
        <v>45</v>
      </c>
      <c r="H173" s="5">
        <v>54.13865484956586</v>
      </c>
      <c r="I173" s="1">
        <v>350</v>
      </c>
      <c r="J173" s="29">
        <v>305</v>
      </c>
      <c r="K173" s="22">
        <v>177</v>
      </c>
      <c r="L173" s="29">
        <v>95</v>
      </c>
      <c r="M173" s="3">
        <v>0.16</v>
      </c>
      <c r="N173" s="37">
        <v>0.16357637026732849</v>
      </c>
      <c r="O173" s="22">
        <v>308.9780516280656</v>
      </c>
      <c r="P173" s="22">
        <v>372.60441372747022</v>
      </c>
      <c r="Q173" s="23">
        <v>7.9598096831560491E-3</v>
      </c>
      <c r="R173" s="17">
        <v>1.0223523141708031</v>
      </c>
      <c r="S173" s="38">
        <v>0.18780889152825411</v>
      </c>
      <c r="T173" s="22">
        <v>308.9780516280656</v>
      </c>
      <c r="U173" s="22">
        <v>360</v>
      </c>
      <c r="V173" s="23">
        <v>8.263157894736842E-3</v>
      </c>
      <c r="W173" s="17">
        <f t="shared" si="14"/>
        <v>1.1793819608717111</v>
      </c>
      <c r="X173" s="17">
        <f t="shared" si="15"/>
        <v>0.72543352601156075</v>
      </c>
      <c r="Y173" s="17">
        <v>1.1738055720515881</v>
      </c>
      <c r="Z173" s="37">
        <v>0.28931348468576495</v>
      </c>
      <c r="AA173" s="22">
        <v>308.9780516280656</v>
      </c>
      <c r="AB173" s="22">
        <v>372.60441372747022</v>
      </c>
      <c r="AC173" s="23">
        <v>7.9598096831560491E-3</v>
      </c>
      <c r="AD173" s="17">
        <v>1.8082092792860309</v>
      </c>
      <c r="AE173" s="3">
        <v>0.26030723803764622</v>
      </c>
      <c r="AF173" s="17">
        <v>0.17003396609485399</v>
      </c>
      <c r="AG173" s="37">
        <f t="shared" si="16"/>
        <v>0.17003396609485399</v>
      </c>
      <c r="AH173" s="22">
        <v>316.19609748346699</v>
      </c>
      <c r="AI173" s="23">
        <v>8.3999999999999995E-3</v>
      </c>
      <c r="AJ173" s="17">
        <v>1.0627122880928375</v>
      </c>
      <c r="AK173" s="38">
        <v>0.24551877004430256</v>
      </c>
      <c r="AN173" s="3">
        <f t="shared" si="17"/>
        <v>-0.60889089579018474</v>
      </c>
      <c r="AO173" s="3">
        <f t="shared" si="18"/>
        <v>-0.32617625801203814</v>
      </c>
      <c r="AP173" s="3">
        <f t="shared" si="19"/>
        <v>0.89672262508864742</v>
      </c>
      <c r="AQ173" s="3">
        <f t="shared" si="20"/>
        <v>-0.11665514155500381</v>
      </c>
    </row>
    <row r="174" spans="1:43" x14ac:dyDescent="0.25">
      <c r="B174" s="1">
        <v>10</v>
      </c>
      <c r="C174" s="1">
        <v>1</v>
      </c>
      <c r="D174" s="4">
        <v>45</v>
      </c>
      <c r="E174" s="3">
        <v>2.8</v>
      </c>
      <c r="F174" s="1">
        <v>40</v>
      </c>
      <c r="G174" s="1">
        <v>45</v>
      </c>
      <c r="H174" s="5">
        <v>54.13865484956586</v>
      </c>
      <c r="I174" s="1">
        <v>350</v>
      </c>
      <c r="J174" s="29">
        <v>305</v>
      </c>
      <c r="K174" s="22">
        <v>177</v>
      </c>
      <c r="L174" s="29">
        <v>95</v>
      </c>
      <c r="M174" s="3">
        <v>0.18</v>
      </c>
      <c r="N174" s="37">
        <v>0.1890812932322124</v>
      </c>
      <c r="O174" s="22">
        <v>322.29607109479258</v>
      </c>
      <c r="P174" s="22">
        <v>372.60441372747022</v>
      </c>
      <c r="Q174" s="23">
        <v>7.9598096831560491E-3</v>
      </c>
      <c r="R174" s="17">
        <v>1.0504516290678467</v>
      </c>
      <c r="S174" s="38">
        <v>0.19590410236998923</v>
      </c>
      <c r="T174" s="22">
        <v>322.29607109479258</v>
      </c>
      <c r="U174" s="22">
        <v>360</v>
      </c>
      <c r="V174" s="23">
        <v>8.263157894736842E-3</v>
      </c>
      <c r="W174" s="17">
        <f t="shared" si="14"/>
        <v>1.1793819608717111</v>
      </c>
      <c r="X174" s="17">
        <f t="shared" si="15"/>
        <v>0.72543352601156075</v>
      </c>
      <c r="Y174" s="17">
        <v>1.088356124277718</v>
      </c>
      <c r="Z174" s="37">
        <v>0.30178389350842721</v>
      </c>
      <c r="AA174" s="22">
        <v>322.29607109479258</v>
      </c>
      <c r="AB174" s="22">
        <v>372.60441372747022</v>
      </c>
      <c r="AC174" s="23">
        <v>7.9598096831560491E-3</v>
      </c>
      <c r="AD174" s="17">
        <v>1.6765771861579291</v>
      </c>
      <c r="AE174" s="3">
        <v>0.27152737760823437</v>
      </c>
      <c r="AF174" s="17">
        <v>0.18500797395918225</v>
      </c>
      <c r="AG174" s="37">
        <f t="shared" si="16"/>
        <v>0.18500797395918225</v>
      </c>
      <c r="AH174" s="22">
        <v>329.82523961637497</v>
      </c>
      <c r="AI174" s="23">
        <v>8.3999999999999995E-3</v>
      </c>
      <c r="AJ174" s="17">
        <v>1.0278220775510125</v>
      </c>
      <c r="AK174" s="38">
        <v>0.26648186358069492</v>
      </c>
      <c r="AN174" s="3">
        <f t="shared" si="17"/>
        <v>-0.30884268498626988</v>
      </c>
      <c r="AO174" s="3">
        <f t="shared" si="18"/>
        <v>-0.22853219956835868</v>
      </c>
      <c r="AP174" s="3">
        <f t="shared" si="19"/>
        <v>1.0661071515698677</v>
      </c>
      <c r="AQ174" s="3">
        <f t="shared" si="20"/>
        <v>2.473956450666381E-2</v>
      </c>
    </row>
    <row r="175" spans="1:43" x14ac:dyDescent="0.25">
      <c r="B175" s="1">
        <v>10</v>
      </c>
      <c r="C175" s="1">
        <v>1</v>
      </c>
      <c r="D175" s="4">
        <v>45</v>
      </c>
      <c r="E175" s="3">
        <v>2.8</v>
      </c>
      <c r="F175" s="1">
        <v>40</v>
      </c>
      <c r="G175" s="1">
        <v>45</v>
      </c>
      <c r="H175" s="5">
        <v>54.13865484956586</v>
      </c>
      <c r="I175" s="1">
        <v>350</v>
      </c>
      <c r="J175" s="29">
        <v>305</v>
      </c>
      <c r="K175" s="22">
        <v>177</v>
      </c>
      <c r="L175" s="29">
        <v>95</v>
      </c>
      <c r="M175" s="3">
        <v>0.2</v>
      </c>
      <c r="N175" s="37">
        <v>0.21288588799943745</v>
      </c>
      <c r="O175" s="22">
        <v>334.72622259707111</v>
      </c>
      <c r="P175" s="22">
        <v>372.60441372747022</v>
      </c>
      <c r="Q175" s="23">
        <v>7.9598096831560491E-3</v>
      </c>
      <c r="R175" s="17">
        <v>1.0644294399971872</v>
      </c>
      <c r="S175" s="38">
        <v>0.203459632488942</v>
      </c>
      <c r="T175" s="22">
        <v>334.72622259707111</v>
      </c>
      <c r="U175" s="22">
        <v>360</v>
      </c>
      <c r="V175" s="23">
        <v>8.263157894736842E-3</v>
      </c>
      <c r="W175" s="17">
        <f t="shared" si="14"/>
        <v>1.1793819608717111</v>
      </c>
      <c r="X175" s="17">
        <f t="shared" si="15"/>
        <v>0.72543352601156075</v>
      </c>
      <c r="Y175" s="17">
        <v>1.0172981624447099</v>
      </c>
      <c r="Z175" s="37">
        <v>0.31342294174291202</v>
      </c>
      <c r="AA175" s="22">
        <v>334.72622259707111</v>
      </c>
      <c r="AB175" s="22">
        <v>372.60441372747022</v>
      </c>
      <c r="AC175" s="23">
        <v>7.9598096831560491E-3</v>
      </c>
      <c r="AD175" s="17">
        <v>1.56711470871456</v>
      </c>
      <c r="AE175" s="3">
        <v>0.28199950787411665</v>
      </c>
      <c r="AF175" s="17">
        <v>0.19955375187521049</v>
      </c>
      <c r="AG175" s="37">
        <f t="shared" si="16"/>
        <v>0.19955375187521049</v>
      </c>
      <c r="AH175" s="22">
        <v>342.5457722737558</v>
      </c>
      <c r="AI175" s="23">
        <v>8.3999999999999995E-3</v>
      </c>
      <c r="AJ175" s="17">
        <v>0.99776875937605236</v>
      </c>
      <c r="AK175" s="38">
        <v>0.28604741754799451</v>
      </c>
      <c r="AN175" s="3">
        <f t="shared" si="17"/>
        <v>-2.8797688235948533E-2</v>
      </c>
      <c r="AO175" s="3">
        <f t="shared" si="18"/>
        <v>-0.13739774502092461</v>
      </c>
      <c r="AP175" s="3">
        <f t="shared" si="19"/>
        <v>1.2241993762856735</v>
      </c>
      <c r="AQ175" s="3">
        <f t="shared" si="20"/>
        <v>0.15670795683088706</v>
      </c>
    </row>
    <row r="176" spans="1:43" x14ac:dyDescent="0.25">
      <c r="B176" s="1">
        <v>10</v>
      </c>
      <c r="C176" s="1">
        <v>1</v>
      </c>
      <c r="D176" s="4">
        <v>45</v>
      </c>
      <c r="E176" s="3">
        <v>2.8</v>
      </c>
      <c r="F176" s="1">
        <v>40</v>
      </c>
      <c r="G176" s="1">
        <v>45</v>
      </c>
      <c r="H176" s="5">
        <v>54.13865484956586</v>
      </c>
      <c r="I176" s="1">
        <v>350</v>
      </c>
      <c r="J176" s="29">
        <v>305</v>
      </c>
      <c r="K176" s="22">
        <v>177</v>
      </c>
      <c r="L176" s="29">
        <v>95</v>
      </c>
      <c r="M176" s="3">
        <v>0.23</v>
      </c>
      <c r="N176" s="37">
        <v>0.23754064686549181</v>
      </c>
      <c r="O176" s="22">
        <v>347.60030808157381</v>
      </c>
      <c r="P176" s="22">
        <v>372.60441372747022</v>
      </c>
      <c r="Q176" s="23">
        <v>7.9598096831560491E-3</v>
      </c>
      <c r="R176" s="17">
        <v>1.0327854211543122</v>
      </c>
      <c r="S176" s="38">
        <v>0.2112850029692859</v>
      </c>
      <c r="T176" s="22">
        <v>347.60030808157381</v>
      </c>
      <c r="U176" s="22">
        <v>360</v>
      </c>
      <c r="V176" s="23">
        <v>8.263157894736842E-3</v>
      </c>
      <c r="W176" s="17">
        <f t="shared" si="14"/>
        <v>1.1793819608717111</v>
      </c>
      <c r="X176" s="17">
        <f t="shared" si="15"/>
        <v>0.72543352601156075</v>
      </c>
      <c r="Y176" s="17">
        <v>0.91863044769254731</v>
      </c>
      <c r="Z176" s="37">
        <v>0.32547767027148555</v>
      </c>
      <c r="AA176" s="22">
        <v>347.60030808157381</v>
      </c>
      <c r="AB176" s="22">
        <v>372.60441372747022</v>
      </c>
      <c r="AC176" s="23">
        <v>7.9598096831560491E-3</v>
      </c>
      <c r="AD176" s="17">
        <v>1.415120305528198</v>
      </c>
      <c r="AE176" s="3">
        <v>0.29284564279235192</v>
      </c>
      <c r="AF176" s="17">
        <v>0.2151992383387995</v>
      </c>
      <c r="AG176" s="37">
        <f t="shared" si="16"/>
        <v>0.2151992383387995</v>
      </c>
      <c r="AH176" s="22">
        <v>355.72060966890029</v>
      </c>
      <c r="AI176" s="23">
        <v>8.3999999999999995E-3</v>
      </c>
      <c r="AJ176" s="17">
        <v>0.93564886234260647</v>
      </c>
      <c r="AK176" s="38">
        <v>0.3063117412998404</v>
      </c>
      <c r="AN176" s="3">
        <f t="shared" si="17"/>
        <v>0.26124891554116825</v>
      </c>
      <c r="AO176" s="3">
        <f t="shared" si="18"/>
        <v>-4.3008488525368357E-2</v>
      </c>
      <c r="AP176" s="3">
        <f t="shared" si="19"/>
        <v>1.3879377518841867</v>
      </c>
      <c r="AQ176" s="3">
        <f t="shared" si="20"/>
        <v>0.29338950602383318</v>
      </c>
    </row>
    <row r="177" spans="1:43" x14ac:dyDescent="0.25">
      <c r="B177" s="1">
        <v>10</v>
      </c>
      <c r="C177" s="1">
        <v>1</v>
      </c>
      <c r="D177" s="4">
        <v>45</v>
      </c>
      <c r="E177" s="3">
        <v>2.8</v>
      </c>
      <c r="F177" s="1">
        <v>40</v>
      </c>
      <c r="G177" s="1">
        <v>45</v>
      </c>
      <c r="H177" s="5">
        <v>54.13865484956586</v>
      </c>
      <c r="I177" s="1">
        <v>350</v>
      </c>
      <c r="J177" s="29">
        <v>305</v>
      </c>
      <c r="K177" s="22">
        <v>177</v>
      </c>
      <c r="L177" s="29">
        <v>95</v>
      </c>
      <c r="M177" s="3">
        <v>0.24</v>
      </c>
      <c r="N177" s="37">
        <v>0.26389573392920529</v>
      </c>
      <c r="O177" s="22">
        <v>361.36226153052507</v>
      </c>
      <c r="P177" s="22">
        <v>372.60441372747022</v>
      </c>
      <c r="Q177" s="23">
        <v>7.9598096831560491E-3</v>
      </c>
      <c r="R177" s="17">
        <v>1.0995655580383554</v>
      </c>
      <c r="S177" s="38">
        <v>0.22117410307170166</v>
      </c>
      <c r="T177" s="22">
        <v>361.36226153052507</v>
      </c>
      <c r="U177" s="22">
        <v>360</v>
      </c>
      <c r="V177" s="23">
        <v>8.263157894736842E-3</v>
      </c>
      <c r="W177" s="17">
        <f t="shared" si="14"/>
        <v>1.1793819608717111</v>
      </c>
      <c r="X177" s="17">
        <f t="shared" si="15"/>
        <v>0.72543352601156075</v>
      </c>
      <c r="Y177" s="17">
        <v>0.92155876279875693</v>
      </c>
      <c r="Z177" s="37">
        <v>0.33836375938823665</v>
      </c>
      <c r="AA177" s="22">
        <v>361.36226153052507</v>
      </c>
      <c r="AB177" s="22">
        <v>372.60441372747022</v>
      </c>
      <c r="AC177" s="23">
        <v>7.9598096831560491E-3</v>
      </c>
      <c r="AD177" s="17">
        <v>1.409848997450986</v>
      </c>
      <c r="AE177" s="3">
        <v>0.30443978701529306</v>
      </c>
      <c r="AF177" s="17">
        <v>0.23257659903592331</v>
      </c>
      <c r="AG177" s="37">
        <f t="shared" si="16"/>
        <v>0.23257659903592331</v>
      </c>
      <c r="AH177" s="22">
        <v>369.80405653957195</v>
      </c>
      <c r="AI177" s="23">
        <v>8.3999999999999995E-3</v>
      </c>
      <c r="AJ177" s="17">
        <v>0.96906916264968046</v>
      </c>
      <c r="AK177" s="38">
        <v>0.32797360462077929</v>
      </c>
      <c r="AN177" s="3">
        <f t="shared" si="17"/>
        <v>0.57129873337188153</v>
      </c>
      <c r="AO177" s="3">
        <f t="shared" si="18"/>
        <v>7.62733791410595E-2</v>
      </c>
      <c r="AP177" s="3">
        <f t="shared" si="19"/>
        <v>1.5629684292481154</v>
      </c>
      <c r="AQ177" s="3">
        <f t="shared" si="20"/>
        <v>0.4394973689542237</v>
      </c>
    </row>
    <row r="178" spans="1:43" x14ac:dyDescent="0.25">
      <c r="B178" s="1">
        <v>10</v>
      </c>
      <c r="C178" s="1">
        <v>1</v>
      </c>
      <c r="D178" s="4">
        <v>45</v>
      </c>
      <c r="E178" s="3">
        <v>2.8</v>
      </c>
      <c r="F178" s="1">
        <v>40</v>
      </c>
      <c r="G178" s="1">
        <v>45</v>
      </c>
      <c r="H178" s="5">
        <v>54.13865484956586</v>
      </c>
      <c r="I178" s="1">
        <v>350</v>
      </c>
      <c r="J178" s="29">
        <v>305</v>
      </c>
      <c r="K178" s="22">
        <v>177</v>
      </c>
      <c r="L178" s="29">
        <v>95</v>
      </c>
      <c r="M178" s="3">
        <v>0.25</v>
      </c>
      <c r="N178" s="37">
        <v>0.29110098509174809</v>
      </c>
      <c r="O178" s="22">
        <v>375.5681489617005</v>
      </c>
      <c r="P178" s="22">
        <v>372.60441372747022</v>
      </c>
      <c r="Q178" s="23">
        <v>7.9598096831560491E-3</v>
      </c>
      <c r="R178" s="17">
        <v>1.1644039403669924</v>
      </c>
      <c r="S178" s="38">
        <v>0.24276133198299524</v>
      </c>
      <c r="T178" s="22">
        <v>375.5681489617005</v>
      </c>
      <c r="U178" s="22">
        <v>360</v>
      </c>
      <c r="V178" s="23">
        <v>8.263157894736842E-3</v>
      </c>
      <c r="W178" s="17">
        <f t="shared" si="14"/>
        <v>1.1793819608717111</v>
      </c>
      <c r="X178" s="17">
        <f t="shared" si="15"/>
        <v>0.72543352601156075</v>
      </c>
      <c r="Y178" s="17">
        <v>0.97104532793198095</v>
      </c>
      <c r="Z178" s="37">
        <v>0.35166552879907637</v>
      </c>
      <c r="AA178" s="22">
        <v>375.5681489617005</v>
      </c>
      <c r="AB178" s="22">
        <v>372.60441372747022</v>
      </c>
      <c r="AC178" s="23">
        <v>7.9598096831560491E-3</v>
      </c>
      <c r="AD178" s="17">
        <v>1.4066621151963055</v>
      </c>
      <c r="AE178" s="3">
        <v>0.31640793589058713</v>
      </c>
      <c r="AF178" s="17">
        <v>0.25122215219469318</v>
      </c>
      <c r="AG178" s="37">
        <f t="shared" si="16"/>
        <v>0.25122215219469318</v>
      </c>
      <c r="AH178" s="22">
        <v>384.34180814800726</v>
      </c>
      <c r="AI178" s="23">
        <v>8.3999999999999995E-3</v>
      </c>
      <c r="AJ178" s="17">
        <v>1.0048886087787727</v>
      </c>
      <c r="AK178" s="38">
        <v>0.35033423772626432</v>
      </c>
      <c r="AN178" s="3">
        <f t="shared" si="17"/>
        <v>0.89135015822939034</v>
      </c>
      <c r="AO178" s="3">
        <f t="shared" si="18"/>
        <v>0.33665753499087059</v>
      </c>
      <c r="AP178" s="3">
        <f t="shared" si="19"/>
        <v>1.7436452574947501</v>
      </c>
      <c r="AQ178" s="3">
        <f t="shared" si="20"/>
        <v>0.59031838875333642</v>
      </c>
    </row>
    <row r="179" spans="1:43" x14ac:dyDescent="0.25">
      <c r="B179" s="1">
        <v>10</v>
      </c>
      <c r="C179" s="1">
        <v>1</v>
      </c>
      <c r="D179" s="4">
        <v>45</v>
      </c>
      <c r="E179" s="3">
        <v>2.8</v>
      </c>
      <c r="F179" s="1">
        <v>40</v>
      </c>
      <c r="G179" s="1">
        <v>45</v>
      </c>
      <c r="H179" s="5">
        <v>54.13865484956586</v>
      </c>
      <c r="I179" s="1">
        <v>350</v>
      </c>
      <c r="J179" s="29">
        <v>305</v>
      </c>
      <c r="K179" s="22">
        <v>177</v>
      </c>
      <c r="L179" s="29">
        <v>95</v>
      </c>
      <c r="M179" s="3">
        <v>0.27</v>
      </c>
      <c r="N179" s="37">
        <v>0.31575574395780237</v>
      </c>
      <c r="O179" s="22">
        <v>388.44223444620314</v>
      </c>
      <c r="P179" s="22">
        <v>372.60441372747022</v>
      </c>
      <c r="Q179" s="23">
        <v>7.9598096831560491E-3</v>
      </c>
      <c r="R179" s="17">
        <v>1.169465718362231</v>
      </c>
      <c r="S179" s="38">
        <v>0.26232475818385492</v>
      </c>
      <c r="T179" s="22">
        <v>388.44223444620314</v>
      </c>
      <c r="U179" s="22">
        <v>360</v>
      </c>
      <c r="V179" s="23">
        <v>8.263157894736842E-3</v>
      </c>
      <c r="W179" s="17">
        <f t="shared" si="14"/>
        <v>1.1793819608717111</v>
      </c>
      <c r="X179" s="17">
        <f t="shared" si="15"/>
        <v>0.72543352601156075</v>
      </c>
      <c r="Y179" s="17">
        <v>0.97157317845872182</v>
      </c>
      <c r="Z179" s="37">
        <v>0.36372025732764984</v>
      </c>
      <c r="AA179" s="22">
        <v>388.44223444620314</v>
      </c>
      <c r="AB179" s="22">
        <v>372.60441372747022</v>
      </c>
      <c r="AC179" s="23">
        <v>7.9598096831560491E-3</v>
      </c>
      <c r="AD179" s="17">
        <v>1.3471120641764809</v>
      </c>
      <c r="AE179" s="3">
        <v>0.32725407080882235</v>
      </c>
      <c r="AF179" s="17">
        <v>0.26874061816986333</v>
      </c>
      <c r="AG179" s="37">
        <f t="shared" si="16"/>
        <v>0.26874061816986333</v>
      </c>
      <c r="AH179" s="22">
        <v>397.51664554315164</v>
      </c>
      <c r="AI179" s="23">
        <v>8.3999999999999995E-3</v>
      </c>
      <c r="AJ179" s="17">
        <v>0.99533562285134558</v>
      </c>
      <c r="AK179" s="38">
        <v>0.37059856147811027</v>
      </c>
      <c r="AN179" s="3">
        <f t="shared" si="17"/>
        <v>1.1813967620065062</v>
      </c>
      <c r="AO179" s="3">
        <f t="shared" si="18"/>
        <v>0.57263067622976038</v>
      </c>
      <c r="AP179" s="3">
        <f t="shared" si="19"/>
        <v>1.9073836330932623</v>
      </c>
      <c r="AQ179" s="3">
        <f t="shared" si="20"/>
        <v>0.72699993794628182</v>
      </c>
    </row>
    <row r="180" spans="1:43" x14ac:dyDescent="0.25">
      <c r="B180" s="1">
        <v>10</v>
      </c>
      <c r="C180" s="1">
        <v>1</v>
      </c>
      <c r="D180" s="4">
        <v>45</v>
      </c>
      <c r="E180" s="3">
        <v>2.8</v>
      </c>
      <c r="F180" s="1">
        <v>40</v>
      </c>
      <c r="G180" s="1">
        <v>45</v>
      </c>
      <c r="H180" s="5">
        <v>54.13865484956586</v>
      </c>
      <c r="I180" s="1">
        <v>350</v>
      </c>
      <c r="J180" s="29">
        <v>305</v>
      </c>
      <c r="K180" s="22">
        <v>177</v>
      </c>
      <c r="L180" s="29">
        <v>95</v>
      </c>
      <c r="M180" s="3">
        <v>0.28999999999999998</v>
      </c>
      <c r="N180" s="37">
        <v>0.33786001052736836</v>
      </c>
      <c r="O180" s="22">
        <v>399.98451798403318</v>
      </c>
      <c r="P180" s="22">
        <v>372.60441372747022</v>
      </c>
      <c r="Q180" s="23">
        <v>7.9598096831560491E-3</v>
      </c>
      <c r="R180" s="17">
        <v>1.165034519059891</v>
      </c>
      <c r="S180" s="38">
        <v>0.2798643816742809</v>
      </c>
      <c r="T180" s="22">
        <v>399.98451798403318</v>
      </c>
      <c r="U180" s="22">
        <v>360</v>
      </c>
      <c r="V180" s="23">
        <v>8.263157894736842E-3</v>
      </c>
      <c r="W180" s="17">
        <f t="shared" si="14"/>
        <v>1.1793819608717111</v>
      </c>
      <c r="X180" s="17">
        <f t="shared" si="15"/>
        <v>0.72543352601156075</v>
      </c>
      <c r="Y180" s="17">
        <v>0.96504959198027906</v>
      </c>
      <c r="Z180" s="37">
        <v>0.37452794497395714</v>
      </c>
      <c r="AA180" s="22">
        <v>399.98451798403318</v>
      </c>
      <c r="AB180" s="22">
        <v>372.60441372747022</v>
      </c>
      <c r="AC180" s="23">
        <v>7.9598096831560491E-3</v>
      </c>
      <c r="AD180" s="17">
        <v>1.2914756723239902</v>
      </c>
      <c r="AE180" s="3">
        <v>0.33697819176999888</v>
      </c>
      <c r="AF180" s="17">
        <v>0.28494877070486641</v>
      </c>
      <c r="AG180" s="37">
        <f t="shared" si="16"/>
        <v>0.28494877070486641</v>
      </c>
      <c r="AH180" s="22">
        <v>409.32856872500537</v>
      </c>
      <c r="AI180" s="23">
        <v>8.3999999999999995E-3</v>
      </c>
      <c r="AJ180" s="17">
        <v>0.98258196794781527</v>
      </c>
      <c r="AK180" s="38">
        <v>0.38876657587631708</v>
      </c>
      <c r="AN180" s="3">
        <f t="shared" si="17"/>
        <v>1.4414385447032316</v>
      </c>
      <c r="AO180" s="3">
        <f t="shared" si="18"/>
        <v>0.7841928028577313</v>
      </c>
      <c r="AP180" s="3">
        <f t="shared" si="19"/>
        <v>2.0541835560436534</v>
      </c>
      <c r="AQ180" s="3">
        <f t="shared" si="20"/>
        <v>0.84954201653306205</v>
      </c>
    </row>
    <row r="181" spans="1:43" x14ac:dyDescent="0.25">
      <c r="A181" t="s">
        <v>43</v>
      </c>
      <c r="B181" s="1">
        <v>10</v>
      </c>
      <c r="C181" s="1">
        <v>1</v>
      </c>
      <c r="D181" s="4">
        <v>45</v>
      </c>
      <c r="E181" s="3">
        <v>2.8</v>
      </c>
      <c r="F181" s="1">
        <v>40</v>
      </c>
      <c r="G181" s="1">
        <v>45</v>
      </c>
      <c r="H181" s="5">
        <v>54.13865484956586</v>
      </c>
      <c r="I181" s="1">
        <v>350</v>
      </c>
      <c r="J181" s="29">
        <v>305</v>
      </c>
      <c r="K181" s="22">
        <v>177</v>
      </c>
      <c r="L181" s="29">
        <v>95</v>
      </c>
      <c r="M181" s="3">
        <v>0.15</v>
      </c>
      <c r="N181" s="37">
        <v>0.19163178552870083</v>
      </c>
      <c r="O181" s="22">
        <v>323.62787304146531</v>
      </c>
      <c r="P181" s="22">
        <v>372.60441372747022</v>
      </c>
      <c r="Q181" s="23">
        <v>7.9598096831560491E-3</v>
      </c>
      <c r="R181" s="17">
        <v>1.2775452368580056</v>
      </c>
      <c r="S181" s="38">
        <v>0.19671362345416274</v>
      </c>
      <c r="T181" s="22">
        <v>323.62787304146531</v>
      </c>
      <c r="U181" s="22">
        <v>360</v>
      </c>
      <c r="V181" s="23">
        <v>8.263157894736842E-3</v>
      </c>
      <c r="W181" s="17">
        <f t="shared" si="14"/>
        <v>1.1793819608717111</v>
      </c>
      <c r="X181" s="17">
        <f t="shared" si="15"/>
        <v>0.72543352601156075</v>
      </c>
      <c r="Y181" s="17">
        <v>1.3114241563610849</v>
      </c>
      <c r="Z181" s="37">
        <v>0.30303093439069345</v>
      </c>
      <c r="AA181" s="22">
        <v>323.62787304146531</v>
      </c>
      <c r="AB181" s="22">
        <v>372.60441372747022</v>
      </c>
      <c r="AC181" s="23">
        <v>7.9598096831560491E-3</v>
      </c>
      <c r="AD181" s="17">
        <v>2.0202062292712899</v>
      </c>
      <c r="AE181" s="3">
        <v>0.27264939156529311</v>
      </c>
      <c r="AF181" s="17">
        <v>0.1865401245528952</v>
      </c>
      <c r="AG181" s="37">
        <f t="shared" si="16"/>
        <v>0.1865401245528952</v>
      </c>
      <c r="AH181" s="22">
        <v>331.18815382966579</v>
      </c>
      <c r="AI181" s="23">
        <v>8.3999999999999995E-3</v>
      </c>
      <c r="AJ181" s="17">
        <v>1.2436008303526347</v>
      </c>
      <c r="AK181" s="38">
        <v>0.26857817293433417</v>
      </c>
      <c r="AN181" s="3">
        <f t="shared" si="17"/>
        <v>-0.27883786390587789</v>
      </c>
      <c r="AO181" s="3">
        <f t="shared" si="18"/>
        <v>-0.21876779372399077</v>
      </c>
      <c r="AP181" s="3">
        <f t="shared" si="19"/>
        <v>1.0830456042179897</v>
      </c>
      <c r="AQ181" s="3">
        <f t="shared" si="20"/>
        <v>3.8879035112829662E-2</v>
      </c>
    </row>
    <row r="182" spans="1:43" x14ac:dyDescent="0.25">
      <c r="B182" s="1">
        <v>10</v>
      </c>
      <c r="C182" s="1">
        <v>1</v>
      </c>
      <c r="D182" s="4">
        <v>45</v>
      </c>
      <c r="E182" s="3">
        <v>2.8</v>
      </c>
      <c r="F182" s="1">
        <v>40</v>
      </c>
      <c r="G182" s="1">
        <v>45</v>
      </c>
      <c r="H182" s="5">
        <v>54.13865484956586</v>
      </c>
      <c r="I182" s="1">
        <v>350</v>
      </c>
      <c r="J182" s="29">
        <v>305</v>
      </c>
      <c r="K182" s="22">
        <v>177</v>
      </c>
      <c r="L182" s="29">
        <v>95</v>
      </c>
      <c r="M182" s="3">
        <v>0.16</v>
      </c>
      <c r="N182" s="37">
        <v>0.21628654439475523</v>
      </c>
      <c r="O182" s="22">
        <v>336.50195852596801</v>
      </c>
      <c r="P182" s="22">
        <v>372.60441372747022</v>
      </c>
      <c r="Q182" s="23">
        <v>7.9598096831560491E-3</v>
      </c>
      <c r="R182" s="17">
        <v>1.3517909024672201</v>
      </c>
      <c r="S182" s="38">
        <v>0.20453899393450664</v>
      </c>
      <c r="T182" s="22">
        <v>336.50195852596801</v>
      </c>
      <c r="U182" s="22">
        <v>360</v>
      </c>
      <c r="V182" s="23">
        <v>8.263157894736842E-3</v>
      </c>
      <c r="W182" s="17">
        <f t="shared" si="14"/>
        <v>1.1793819608717111</v>
      </c>
      <c r="X182" s="17">
        <f t="shared" si="15"/>
        <v>0.72543352601156075</v>
      </c>
      <c r="Y182" s="17">
        <v>1.2783687120906664</v>
      </c>
      <c r="Z182" s="37">
        <v>0.31508566291926698</v>
      </c>
      <c r="AA182" s="22">
        <v>336.50195852596801</v>
      </c>
      <c r="AB182" s="22">
        <v>372.60441372747022</v>
      </c>
      <c r="AC182" s="23">
        <v>7.9598096831560491E-3</v>
      </c>
      <c r="AD182" s="17">
        <v>1.9692853932454186</v>
      </c>
      <c r="AE182" s="3">
        <v>0.28349552648352838</v>
      </c>
      <c r="AF182" s="17">
        <v>0.20167664919268491</v>
      </c>
      <c r="AG182" s="37">
        <f t="shared" si="16"/>
        <v>0.20167664919268491</v>
      </c>
      <c r="AH182" s="22">
        <v>344.36299122481023</v>
      </c>
      <c r="AI182" s="23">
        <v>8.3999999999999995E-3</v>
      </c>
      <c r="AJ182" s="17">
        <v>1.2604790574542806</v>
      </c>
      <c r="AK182" s="38">
        <v>0.28884249668618006</v>
      </c>
      <c r="AN182" s="3">
        <f t="shared" si="17"/>
        <v>1.1208739871239248E-2</v>
      </c>
      <c r="AO182" s="3">
        <f t="shared" si="18"/>
        <v>-0.12437853722843452</v>
      </c>
      <c r="AP182" s="3">
        <f t="shared" si="19"/>
        <v>1.2467839798165028</v>
      </c>
      <c r="AQ182" s="3">
        <f t="shared" si="20"/>
        <v>0.17556058430577579</v>
      </c>
    </row>
    <row r="183" spans="1:43" x14ac:dyDescent="0.25">
      <c r="B183" s="1">
        <v>10</v>
      </c>
      <c r="C183" s="1">
        <v>1</v>
      </c>
      <c r="D183" s="4">
        <v>45</v>
      </c>
      <c r="E183" s="3">
        <v>2.8</v>
      </c>
      <c r="F183" s="1">
        <v>40</v>
      </c>
      <c r="G183" s="1">
        <v>45</v>
      </c>
      <c r="H183" s="5">
        <v>54.13865484956586</v>
      </c>
      <c r="I183" s="1">
        <v>350</v>
      </c>
      <c r="J183" s="29">
        <v>305</v>
      </c>
      <c r="K183" s="22">
        <v>177</v>
      </c>
      <c r="L183" s="29">
        <v>95</v>
      </c>
      <c r="M183" s="3">
        <v>0.18</v>
      </c>
      <c r="N183" s="37">
        <v>0.25114327244676327</v>
      </c>
      <c r="O183" s="22">
        <v>354.70325179716156</v>
      </c>
      <c r="P183" s="22">
        <v>372.60441372747022</v>
      </c>
      <c r="Q183" s="23">
        <v>7.9598096831560491E-3</v>
      </c>
      <c r="R183" s="17">
        <v>1.3952404024820182</v>
      </c>
      <c r="S183" s="38">
        <v>0.21560244875154463</v>
      </c>
      <c r="T183" s="22">
        <v>354.70325179716156</v>
      </c>
      <c r="U183" s="22">
        <v>360</v>
      </c>
      <c r="V183" s="23">
        <v>8.263157894736842E-3</v>
      </c>
      <c r="W183" s="17">
        <f t="shared" si="14"/>
        <v>1.1793819608717111</v>
      </c>
      <c r="X183" s="17">
        <f t="shared" si="15"/>
        <v>0.72543352601156075</v>
      </c>
      <c r="Y183" s="17">
        <v>1.1977913819530257</v>
      </c>
      <c r="Z183" s="37">
        <v>0.33212855497690541</v>
      </c>
      <c r="AA183" s="22">
        <v>354.70325179716156</v>
      </c>
      <c r="AB183" s="22">
        <v>372.60441372747022</v>
      </c>
      <c r="AC183" s="23">
        <v>7.9598096831560491E-3</v>
      </c>
      <c r="AD183" s="17">
        <v>1.8451586387605856</v>
      </c>
      <c r="AE183" s="3">
        <v>0.29882971722999896</v>
      </c>
      <c r="AF183" s="17">
        <v>0.22408395674156276</v>
      </c>
      <c r="AG183" s="37">
        <f t="shared" si="16"/>
        <v>0.22408395674156276</v>
      </c>
      <c r="AH183" s="22">
        <v>362.98948547311795</v>
      </c>
      <c r="AI183" s="23">
        <v>8.3999999999999995E-3</v>
      </c>
      <c r="AJ183" s="17">
        <v>1.2449108707864598</v>
      </c>
      <c r="AK183" s="38">
        <v>0.31749205785258294</v>
      </c>
      <c r="AN183" s="3">
        <f t="shared" si="17"/>
        <v>0.42127462796992332</v>
      </c>
      <c r="AO183" s="3">
        <f t="shared" si="18"/>
        <v>9.068342644594064E-3</v>
      </c>
      <c r="AP183" s="3">
        <f t="shared" si="19"/>
        <v>1.4782761660075039</v>
      </c>
      <c r="AQ183" s="3">
        <f t="shared" si="20"/>
        <v>0.36880001592338951</v>
      </c>
    </row>
    <row r="184" spans="1:43" x14ac:dyDescent="0.25">
      <c r="B184" s="1">
        <v>10</v>
      </c>
      <c r="C184" s="1">
        <v>1</v>
      </c>
      <c r="D184" s="4">
        <v>45</v>
      </c>
      <c r="E184" s="3">
        <v>2.8</v>
      </c>
      <c r="F184" s="1">
        <v>40</v>
      </c>
      <c r="G184" s="1">
        <v>45</v>
      </c>
      <c r="H184" s="5">
        <v>54.13865484956586</v>
      </c>
      <c r="I184" s="1">
        <v>350</v>
      </c>
      <c r="J184" s="29">
        <v>305</v>
      </c>
      <c r="K184" s="22">
        <v>177</v>
      </c>
      <c r="L184" s="29">
        <v>95</v>
      </c>
      <c r="M184" s="3">
        <v>0.18</v>
      </c>
      <c r="N184" s="37">
        <v>0.27154721081867028</v>
      </c>
      <c r="O184" s="22">
        <v>365.35766737054308</v>
      </c>
      <c r="P184" s="22">
        <v>372.60441372747022</v>
      </c>
      <c r="Q184" s="23">
        <v>7.9598096831560491E-3</v>
      </c>
      <c r="R184" s="17">
        <v>1.5085956156592795</v>
      </c>
      <c r="S184" s="38">
        <v>0.22724551120300288</v>
      </c>
      <c r="T184" s="22">
        <v>365.35766737054308</v>
      </c>
      <c r="U184" s="22">
        <v>360</v>
      </c>
      <c r="V184" s="23">
        <v>8.263157894736842E-3</v>
      </c>
      <c r="W184" s="17">
        <f t="shared" si="14"/>
        <v>1.1793819608717111</v>
      </c>
      <c r="X184" s="17">
        <f t="shared" si="15"/>
        <v>0.72543352601156075</v>
      </c>
      <c r="Y184" s="17">
        <v>1.2624750622389049</v>
      </c>
      <c r="Z184" s="37">
        <v>0.34210488203503525</v>
      </c>
      <c r="AA184" s="22">
        <v>365.35766737054308</v>
      </c>
      <c r="AB184" s="22">
        <v>372.60441372747022</v>
      </c>
      <c r="AC184" s="23">
        <v>7.9598096831560491E-3</v>
      </c>
      <c r="AD184" s="17">
        <v>1.9005826779724182</v>
      </c>
      <c r="AE184" s="3">
        <v>0.30780582888646951</v>
      </c>
      <c r="AF184" s="17">
        <v>0.23774800217387809</v>
      </c>
      <c r="AG184" s="37">
        <f t="shared" si="16"/>
        <v>0.23774800217387809</v>
      </c>
      <c r="AH184" s="22">
        <v>373.89279917944435</v>
      </c>
      <c r="AI184" s="23">
        <v>8.3999999999999995E-3</v>
      </c>
      <c r="AJ184" s="17">
        <v>1.3208222342993228</v>
      </c>
      <c r="AK184" s="38">
        <v>0.33426253268169681</v>
      </c>
      <c r="AN184" s="3">
        <f t="shared" si="17"/>
        <v>0.66131319661305388</v>
      </c>
      <c r="AO184" s="3">
        <f t="shared" si="18"/>
        <v>0.14950642297381767</v>
      </c>
      <c r="AP184" s="3">
        <f t="shared" si="19"/>
        <v>1.6137837871924805</v>
      </c>
      <c r="AQ184" s="3">
        <f t="shared" si="20"/>
        <v>0.48191578077272407</v>
      </c>
    </row>
    <row r="185" spans="1:43" x14ac:dyDescent="0.25">
      <c r="B185" s="1">
        <v>10</v>
      </c>
      <c r="C185" s="1">
        <v>1</v>
      </c>
      <c r="D185" s="4">
        <v>45</v>
      </c>
      <c r="E185" s="3">
        <v>2.8</v>
      </c>
      <c r="F185" s="1">
        <v>40</v>
      </c>
      <c r="G185" s="1">
        <v>45</v>
      </c>
      <c r="H185" s="5">
        <v>54.13865484956586</v>
      </c>
      <c r="I185" s="1">
        <v>350</v>
      </c>
      <c r="J185" s="29">
        <v>305</v>
      </c>
      <c r="K185" s="22">
        <v>177</v>
      </c>
      <c r="L185" s="29">
        <v>95</v>
      </c>
      <c r="M185" s="3">
        <v>0.19</v>
      </c>
      <c r="N185" s="37">
        <v>0.29110098509174809</v>
      </c>
      <c r="O185" s="22">
        <v>375.5681489617005</v>
      </c>
      <c r="P185" s="22">
        <v>372.60441372747022</v>
      </c>
      <c r="Q185" s="23">
        <v>7.9598096831560491E-3</v>
      </c>
      <c r="R185" s="17">
        <v>1.5321104478513057</v>
      </c>
      <c r="S185" s="38">
        <v>0.24276133198299524</v>
      </c>
      <c r="T185" s="22">
        <v>375.5681489617005</v>
      </c>
      <c r="U185" s="22">
        <v>360</v>
      </c>
      <c r="V185" s="23">
        <v>8.263157894736842E-3</v>
      </c>
      <c r="W185" s="17">
        <f t="shared" si="14"/>
        <v>1.1793819608717111</v>
      </c>
      <c r="X185" s="17">
        <f t="shared" si="15"/>
        <v>0.72543352601156075</v>
      </c>
      <c r="Y185" s="17">
        <v>1.2776912209631328</v>
      </c>
      <c r="Z185" s="37">
        <v>0.35166552879907637</v>
      </c>
      <c r="AA185" s="22">
        <v>375.5681489617005</v>
      </c>
      <c r="AB185" s="22">
        <v>372.60441372747022</v>
      </c>
      <c r="AC185" s="23">
        <v>7.9598096831560491E-3</v>
      </c>
      <c r="AD185" s="17">
        <v>1.850871204205665</v>
      </c>
      <c r="AE185" s="3">
        <v>0.31640793589058713</v>
      </c>
      <c r="AF185" s="17">
        <v>0.25122215219469318</v>
      </c>
      <c r="AG185" s="37">
        <f t="shared" si="16"/>
        <v>0.25122215219469318</v>
      </c>
      <c r="AH185" s="22">
        <v>384.34180814800726</v>
      </c>
      <c r="AI185" s="23">
        <v>8.3999999999999995E-3</v>
      </c>
      <c r="AJ185" s="17">
        <v>1.32222185365628</v>
      </c>
      <c r="AK185" s="38">
        <v>0.35033423772626432</v>
      </c>
      <c r="AN185" s="3">
        <f t="shared" si="17"/>
        <v>0.89135015822939034</v>
      </c>
      <c r="AO185" s="3">
        <f t="shared" si="18"/>
        <v>0.33665753499087059</v>
      </c>
      <c r="AP185" s="3">
        <f t="shared" si="19"/>
        <v>1.7436452574947501</v>
      </c>
      <c r="AQ185" s="3">
        <f t="shared" si="20"/>
        <v>0.59031838875333642</v>
      </c>
    </row>
    <row r="186" spans="1:43" x14ac:dyDescent="0.25">
      <c r="B186" s="1">
        <v>10</v>
      </c>
      <c r="C186" s="1">
        <v>1</v>
      </c>
      <c r="D186" s="4">
        <v>45</v>
      </c>
      <c r="E186" s="3">
        <v>2.8</v>
      </c>
      <c r="F186" s="1">
        <v>40</v>
      </c>
      <c r="G186" s="1">
        <v>45</v>
      </c>
      <c r="H186" s="5">
        <v>54.13865484956586</v>
      </c>
      <c r="I186" s="1">
        <v>350</v>
      </c>
      <c r="J186" s="29">
        <v>305</v>
      </c>
      <c r="K186" s="22">
        <v>177</v>
      </c>
      <c r="L186" s="29">
        <v>95</v>
      </c>
      <c r="M186" s="3">
        <v>0.2</v>
      </c>
      <c r="N186" s="37">
        <v>0.31235508756248465</v>
      </c>
      <c r="O186" s="22">
        <v>386.66649851730631</v>
      </c>
      <c r="P186" s="22">
        <v>372.60441372747022</v>
      </c>
      <c r="Q186" s="23">
        <v>7.9598096831560491E-3</v>
      </c>
      <c r="R186" s="17">
        <v>1.5617754378124231</v>
      </c>
      <c r="S186" s="38">
        <v>0.25962635456994337</v>
      </c>
      <c r="T186" s="22">
        <v>386.66649851730631</v>
      </c>
      <c r="U186" s="22">
        <v>360</v>
      </c>
      <c r="V186" s="23">
        <v>8.263157894736842E-3</v>
      </c>
      <c r="W186" s="17">
        <f t="shared" si="14"/>
        <v>1.1793819608717111</v>
      </c>
      <c r="X186" s="17">
        <f t="shared" si="15"/>
        <v>0.72543352601156075</v>
      </c>
      <c r="Y186" s="17">
        <v>1.2981317728497168</v>
      </c>
      <c r="Z186" s="37">
        <v>0.36205753615129493</v>
      </c>
      <c r="AA186" s="22">
        <v>386.66649851730631</v>
      </c>
      <c r="AB186" s="22">
        <v>372.60441372747022</v>
      </c>
      <c r="AC186" s="23">
        <v>7.9598096831560491E-3</v>
      </c>
      <c r="AD186" s="17">
        <v>1.8102876807564745</v>
      </c>
      <c r="AE186" s="3">
        <v>0.32575805219941062</v>
      </c>
      <c r="AF186" s="17">
        <v>0.26628917721992273</v>
      </c>
      <c r="AG186" s="37">
        <f t="shared" si="16"/>
        <v>0.26628917721992273</v>
      </c>
      <c r="AH186" s="22">
        <v>395.69942659209727</v>
      </c>
      <c r="AI186" s="23">
        <v>8.3999999999999995E-3</v>
      </c>
      <c r="AJ186" s="17">
        <v>1.3314458860996137</v>
      </c>
      <c r="AK186" s="38">
        <v>0.36780348233992466</v>
      </c>
      <c r="AN186" s="3">
        <f t="shared" si="17"/>
        <v>1.141390333899319</v>
      </c>
      <c r="AO186" s="3">
        <f t="shared" si="18"/>
        <v>0.54008265674853584</v>
      </c>
      <c r="AP186" s="3">
        <f t="shared" si="19"/>
        <v>1.8847990295624337</v>
      </c>
      <c r="AQ186" s="3">
        <f t="shared" si="20"/>
        <v>0.70814731047139312</v>
      </c>
    </row>
    <row r="187" spans="1:43" x14ac:dyDescent="0.25">
      <c r="B187" s="1">
        <v>10</v>
      </c>
      <c r="C187" s="1">
        <v>1</v>
      </c>
      <c r="D187" s="4">
        <v>45</v>
      </c>
      <c r="E187" s="3">
        <v>2.8</v>
      </c>
      <c r="F187" s="1">
        <v>40</v>
      </c>
      <c r="G187" s="1">
        <v>45</v>
      </c>
      <c r="H187" s="5">
        <v>54.13865484956586</v>
      </c>
      <c r="I187" s="1">
        <v>350</v>
      </c>
      <c r="J187" s="29">
        <v>305</v>
      </c>
      <c r="K187" s="22">
        <v>177</v>
      </c>
      <c r="L187" s="29">
        <v>95</v>
      </c>
      <c r="M187" s="3">
        <v>0.22</v>
      </c>
      <c r="N187" s="37">
        <v>0.34041050282385693</v>
      </c>
      <c r="O187" s="22">
        <v>401.31631993070596</v>
      </c>
      <c r="P187" s="22">
        <v>372.60441372747022</v>
      </c>
      <c r="Q187" s="23">
        <v>7.9598096831560491E-3</v>
      </c>
      <c r="R187" s="17">
        <v>1.5473204673811678</v>
      </c>
      <c r="S187" s="38">
        <v>0.28188818438471486</v>
      </c>
      <c r="T187" s="22">
        <v>401.31631993070596</v>
      </c>
      <c r="U187" s="22">
        <v>360</v>
      </c>
      <c r="V187" s="23">
        <v>8.263157894736842E-3</v>
      </c>
      <c r="W187" s="17">
        <f t="shared" si="14"/>
        <v>1.1793819608717111</v>
      </c>
      <c r="X187" s="17">
        <f t="shared" si="15"/>
        <v>0.72543352601156075</v>
      </c>
      <c r="Y187" s="17">
        <v>1.2813099290214311</v>
      </c>
      <c r="Z187" s="37">
        <v>0.37577498585622349</v>
      </c>
      <c r="AA187" s="22">
        <v>401.31631993070596</v>
      </c>
      <c r="AB187" s="22">
        <v>372.60441372747022</v>
      </c>
      <c r="AC187" s="23">
        <v>7.9598096831560491E-3</v>
      </c>
      <c r="AD187" s="17">
        <v>1.7080681175282886</v>
      </c>
      <c r="AE187" s="3">
        <v>0.33810020572705757</v>
      </c>
      <c r="AF187" s="17">
        <v>0.28684947986064074</v>
      </c>
      <c r="AG187" s="37">
        <f t="shared" si="16"/>
        <v>0.28684947986064074</v>
      </c>
      <c r="AH187" s="22">
        <v>410.69148293829608</v>
      </c>
      <c r="AI187" s="23">
        <v>8.3999999999999995E-3</v>
      </c>
      <c r="AJ187" s="17">
        <v>1.3038612720938216</v>
      </c>
      <c r="AK187" s="38">
        <v>0.39086288522995621</v>
      </c>
      <c r="AN187" s="3">
        <f t="shared" si="17"/>
        <v>1.4714433657836252</v>
      </c>
      <c r="AO187" s="3">
        <f t="shared" si="18"/>
        <v>0.80860381746865329</v>
      </c>
      <c r="AP187" s="3">
        <f t="shared" si="19"/>
        <v>2.071122008691777</v>
      </c>
      <c r="AQ187" s="3">
        <f t="shared" si="20"/>
        <v>0.86368148713922721</v>
      </c>
    </row>
    <row r="188" spans="1:43" x14ac:dyDescent="0.25">
      <c r="A188" t="s">
        <v>44</v>
      </c>
      <c r="B188" s="1">
        <v>20</v>
      </c>
      <c r="C188" s="1">
        <v>1</v>
      </c>
      <c r="D188" s="4">
        <v>40</v>
      </c>
      <c r="E188" s="3">
        <v>2.8</v>
      </c>
      <c r="F188" s="1">
        <v>40</v>
      </c>
      <c r="G188" s="1">
        <v>50</v>
      </c>
      <c r="H188" s="5">
        <v>96.386921369125758</v>
      </c>
      <c r="I188" s="1">
        <v>350</v>
      </c>
      <c r="J188" s="29">
        <v>300</v>
      </c>
      <c r="K188" s="22">
        <v>182</v>
      </c>
      <c r="L188" s="29">
        <v>150</v>
      </c>
      <c r="M188" s="3">
        <v>0.16</v>
      </c>
      <c r="N188" s="37">
        <v>0.17621750604544575</v>
      </c>
      <c r="O188" s="22">
        <v>224.93648942333181</v>
      </c>
      <c r="P188" s="22">
        <v>95.423685658071264</v>
      </c>
      <c r="Q188" s="23">
        <v>3.7261485294905368E-2</v>
      </c>
      <c r="R188" s="17">
        <v>1.101359412784036</v>
      </c>
      <c r="S188" s="38">
        <v>0.16250526374056309</v>
      </c>
      <c r="T188" s="22">
        <v>224.93648942333181</v>
      </c>
      <c r="U188" s="22">
        <v>154</v>
      </c>
      <c r="V188" s="23">
        <v>2.1000000000000001E-2</v>
      </c>
      <c r="W188" s="17">
        <f t="shared" si="14"/>
        <v>1.2455637935254833</v>
      </c>
      <c r="X188" s="17">
        <f t="shared" si="15"/>
        <v>0.5535714285714286</v>
      </c>
      <c r="Y188" s="17">
        <v>1.0156578983785194</v>
      </c>
      <c r="Z188" s="37">
        <v>0.17479495534935269</v>
      </c>
      <c r="AA188" s="22">
        <v>224.93648942333181</v>
      </c>
      <c r="AB188" s="22">
        <v>95.423685658071264</v>
      </c>
      <c r="AC188" s="23">
        <v>3.7261485294905368E-2</v>
      </c>
      <c r="AD188" s="17">
        <v>1.0924684709334542</v>
      </c>
      <c r="AE188" s="3">
        <v>0.1898757685393937</v>
      </c>
      <c r="AF188" s="17">
        <v>0.19142813392713337</v>
      </c>
      <c r="AG188" s="37">
        <f t="shared" si="16"/>
        <v>0.1898757685393937</v>
      </c>
      <c r="AH188" s="22">
        <v>234.03498631593746</v>
      </c>
      <c r="AI188" s="23">
        <v>1.9599999999999999E-2</v>
      </c>
      <c r="AJ188" s="17">
        <v>1.1867235533712106</v>
      </c>
      <c r="AK188" s="38">
        <v>0.21963680382785922</v>
      </c>
      <c r="AN188" s="3">
        <f t="shared" si="17"/>
        <v>-0.46017646218943603</v>
      </c>
      <c r="AO188" s="3">
        <f t="shared" si="18"/>
        <v>-0.63138744507592393</v>
      </c>
      <c r="AP188" s="3">
        <f t="shared" si="19"/>
        <v>-0.65877303995505765</v>
      </c>
      <c r="AQ188" s="3">
        <f t="shared" si="20"/>
        <v>-1.0042231494701406</v>
      </c>
    </row>
    <row r="189" spans="1:43" x14ac:dyDescent="0.25">
      <c r="B189" s="1">
        <v>20</v>
      </c>
      <c r="C189" s="1">
        <v>1</v>
      </c>
      <c r="D189" s="4">
        <v>40</v>
      </c>
      <c r="E189" s="3">
        <v>2.8</v>
      </c>
      <c r="F189" s="1">
        <v>40</v>
      </c>
      <c r="G189" s="1">
        <v>50</v>
      </c>
      <c r="H189" s="5">
        <v>96.386921369125758</v>
      </c>
      <c r="I189" s="1">
        <v>350</v>
      </c>
      <c r="J189" s="29">
        <v>300</v>
      </c>
      <c r="K189" s="22">
        <v>182</v>
      </c>
      <c r="L189" s="29">
        <v>150</v>
      </c>
      <c r="M189" s="3">
        <v>0.2</v>
      </c>
      <c r="N189" s="37">
        <v>0.2129582212234726</v>
      </c>
      <c r="O189" s="22">
        <v>259.89764030841235</v>
      </c>
      <c r="P189" s="22">
        <v>95.423685658071264</v>
      </c>
      <c r="Q189" s="23">
        <v>3.7261485294905368E-2</v>
      </c>
      <c r="R189" s="17">
        <v>1.0647911061173629</v>
      </c>
      <c r="S189" s="38">
        <v>0.20529664584009563</v>
      </c>
      <c r="T189" s="22">
        <v>259.89764030841235</v>
      </c>
      <c r="U189" s="22">
        <v>154</v>
      </c>
      <c r="V189" s="23">
        <v>2.1000000000000001E-2</v>
      </c>
      <c r="W189" s="17">
        <f t="shared" si="14"/>
        <v>1.2455637935254833</v>
      </c>
      <c r="X189" s="17">
        <f t="shared" si="15"/>
        <v>0.5535714285714286</v>
      </c>
      <c r="Y189" s="17">
        <v>1.0264832292004782</v>
      </c>
      <c r="Z189" s="37">
        <v>0.21123907383205465</v>
      </c>
      <c r="AA189" s="22">
        <v>259.89764030841235</v>
      </c>
      <c r="AB189" s="22">
        <v>95.423685658071264</v>
      </c>
      <c r="AC189" s="23">
        <v>3.7261485294905368E-2</v>
      </c>
      <c r="AD189" s="17">
        <v>1.0561953691602732</v>
      </c>
      <c r="AE189" s="3">
        <v>0.21938754499836161</v>
      </c>
      <c r="AF189" s="17">
        <v>0.25555866628532853</v>
      </c>
      <c r="AG189" s="37">
        <f t="shared" si="16"/>
        <v>0.21938754499836161</v>
      </c>
      <c r="AH189" s="22">
        <v>270.41028713954211</v>
      </c>
      <c r="AI189" s="23">
        <v>1.9599999999999999E-2</v>
      </c>
      <c r="AJ189" s="17">
        <v>1.096937724991808</v>
      </c>
      <c r="AK189" s="38">
        <v>0.27635888262687103</v>
      </c>
      <c r="AN189" s="3">
        <f t="shared" si="17"/>
        <v>-2.7946736657568531E-2</v>
      </c>
      <c r="AO189" s="3">
        <f t="shared" si="18"/>
        <v>-0.11523977501511584</v>
      </c>
      <c r="AP189" s="3">
        <f t="shared" si="19"/>
        <v>-0.16375560788821603</v>
      </c>
      <c r="AQ189" s="3">
        <f t="shared" si="20"/>
        <v>-0.6323196689901136</v>
      </c>
    </row>
    <row r="190" spans="1:43" x14ac:dyDescent="0.25">
      <c r="B190" s="1">
        <v>20</v>
      </c>
      <c r="C190" s="1">
        <v>1</v>
      </c>
      <c r="D190" s="4">
        <v>40</v>
      </c>
      <c r="E190" s="3">
        <v>2.8</v>
      </c>
      <c r="F190" s="1">
        <v>40</v>
      </c>
      <c r="G190" s="1">
        <v>50</v>
      </c>
      <c r="H190" s="5">
        <v>96.386921369125758</v>
      </c>
      <c r="I190" s="1">
        <v>350</v>
      </c>
      <c r="J190" s="29">
        <v>300</v>
      </c>
      <c r="K190" s="22">
        <v>182</v>
      </c>
      <c r="L190" s="29">
        <v>150</v>
      </c>
      <c r="M190" s="3">
        <v>0.23</v>
      </c>
      <c r="N190" s="37">
        <v>0.24957439160428585</v>
      </c>
      <c r="O190" s="22">
        <v>294.74027881761134</v>
      </c>
      <c r="P190" s="22">
        <v>95.423685658071264</v>
      </c>
      <c r="Q190" s="23">
        <v>3.7261485294905368E-2</v>
      </c>
      <c r="R190" s="17">
        <v>1.0851060504534167</v>
      </c>
      <c r="S190" s="38">
        <v>0.24794297240708743</v>
      </c>
      <c r="T190" s="22">
        <v>294.74027881761134</v>
      </c>
      <c r="U190" s="22">
        <v>154</v>
      </c>
      <c r="V190" s="23">
        <v>2.1000000000000001E-2</v>
      </c>
      <c r="W190" s="17">
        <f t="shared" si="14"/>
        <v>1.2455637935254833</v>
      </c>
      <c r="X190" s="17">
        <f t="shared" si="15"/>
        <v>0.5535714285714286</v>
      </c>
      <c r="Y190" s="17">
        <v>1.0780129235090758</v>
      </c>
      <c r="Z190" s="37">
        <v>0.24755965293006962</v>
      </c>
      <c r="AA190" s="22">
        <v>294.74027881761134</v>
      </c>
      <c r="AB190" s="22">
        <v>95.423685658071264</v>
      </c>
      <c r="AC190" s="23">
        <v>3.7261485294905368E-2</v>
      </c>
      <c r="AD190" s="17">
        <v>1.0763463170872591</v>
      </c>
      <c r="AE190" s="3">
        <v>0.24879928153712966</v>
      </c>
      <c r="AF190" s="17">
        <v>0.32867367449457463</v>
      </c>
      <c r="AG190" s="37">
        <f t="shared" si="16"/>
        <v>0.24879928153712966</v>
      </c>
      <c r="AH190" s="22">
        <v>306.66228185865992</v>
      </c>
      <c r="AI190" s="23">
        <v>1.9599999999999999E-2</v>
      </c>
      <c r="AJ190" s="17">
        <v>1.0817360066831723</v>
      </c>
      <c r="AK190" s="38">
        <v>0.33288868319266579</v>
      </c>
      <c r="AN190" s="3">
        <f t="shared" si="17"/>
        <v>0.40281780336402195</v>
      </c>
      <c r="AO190" s="3">
        <f t="shared" si="18"/>
        <v>0.39915824192684263</v>
      </c>
      <c r="AP190" s="3">
        <f t="shared" si="19"/>
        <v>0.32958379898518059</v>
      </c>
      <c r="AQ190" s="3">
        <f t="shared" si="20"/>
        <v>-0.26167687827442515</v>
      </c>
    </row>
    <row r="191" spans="1:43" x14ac:dyDescent="0.25">
      <c r="A191" t="s">
        <v>45</v>
      </c>
      <c r="B191" s="1">
        <v>20</v>
      </c>
      <c r="C191" s="1">
        <v>1</v>
      </c>
      <c r="D191" s="4">
        <v>40</v>
      </c>
      <c r="E191" s="3">
        <v>2.8</v>
      </c>
      <c r="F191" s="1">
        <v>40</v>
      </c>
      <c r="G191" s="1">
        <v>50</v>
      </c>
      <c r="H191" s="5">
        <v>96.386921369125758</v>
      </c>
      <c r="I191" s="1">
        <v>350</v>
      </c>
      <c r="J191" s="29">
        <v>300</v>
      </c>
      <c r="K191" s="22">
        <v>182</v>
      </c>
      <c r="L191" s="29">
        <v>150</v>
      </c>
      <c r="M191" s="3">
        <v>0.14000000000000001</v>
      </c>
      <c r="N191" s="37">
        <v>0.17621750604544575</v>
      </c>
      <c r="O191" s="22">
        <v>224.93648942333181</v>
      </c>
      <c r="P191" s="22">
        <v>95.423685658071264</v>
      </c>
      <c r="Q191" s="23">
        <v>3.7261485294905368E-2</v>
      </c>
      <c r="R191" s="17">
        <v>1.2586964717531839</v>
      </c>
      <c r="S191" s="38">
        <v>0.16250526374056309</v>
      </c>
      <c r="T191" s="22">
        <v>224.93648942333181</v>
      </c>
      <c r="U191" s="22">
        <v>154</v>
      </c>
      <c r="V191" s="23">
        <v>2.1000000000000001E-2</v>
      </c>
      <c r="W191" s="17">
        <f t="shared" si="14"/>
        <v>1.2455637935254833</v>
      </c>
      <c r="X191" s="17">
        <f t="shared" si="15"/>
        <v>0.5535714285714286</v>
      </c>
      <c r="Y191" s="17">
        <v>1.1607518838611648</v>
      </c>
      <c r="Z191" s="37">
        <v>0.17479495534935269</v>
      </c>
      <c r="AA191" s="22">
        <v>224.93648942333181</v>
      </c>
      <c r="AB191" s="22">
        <v>95.423685658071264</v>
      </c>
      <c r="AC191" s="23">
        <v>3.7261485294905368E-2</v>
      </c>
      <c r="AD191" s="17">
        <v>1.2485353953525191</v>
      </c>
      <c r="AE191" s="3">
        <v>0.1898757685393937</v>
      </c>
      <c r="AF191" s="17">
        <v>0.19142813392713337</v>
      </c>
      <c r="AG191" s="37">
        <f t="shared" si="16"/>
        <v>0.1898757685393937</v>
      </c>
      <c r="AH191" s="22">
        <v>234.03498631593746</v>
      </c>
      <c r="AI191" s="23">
        <v>1.9599999999999999E-2</v>
      </c>
      <c r="AJ191" s="17">
        <v>1.3562554895670977</v>
      </c>
      <c r="AK191" s="38">
        <v>0.21963680382785922</v>
      </c>
      <c r="AN191" s="3">
        <f t="shared" si="17"/>
        <v>-0.46017646218943603</v>
      </c>
      <c r="AO191" s="3">
        <f t="shared" si="18"/>
        <v>-0.63138744507592393</v>
      </c>
      <c r="AP191" s="3">
        <f t="shared" si="19"/>
        <v>-0.65877303995505765</v>
      </c>
      <c r="AQ191" s="3">
        <f t="shared" si="20"/>
        <v>-1.0042231494701406</v>
      </c>
    </row>
    <row r="192" spans="1:43" x14ac:dyDescent="0.25">
      <c r="B192" s="1">
        <v>20</v>
      </c>
      <c r="C192" s="1">
        <v>1</v>
      </c>
      <c r="D192" s="4">
        <v>40</v>
      </c>
      <c r="E192" s="3">
        <v>2.8</v>
      </c>
      <c r="F192" s="1">
        <v>40</v>
      </c>
      <c r="G192" s="1">
        <v>50</v>
      </c>
      <c r="H192" s="5">
        <v>96.386921369125758</v>
      </c>
      <c r="I192" s="1">
        <v>350</v>
      </c>
      <c r="J192" s="29">
        <v>300</v>
      </c>
      <c r="K192" s="22">
        <v>182</v>
      </c>
      <c r="L192" s="29">
        <v>150</v>
      </c>
      <c r="M192" s="3">
        <v>0.17</v>
      </c>
      <c r="N192" s="37">
        <v>0.21246004203461805</v>
      </c>
      <c r="O192" s="22">
        <v>259.42359080488586</v>
      </c>
      <c r="P192" s="22">
        <v>95.423685658071264</v>
      </c>
      <c r="Q192" s="23">
        <v>3.7261485294905368E-2</v>
      </c>
      <c r="R192" s="17">
        <v>1.2497649531448118</v>
      </c>
      <c r="S192" s="38">
        <v>0.20471642370993251</v>
      </c>
      <c r="T192" s="22">
        <v>259.42359080488586</v>
      </c>
      <c r="U192" s="22">
        <v>154</v>
      </c>
      <c r="V192" s="23">
        <v>2.1000000000000001E-2</v>
      </c>
      <c r="W192" s="17">
        <f t="shared" si="14"/>
        <v>1.2455637935254833</v>
      </c>
      <c r="X192" s="17">
        <f t="shared" si="15"/>
        <v>0.5535714285714286</v>
      </c>
      <c r="Y192" s="17">
        <v>1.2042142571172501</v>
      </c>
      <c r="Z192" s="37">
        <v>0.21074491629330622</v>
      </c>
      <c r="AA192" s="22">
        <v>259.42359080488586</v>
      </c>
      <c r="AB192" s="22">
        <v>95.423685658071264</v>
      </c>
      <c r="AC192" s="23">
        <v>3.7261485294905368E-2</v>
      </c>
      <c r="AD192" s="17">
        <v>1.2396759781959188</v>
      </c>
      <c r="AE192" s="3">
        <v>0.21898738531756209</v>
      </c>
      <c r="AF192" s="17">
        <v>0.25462724595282982</v>
      </c>
      <c r="AG192" s="37">
        <f t="shared" si="16"/>
        <v>0.21898738531756209</v>
      </c>
      <c r="AH192" s="22">
        <v>269.91706272159496</v>
      </c>
      <c r="AI192" s="23">
        <v>1.9599999999999999E-2</v>
      </c>
      <c r="AJ192" s="17">
        <v>1.2881610901033063</v>
      </c>
      <c r="AK192" s="38">
        <v>0.27558976969400306</v>
      </c>
      <c r="AN192" s="3">
        <f t="shared" si="17"/>
        <v>-3.3807478698678096E-2</v>
      </c>
      <c r="AO192" s="3">
        <f t="shared" si="18"/>
        <v>-0.12223838749051626</v>
      </c>
      <c r="AP192" s="3">
        <f t="shared" si="19"/>
        <v>-0.17046770866200273</v>
      </c>
      <c r="AQ192" s="3">
        <f t="shared" si="20"/>
        <v>-0.63736242804746923</v>
      </c>
    </row>
    <row r="193" spans="1:43" x14ac:dyDescent="0.25">
      <c r="B193" s="1">
        <v>20</v>
      </c>
      <c r="C193" s="1">
        <v>1</v>
      </c>
      <c r="D193" s="4">
        <v>40</v>
      </c>
      <c r="E193" s="3">
        <v>2.8</v>
      </c>
      <c r="F193" s="1">
        <v>40</v>
      </c>
      <c r="G193" s="1">
        <v>50</v>
      </c>
      <c r="H193" s="5">
        <v>96.386921369125758</v>
      </c>
      <c r="I193" s="1">
        <v>350</v>
      </c>
      <c r="J193" s="29">
        <v>300</v>
      </c>
      <c r="K193" s="22">
        <v>182</v>
      </c>
      <c r="L193" s="29">
        <v>150</v>
      </c>
      <c r="M193" s="3">
        <v>0.21</v>
      </c>
      <c r="N193" s="37">
        <v>0.24895166761821755</v>
      </c>
      <c r="O193" s="22">
        <v>294.14771693820313</v>
      </c>
      <c r="P193" s="22">
        <v>95.423685658071264</v>
      </c>
      <c r="Q193" s="23">
        <v>3.7261485294905368E-2</v>
      </c>
      <c r="R193" s="17">
        <v>1.1854841315153217</v>
      </c>
      <c r="S193" s="38">
        <v>0.2472176947443834</v>
      </c>
      <c r="T193" s="22">
        <v>294.14771693820313</v>
      </c>
      <c r="U193" s="22">
        <v>154</v>
      </c>
      <c r="V193" s="23">
        <v>2.1000000000000001E-2</v>
      </c>
      <c r="W193" s="17">
        <f t="shared" si="14"/>
        <v>1.2455637935254833</v>
      </c>
      <c r="X193" s="17">
        <f t="shared" si="15"/>
        <v>0.5535714285714286</v>
      </c>
      <c r="Y193" s="17">
        <v>1.1772271178303972</v>
      </c>
      <c r="Z193" s="37">
        <v>0.24694195600663396</v>
      </c>
      <c r="AA193" s="22">
        <v>294.14771693820313</v>
      </c>
      <c r="AB193" s="22">
        <v>95.423685658071264</v>
      </c>
      <c r="AC193" s="23">
        <v>3.7261485294905368E-2</v>
      </c>
      <c r="AD193" s="17">
        <v>1.1759140762220666</v>
      </c>
      <c r="AE193" s="3">
        <v>0.24829908193613023</v>
      </c>
      <c r="AF193" s="17">
        <v>0.32735343612391454</v>
      </c>
      <c r="AG193" s="37">
        <f t="shared" si="16"/>
        <v>0.24829908193613023</v>
      </c>
      <c r="AH193" s="22">
        <v>306.04575133622598</v>
      </c>
      <c r="AI193" s="23">
        <v>1.9599999999999999E-2</v>
      </c>
      <c r="AJ193" s="17">
        <v>1.1823765806482394</v>
      </c>
      <c r="AK193" s="38">
        <v>0.33192729202658089</v>
      </c>
      <c r="AN193" s="3">
        <f t="shared" si="17"/>
        <v>0.39549187581263379</v>
      </c>
      <c r="AO193" s="3">
        <f t="shared" si="18"/>
        <v>0.39040997633259061</v>
      </c>
      <c r="AP193" s="3">
        <f t="shared" si="19"/>
        <v>0.32119367301794549</v>
      </c>
      <c r="AQ193" s="3">
        <f t="shared" si="20"/>
        <v>-0.26798032709612013</v>
      </c>
    </row>
    <row r="194" spans="1:43" x14ac:dyDescent="0.25">
      <c r="A194" t="s">
        <v>46</v>
      </c>
      <c r="B194" s="1">
        <v>20</v>
      </c>
      <c r="C194" s="1">
        <v>1</v>
      </c>
      <c r="D194" s="4">
        <v>40</v>
      </c>
      <c r="E194" s="3">
        <v>2.8</v>
      </c>
      <c r="F194" s="1">
        <v>40</v>
      </c>
      <c r="G194" s="1">
        <v>50</v>
      </c>
      <c r="H194" s="5">
        <v>96.386921369125758</v>
      </c>
      <c r="I194" s="1">
        <v>350</v>
      </c>
      <c r="J194" s="29">
        <v>300</v>
      </c>
      <c r="K194" s="22">
        <v>182</v>
      </c>
      <c r="L194" s="29">
        <v>150</v>
      </c>
      <c r="M194" s="3">
        <v>0.21</v>
      </c>
      <c r="N194" s="37">
        <v>0.10198880690611019</v>
      </c>
      <c r="O194" s="22">
        <v>154.30311339788094</v>
      </c>
      <c r="P194" s="22">
        <v>95.423685658071264</v>
      </c>
      <c r="Q194" s="23">
        <v>3.7261485294905368E-2</v>
      </c>
      <c r="R194" s="17">
        <v>0.48566098526719137</v>
      </c>
      <c r="S194" s="38">
        <v>7.6052166346253336E-2</v>
      </c>
      <c r="T194" s="22">
        <v>154.30311339788094</v>
      </c>
      <c r="U194" s="22">
        <v>154</v>
      </c>
      <c r="V194" s="23">
        <v>2.1000000000000001E-2</v>
      </c>
      <c r="W194" s="17">
        <f t="shared" si="14"/>
        <v>1.2455637935254833</v>
      </c>
      <c r="X194" s="17">
        <f t="shared" si="15"/>
        <v>0.5535714285714286</v>
      </c>
      <c r="Y194" s="17">
        <v>0.36215317307739686</v>
      </c>
      <c r="Z194" s="37">
        <v>0.10116548207582587</v>
      </c>
      <c r="AA194" s="22">
        <v>154.30311339788094</v>
      </c>
      <c r="AB194" s="22">
        <v>95.423685658071264</v>
      </c>
      <c r="AC194" s="23">
        <v>3.7261485294905368E-2</v>
      </c>
      <c r="AD194" s="17">
        <v>0.48174039083726611</v>
      </c>
      <c r="AE194" s="3">
        <v>0.13025197610025843</v>
      </c>
      <c r="AF194" s="17">
        <v>9.0081439601391769E-2</v>
      </c>
      <c r="AG194" s="37">
        <f t="shared" si="16"/>
        <v>9.0081439601391769E-2</v>
      </c>
      <c r="AH194" s="22">
        <v>160.54454804180745</v>
      </c>
      <c r="AI194" s="23">
        <v>1.9599999999999999E-2</v>
      </c>
      <c r="AJ194" s="17">
        <v>0.42895923619710369</v>
      </c>
      <c r="AK194" s="38">
        <v>0.10503897683053366</v>
      </c>
      <c r="AN194" s="3">
        <f t="shared" si="17"/>
        <v>-1.3334270263148356</v>
      </c>
      <c r="AO194" s="3">
        <f t="shared" si="18"/>
        <v>-1.6741807039106407</v>
      </c>
      <c r="AP194" s="3">
        <f t="shared" si="19"/>
        <v>-1.6588760552494242</v>
      </c>
      <c r="AQ194" s="3">
        <f t="shared" si="20"/>
        <v>-1.7555942490162306</v>
      </c>
    </row>
    <row r="195" spans="1:43" x14ac:dyDescent="0.25">
      <c r="B195" s="1">
        <v>20</v>
      </c>
      <c r="C195" s="1">
        <v>1</v>
      </c>
      <c r="D195" s="4">
        <v>40</v>
      </c>
      <c r="E195" s="3">
        <v>2.8</v>
      </c>
      <c r="F195" s="1">
        <v>40</v>
      </c>
      <c r="G195" s="1">
        <v>50</v>
      </c>
      <c r="H195" s="5">
        <v>96.386921369125758</v>
      </c>
      <c r="I195" s="1">
        <v>350</v>
      </c>
      <c r="J195" s="29">
        <v>300</v>
      </c>
      <c r="K195" s="22">
        <v>182</v>
      </c>
      <c r="L195" s="29">
        <v>150</v>
      </c>
      <c r="M195" s="3">
        <v>0.25</v>
      </c>
      <c r="N195" s="37">
        <v>0.13985042525905989</v>
      </c>
      <c r="O195" s="22">
        <v>190.33087566589617</v>
      </c>
      <c r="P195" s="22">
        <v>95.423685658071264</v>
      </c>
      <c r="Q195" s="23">
        <v>3.7261485294905368E-2</v>
      </c>
      <c r="R195" s="17">
        <v>0.55940170103623954</v>
      </c>
      <c r="S195" s="38">
        <v>0.12014904823865298</v>
      </c>
      <c r="T195" s="22">
        <v>190.33087566589617</v>
      </c>
      <c r="U195" s="22">
        <v>154</v>
      </c>
      <c r="V195" s="23">
        <v>2.1000000000000001E-2</v>
      </c>
      <c r="W195" s="17">
        <f t="shared" ref="W195:W258" si="21">(I195-H195)/(J195-H195)</f>
        <v>1.2455637935254833</v>
      </c>
      <c r="X195" s="17">
        <f t="shared" ref="X195:X258" si="22">0.5*(1+(I195-K195-L195)/(I195-K195))</f>
        <v>0.5535714285714286</v>
      </c>
      <c r="Y195" s="17">
        <v>0.48059619295461192</v>
      </c>
      <c r="Z195" s="37">
        <v>0.13872145502071204</v>
      </c>
      <c r="AA195" s="22">
        <v>190.33087566589617</v>
      </c>
      <c r="AB195" s="22">
        <v>95.423685658071264</v>
      </c>
      <c r="AC195" s="23">
        <v>3.7261485294905368E-2</v>
      </c>
      <c r="AD195" s="17">
        <v>0.55488582008284815</v>
      </c>
      <c r="AE195" s="3">
        <v>0.16066411184102541</v>
      </c>
      <c r="AF195" s="17">
        <v>0.13705801304842097</v>
      </c>
      <c r="AG195" s="37">
        <f t="shared" ref="AG195:AG258" si="23">SMALL(AE195:AF195,1)</f>
        <v>0.13705801304842097</v>
      </c>
      <c r="AH195" s="22">
        <v>198.02960380579324</v>
      </c>
      <c r="AI195" s="23">
        <v>1.9599999999999999E-2</v>
      </c>
      <c r="AJ195" s="17">
        <v>0.54823205219368387</v>
      </c>
      <c r="AK195" s="38">
        <v>0.16349155972849835</v>
      </c>
      <c r="AN195" s="3">
        <f t="shared" ref="AN195:AN258" si="24">(N195-$N$344)/$N$345</f>
        <v>-0.88801063119047063</v>
      </c>
      <c r="AO195" s="3">
        <f t="shared" ref="AO195:AO258" si="25">(S195-$S$344)/$S$345</f>
        <v>-1.1422861557801807</v>
      </c>
      <c r="AP195" s="3">
        <f t="shared" ref="AP195:AP258" si="26">(Z195-$Z$344)/$Z$345</f>
        <v>-1.1487563964415595</v>
      </c>
      <c r="AQ195" s="3">
        <f t="shared" ref="AQ195:AQ258" si="27">(AE195-$AE$344)/$AE$345</f>
        <v>-1.3723445606571512</v>
      </c>
    </row>
    <row r="196" spans="1:43" x14ac:dyDescent="0.25">
      <c r="B196" s="1">
        <v>20</v>
      </c>
      <c r="C196" s="1">
        <v>1</v>
      </c>
      <c r="D196" s="4">
        <v>40</v>
      </c>
      <c r="E196" s="3">
        <v>2.8</v>
      </c>
      <c r="F196" s="1">
        <v>40</v>
      </c>
      <c r="G196" s="1">
        <v>50</v>
      </c>
      <c r="H196" s="5">
        <v>96.386921369125758</v>
      </c>
      <c r="I196" s="1">
        <v>350</v>
      </c>
      <c r="J196" s="29">
        <v>300</v>
      </c>
      <c r="K196" s="22">
        <v>182</v>
      </c>
      <c r="L196" s="29">
        <v>150</v>
      </c>
      <c r="M196" s="3">
        <v>0.28999999999999998</v>
      </c>
      <c r="N196" s="37">
        <v>0.17559478205937751</v>
      </c>
      <c r="O196" s="22">
        <v>224.34392754392366</v>
      </c>
      <c r="P196" s="22">
        <v>95.423685658071264</v>
      </c>
      <c r="Q196" s="23">
        <v>3.7261485294905368E-2</v>
      </c>
      <c r="R196" s="17">
        <v>0.6054992484806121</v>
      </c>
      <c r="S196" s="38">
        <v>0.16177998607785915</v>
      </c>
      <c r="T196" s="22">
        <v>224.34392754392366</v>
      </c>
      <c r="U196" s="22">
        <v>154</v>
      </c>
      <c r="V196" s="23">
        <v>2.1000000000000001E-2</v>
      </c>
      <c r="W196" s="17">
        <f t="shared" si="21"/>
        <v>1.2455637935254833</v>
      </c>
      <c r="X196" s="17">
        <f t="shared" si="22"/>
        <v>0.5535714285714286</v>
      </c>
      <c r="Y196" s="17">
        <v>0.55786202095813509</v>
      </c>
      <c r="Z196" s="37">
        <v>0.17417725842591705</v>
      </c>
      <c r="AA196" s="22">
        <v>224.34392754392366</v>
      </c>
      <c r="AB196" s="22">
        <v>95.423685658071264</v>
      </c>
      <c r="AC196" s="23">
        <v>3.7261485294905368E-2</v>
      </c>
      <c r="AD196" s="17">
        <v>0.60061123595143817</v>
      </c>
      <c r="AE196" s="3">
        <v>0.18937556893839419</v>
      </c>
      <c r="AF196" s="17">
        <v>0.19042088424647874</v>
      </c>
      <c r="AG196" s="37">
        <f t="shared" si="23"/>
        <v>0.18937556893839419</v>
      </c>
      <c r="AH196" s="22">
        <v>233.41845579350345</v>
      </c>
      <c r="AI196" s="23">
        <v>1.9599999999999999E-2</v>
      </c>
      <c r="AJ196" s="17">
        <v>0.65301920323584206</v>
      </c>
      <c r="AK196" s="38">
        <v>0.21867541266177432</v>
      </c>
      <c r="AN196" s="3">
        <f t="shared" si="24"/>
        <v>-0.46750238974082353</v>
      </c>
      <c r="AO196" s="3">
        <f t="shared" si="25"/>
        <v>-0.64013571067017494</v>
      </c>
      <c r="AP196" s="3">
        <f t="shared" si="26"/>
        <v>-0.6671631659222923</v>
      </c>
      <c r="AQ196" s="3">
        <f t="shared" si="27"/>
        <v>-1.0105265982918368</v>
      </c>
    </row>
    <row r="197" spans="1:43" x14ac:dyDescent="0.25">
      <c r="B197" s="1">
        <v>20</v>
      </c>
      <c r="C197" s="1">
        <v>1</v>
      </c>
      <c r="D197" s="4">
        <v>40</v>
      </c>
      <c r="E197" s="3">
        <v>2.8</v>
      </c>
      <c r="F197" s="1">
        <v>40</v>
      </c>
      <c r="G197" s="1">
        <v>50</v>
      </c>
      <c r="H197" s="5">
        <v>96.386921369125758</v>
      </c>
      <c r="I197" s="1">
        <v>350</v>
      </c>
      <c r="J197" s="29">
        <v>300</v>
      </c>
      <c r="K197" s="22">
        <v>182</v>
      </c>
      <c r="L197" s="29">
        <v>150</v>
      </c>
      <c r="M197" s="3">
        <v>0.33</v>
      </c>
      <c r="N197" s="37">
        <v>0.21146368365690876</v>
      </c>
      <c r="O197" s="22">
        <v>258.47549179783277</v>
      </c>
      <c r="P197" s="22">
        <v>95.423685658071264</v>
      </c>
      <c r="Q197" s="23">
        <v>3.7261485294905368E-2</v>
      </c>
      <c r="R197" s="17">
        <v>0.640799041384572</v>
      </c>
      <c r="S197" s="38">
        <v>0.2035559794496061</v>
      </c>
      <c r="T197" s="22">
        <v>258.47549179783277</v>
      </c>
      <c r="U197" s="22">
        <v>154</v>
      </c>
      <c r="V197" s="23">
        <v>2.1000000000000001E-2</v>
      </c>
      <c r="W197" s="17">
        <f t="shared" si="21"/>
        <v>1.2455637935254833</v>
      </c>
      <c r="X197" s="17">
        <f t="shared" si="22"/>
        <v>0.5535714285714286</v>
      </c>
      <c r="Y197" s="17">
        <v>0.61683630136244272</v>
      </c>
      <c r="Z197" s="37">
        <v>0.20975660121580914</v>
      </c>
      <c r="AA197" s="22">
        <v>258.47549179783277</v>
      </c>
      <c r="AB197" s="22">
        <v>95.423685658071264</v>
      </c>
      <c r="AC197" s="23">
        <v>3.7261485294905368E-2</v>
      </c>
      <c r="AD197" s="17">
        <v>0.63562606429033064</v>
      </c>
      <c r="AE197" s="3">
        <v>0.21818706595596291</v>
      </c>
      <c r="AF197" s="17">
        <v>0.25276950663150632</v>
      </c>
      <c r="AG197" s="37">
        <f t="shared" si="23"/>
        <v>0.21818706595596291</v>
      </c>
      <c r="AH197" s="22">
        <v>268.93061388570055</v>
      </c>
      <c r="AI197" s="23">
        <v>1.9599999999999999E-2</v>
      </c>
      <c r="AJ197" s="17">
        <v>0.66117292713928155</v>
      </c>
      <c r="AK197" s="38">
        <v>0.27405154382826713</v>
      </c>
      <c r="AN197" s="3">
        <f t="shared" si="24"/>
        <v>-4.5528962780899178E-2</v>
      </c>
      <c r="AO197" s="3">
        <f t="shared" si="25"/>
        <v>-0.13623561244131907</v>
      </c>
      <c r="AP197" s="3">
        <f t="shared" si="26"/>
        <v>-0.18389191020957918</v>
      </c>
      <c r="AQ197" s="3">
        <f t="shared" si="27"/>
        <v>-0.6474479461621826</v>
      </c>
    </row>
    <row r="198" spans="1:43" x14ac:dyDescent="0.25">
      <c r="B198" s="1">
        <v>20</v>
      </c>
      <c r="C198" s="1">
        <v>1</v>
      </c>
      <c r="D198" s="4">
        <v>40</v>
      </c>
      <c r="E198" s="3">
        <v>2.8</v>
      </c>
      <c r="F198" s="1">
        <v>40</v>
      </c>
      <c r="G198" s="1">
        <v>50</v>
      </c>
      <c r="H198" s="5">
        <v>96.386921369125758</v>
      </c>
      <c r="I198" s="1">
        <v>350</v>
      </c>
      <c r="J198" s="29">
        <v>300</v>
      </c>
      <c r="K198" s="22">
        <v>182</v>
      </c>
      <c r="L198" s="29">
        <v>150</v>
      </c>
      <c r="M198" s="3">
        <v>0.37</v>
      </c>
      <c r="N198" s="37">
        <v>0.26215341612286447</v>
      </c>
      <c r="O198" s="22">
        <v>306.71002878165581</v>
      </c>
      <c r="P198" s="22">
        <v>95.423685658071264</v>
      </c>
      <c r="Q198" s="23">
        <v>3.7261485294905368E-2</v>
      </c>
      <c r="R198" s="17">
        <v>0.70852274627801204</v>
      </c>
      <c r="S198" s="38">
        <v>0.26259358119370696</v>
      </c>
      <c r="T198" s="22">
        <v>306.71002878165581</v>
      </c>
      <c r="U198" s="22">
        <v>154</v>
      </c>
      <c r="V198" s="23">
        <v>2.1000000000000001E-2</v>
      </c>
      <c r="W198" s="17">
        <f t="shared" si="21"/>
        <v>1.2455637935254833</v>
      </c>
      <c r="X198" s="17">
        <f t="shared" si="22"/>
        <v>0.5535714285714286</v>
      </c>
      <c r="Y198" s="17">
        <v>0.70971238160461336</v>
      </c>
      <c r="Z198" s="37">
        <v>0.26003713078346924</v>
      </c>
      <c r="AA198" s="22">
        <v>306.71002878165581</v>
      </c>
      <c r="AB198" s="22">
        <v>95.423685658071264</v>
      </c>
      <c r="AC198" s="23">
        <v>3.7261485294905368E-2</v>
      </c>
      <c r="AD198" s="17">
        <v>0.70280305617153849</v>
      </c>
      <c r="AE198" s="3">
        <v>0.25890331347731865</v>
      </c>
      <c r="AF198" s="17">
        <v>0.35591139567956681</v>
      </c>
      <c r="AG198" s="37">
        <f t="shared" si="23"/>
        <v>0.25890331347731865</v>
      </c>
      <c r="AH198" s="22">
        <v>319.11619841182625</v>
      </c>
      <c r="AI198" s="23">
        <v>1.9599999999999999E-2</v>
      </c>
      <c r="AJ198" s="17">
        <v>0.69973868507383419</v>
      </c>
      <c r="AK198" s="38">
        <v>0.35230878474758176</v>
      </c>
      <c r="AN198" s="3">
        <f t="shared" si="24"/>
        <v>0.55080153990205039</v>
      </c>
      <c r="AO198" s="3">
        <f t="shared" si="25"/>
        <v>0.57587320693071153</v>
      </c>
      <c r="AP198" s="3">
        <f t="shared" si="26"/>
        <v>0.49906434352331908</v>
      </c>
      <c r="AQ198" s="3">
        <f t="shared" si="27"/>
        <v>-0.13434721207617881</v>
      </c>
    </row>
    <row r="199" spans="1:43" x14ac:dyDescent="0.25">
      <c r="A199" t="s">
        <v>47</v>
      </c>
      <c r="B199" s="1">
        <v>20</v>
      </c>
      <c r="C199" s="1">
        <v>6</v>
      </c>
      <c r="D199" s="4">
        <v>84</v>
      </c>
      <c r="E199" s="3">
        <v>3.5088212858554391</v>
      </c>
      <c r="F199" s="1">
        <v>50</v>
      </c>
      <c r="G199" s="1">
        <v>64</v>
      </c>
      <c r="H199" s="5">
        <v>96.251010941284974</v>
      </c>
      <c r="I199" s="1">
        <v>400</v>
      </c>
      <c r="J199" s="29">
        <v>336</v>
      </c>
      <c r="K199" s="22">
        <v>205</v>
      </c>
      <c r="L199" s="29">
        <v>164</v>
      </c>
      <c r="M199" s="3">
        <v>0.15</v>
      </c>
      <c r="N199" s="37">
        <v>0.13165888294921016</v>
      </c>
      <c r="O199" s="22">
        <v>179.8880402629556</v>
      </c>
      <c r="P199" s="22">
        <v>134.73248610695447</v>
      </c>
      <c r="Q199" s="23">
        <v>3.1012448894699375E-2</v>
      </c>
      <c r="R199" s="17">
        <v>0.87772588632806781</v>
      </c>
      <c r="S199" s="38">
        <v>0.11112967472357412</v>
      </c>
      <c r="T199" s="22">
        <v>179.8880402629556</v>
      </c>
      <c r="U199" s="22">
        <v>205</v>
      </c>
      <c r="V199" s="23">
        <v>1.9146341463414634E-2</v>
      </c>
      <c r="W199" s="17">
        <f t="shared" si="21"/>
        <v>1.266945859714663</v>
      </c>
      <c r="X199" s="17">
        <f t="shared" si="22"/>
        <v>0.57948717948717943</v>
      </c>
      <c r="Y199" s="17">
        <v>0.74086449815716082</v>
      </c>
      <c r="Z199" s="37">
        <v>0.14372200877992905</v>
      </c>
      <c r="AA199" s="22">
        <v>179.8880402629556</v>
      </c>
      <c r="AB199" s="22">
        <v>134.73248610695447</v>
      </c>
      <c r="AC199" s="23">
        <v>3.1012448894699375E-2</v>
      </c>
      <c r="AD199" s="17">
        <v>0.95814672519952704</v>
      </c>
      <c r="AE199" s="3">
        <v>0.18553423573636568</v>
      </c>
      <c r="AF199" s="17">
        <v>0.1026441456405006</v>
      </c>
      <c r="AG199" s="37">
        <f t="shared" si="23"/>
        <v>0.1026441456405006</v>
      </c>
      <c r="AH199" s="22">
        <v>188.29032467668762</v>
      </c>
      <c r="AI199" s="23">
        <v>1.6299999999999999E-2</v>
      </c>
      <c r="AJ199" s="17">
        <v>0.68429430427000404</v>
      </c>
      <c r="AK199" s="38">
        <v>0.10770852990728712</v>
      </c>
      <c r="AN199" s="3">
        <f t="shared" si="24"/>
        <v>-0.98437859972654673</v>
      </c>
      <c r="AO199" s="3">
        <f t="shared" si="25"/>
        <v>-1.2510774216100118</v>
      </c>
      <c r="AP199" s="3">
        <f t="shared" si="26"/>
        <v>-1.0808342903828076</v>
      </c>
      <c r="AQ199" s="3">
        <f t="shared" si="27"/>
        <v>-1.0589345682256077</v>
      </c>
    </row>
    <row r="200" spans="1:43" x14ac:dyDescent="0.25">
      <c r="B200" s="1">
        <v>20</v>
      </c>
      <c r="C200" s="1">
        <v>6</v>
      </c>
      <c r="D200" s="4">
        <v>84</v>
      </c>
      <c r="E200" s="3">
        <v>3.5088212858554391</v>
      </c>
      <c r="F200" s="1">
        <v>50</v>
      </c>
      <c r="G200" s="1">
        <v>64</v>
      </c>
      <c r="H200" s="5">
        <v>96.251010941284974</v>
      </c>
      <c r="I200" s="1">
        <v>400</v>
      </c>
      <c r="J200" s="29">
        <v>336</v>
      </c>
      <c r="K200" s="22">
        <v>205</v>
      </c>
      <c r="L200" s="29">
        <v>164</v>
      </c>
      <c r="M200" s="3">
        <v>0.23</v>
      </c>
      <c r="N200" s="37">
        <v>0.19201766444682036</v>
      </c>
      <c r="O200" s="22">
        <v>225.29667178564338</v>
      </c>
      <c r="P200" s="22">
        <v>134.73248610695447</v>
      </c>
      <c r="Q200" s="23">
        <v>3.1012448894699375E-2</v>
      </c>
      <c r="R200" s="17">
        <v>0.83485941063834934</v>
      </c>
      <c r="S200" s="38">
        <v>0.15812571226520117</v>
      </c>
      <c r="T200" s="22">
        <v>225.29667178564338</v>
      </c>
      <c r="U200" s="22">
        <v>205</v>
      </c>
      <c r="V200" s="23">
        <v>1.9146341463414634E-2</v>
      </c>
      <c r="W200" s="17">
        <f t="shared" si="21"/>
        <v>1.266945859714663</v>
      </c>
      <c r="X200" s="17">
        <f t="shared" si="22"/>
        <v>0.57948717948717943</v>
      </c>
      <c r="Y200" s="17">
        <v>0.68750309680522248</v>
      </c>
      <c r="Z200" s="37">
        <v>0.19235738777105407</v>
      </c>
      <c r="AA200" s="22">
        <v>225.29667178564338</v>
      </c>
      <c r="AB200" s="22">
        <v>134.73248610695447</v>
      </c>
      <c r="AC200" s="23">
        <v>3.1012448894699375E-2</v>
      </c>
      <c r="AD200" s="17">
        <v>0.83633646856980026</v>
      </c>
      <c r="AE200" s="3">
        <v>0.23236812048535119</v>
      </c>
      <c r="AF200" s="17">
        <v>0.16100492295254692</v>
      </c>
      <c r="AG200" s="37">
        <f t="shared" si="23"/>
        <v>0.16100492295254692</v>
      </c>
      <c r="AH200" s="22">
        <v>235.81992119701653</v>
      </c>
      <c r="AI200" s="23">
        <v>1.6299999999999999E-2</v>
      </c>
      <c r="AJ200" s="17">
        <v>0.70002140414150837</v>
      </c>
      <c r="AK200" s="38">
        <v>0.20022744028347023</v>
      </c>
      <c r="AN200" s="3">
        <f t="shared" si="24"/>
        <v>-0.27429825878226588</v>
      </c>
      <c r="AO200" s="3">
        <f t="shared" si="25"/>
        <v>-0.68421339224120903</v>
      </c>
      <c r="AP200" s="3">
        <f t="shared" si="26"/>
        <v>-0.42022398018387691</v>
      </c>
      <c r="AQ200" s="3">
        <f t="shared" si="27"/>
        <v>-0.46874018373082543</v>
      </c>
    </row>
    <row r="201" spans="1:43" x14ac:dyDescent="0.25">
      <c r="B201" s="1">
        <v>20</v>
      </c>
      <c r="C201" s="1">
        <v>6</v>
      </c>
      <c r="D201" s="4">
        <v>84</v>
      </c>
      <c r="E201" s="3">
        <v>3.5088212858554391</v>
      </c>
      <c r="F201" s="1">
        <v>50</v>
      </c>
      <c r="G201" s="1">
        <v>64</v>
      </c>
      <c r="H201" s="5">
        <v>96.251010941284974</v>
      </c>
      <c r="I201" s="1">
        <v>400</v>
      </c>
      <c r="J201" s="29">
        <v>336</v>
      </c>
      <c r="K201" s="22">
        <v>205</v>
      </c>
      <c r="L201" s="29">
        <v>164</v>
      </c>
      <c r="M201" s="3">
        <v>0.28000000000000003</v>
      </c>
      <c r="N201" s="37">
        <v>0.25237644594443065</v>
      </c>
      <c r="O201" s="22">
        <v>270.70530330833117</v>
      </c>
      <c r="P201" s="22">
        <v>134.73248610695447</v>
      </c>
      <c r="Q201" s="23">
        <v>3.1012448894699375E-2</v>
      </c>
      <c r="R201" s="17">
        <v>0.90134444980153794</v>
      </c>
      <c r="S201" s="38">
        <v>0.22825608951794205</v>
      </c>
      <c r="T201" s="22">
        <v>270.70530330833117</v>
      </c>
      <c r="U201" s="22">
        <v>205</v>
      </c>
      <c r="V201" s="23">
        <v>1.9146341463414634E-2</v>
      </c>
      <c r="W201" s="17">
        <f t="shared" si="21"/>
        <v>1.266945859714663</v>
      </c>
      <c r="X201" s="17">
        <f t="shared" si="22"/>
        <v>0.57948717948717943</v>
      </c>
      <c r="Y201" s="17">
        <v>0.81520031970693585</v>
      </c>
      <c r="Z201" s="37">
        <v>0.25282295780791741</v>
      </c>
      <c r="AA201" s="22">
        <v>270.70530330833117</v>
      </c>
      <c r="AB201" s="22">
        <v>134.73248610695447</v>
      </c>
      <c r="AC201" s="23">
        <v>3.1012448894699375E-2</v>
      </c>
      <c r="AD201" s="17">
        <v>0.90293913502827639</v>
      </c>
      <c r="AE201" s="3">
        <v>0.27920200523433669</v>
      </c>
      <c r="AF201" s="17">
        <v>0.2324465641448796</v>
      </c>
      <c r="AG201" s="37">
        <f t="shared" si="23"/>
        <v>0.2324465641448796</v>
      </c>
      <c r="AH201" s="22">
        <v>283.34951771734546</v>
      </c>
      <c r="AI201" s="23">
        <v>1.6299999999999999E-2</v>
      </c>
      <c r="AJ201" s="17">
        <v>0.83016630051742712</v>
      </c>
      <c r="AK201" s="38">
        <v>0.29274635065965332</v>
      </c>
      <c r="AN201" s="3">
        <f t="shared" si="24"/>
        <v>0.43578208216201592</v>
      </c>
      <c r="AO201" s="3">
        <f t="shared" si="25"/>
        <v>0.16169597182869161</v>
      </c>
      <c r="AP201" s="3">
        <f t="shared" si="26"/>
        <v>0.40107483164807101</v>
      </c>
      <c r="AQ201" s="3">
        <f t="shared" si="27"/>
        <v>0.12145420076395678</v>
      </c>
    </row>
    <row r="202" spans="1:43" x14ac:dyDescent="0.25">
      <c r="A202" t="s">
        <v>48</v>
      </c>
      <c r="B202" s="1">
        <v>20</v>
      </c>
      <c r="C202" s="1">
        <v>9</v>
      </c>
      <c r="D202" s="4">
        <v>45</v>
      </c>
      <c r="E202" s="3">
        <v>3.5088212858554391</v>
      </c>
      <c r="F202" s="1">
        <v>50</v>
      </c>
      <c r="G202" s="1">
        <v>64</v>
      </c>
      <c r="H202" s="5">
        <v>113.55033398296069</v>
      </c>
      <c r="I202" s="1">
        <v>400</v>
      </c>
      <c r="J202" s="29">
        <v>336</v>
      </c>
      <c r="K202" s="22">
        <v>208</v>
      </c>
      <c r="L202" s="29">
        <v>164</v>
      </c>
      <c r="M202" s="3">
        <v>0.18</v>
      </c>
      <c r="N202" s="37">
        <v>0.12272095972411494</v>
      </c>
      <c r="O202" s="22">
        <v>176.83957373352104</v>
      </c>
      <c r="P202" s="22">
        <v>92.722529128704892</v>
      </c>
      <c r="Q202" s="23">
        <v>4.9328037963777847E-2</v>
      </c>
      <c r="R202" s="17">
        <v>0.68178310957841637</v>
      </c>
      <c r="S202" s="38">
        <v>0.11794821671353553</v>
      </c>
      <c r="T202" s="22">
        <v>176.83957373352104</v>
      </c>
      <c r="U202" s="22">
        <v>144</v>
      </c>
      <c r="V202" s="23">
        <v>2.8719512195121952E-2</v>
      </c>
      <c r="W202" s="17">
        <f t="shared" si="21"/>
        <v>1.2877055342267751</v>
      </c>
      <c r="X202" s="17">
        <f t="shared" si="22"/>
        <v>0.57291666666666663</v>
      </c>
      <c r="Y202" s="17">
        <v>0.65526787063075298</v>
      </c>
      <c r="Z202" s="37">
        <v>0.13790150792584993</v>
      </c>
      <c r="AA202" s="22">
        <v>176.83957373352104</v>
      </c>
      <c r="AB202" s="22">
        <v>92.722529128704892</v>
      </c>
      <c r="AC202" s="23">
        <v>4.9328037963777847E-2</v>
      </c>
      <c r="AD202" s="17">
        <v>0.76611948847694411</v>
      </c>
      <c r="AE202" s="3">
        <v>0.15058108016807392</v>
      </c>
      <c r="AF202" s="17">
        <v>0.10035281057140449</v>
      </c>
      <c r="AG202" s="37">
        <f t="shared" si="23"/>
        <v>0.10035281057140449</v>
      </c>
      <c r="AH202" s="22">
        <v>186.17685184047309</v>
      </c>
      <c r="AI202" s="23">
        <v>2.06E-2</v>
      </c>
      <c r="AJ202" s="17">
        <v>0.5575156142855805</v>
      </c>
      <c r="AK202" s="38">
        <v>0.14971713259954064</v>
      </c>
      <c r="AN202" s="3">
        <f t="shared" si="24"/>
        <v>-1.0895272361558741</v>
      </c>
      <c r="AO202" s="3">
        <f t="shared" si="25"/>
        <v>-1.1688324837591071</v>
      </c>
      <c r="AP202" s="3">
        <f t="shared" si="26"/>
        <v>-1.1598936696759761</v>
      </c>
      <c r="AQ202" s="3">
        <f t="shared" si="27"/>
        <v>-1.4994095842816948</v>
      </c>
    </row>
    <row r="203" spans="1:43" x14ac:dyDescent="0.25">
      <c r="B203" s="1">
        <v>20</v>
      </c>
      <c r="C203" s="1">
        <v>9</v>
      </c>
      <c r="D203" s="4">
        <v>45</v>
      </c>
      <c r="E203" s="3">
        <v>3.5088212858554391</v>
      </c>
      <c r="F203" s="1">
        <v>50</v>
      </c>
      <c r="G203" s="1">
        <v>64</v>
      </c>
      <c r="H203" s="5">
        <v>113.55033398296069</v>
      </c>
      <c r="I203" s="1">
        <v>400</v>
      </c>
      <c r="J203" s="29">
        <v>336</v>
      </c>
      <c r="K203" s="22">
        <v>208</v>
      </c>
      <c r="L203" s="29">
        <v>164</v>
      </c>
      <c r="M203" s="3">
        <v>0.26</v>
      </c>
      <c r="N203" s="37">
        <v>0.16718299484634599</v>
      </c>
      <c r="O203" s="22">
        <v>220.75275647271758</v>
      </c>
      <c r="P203" s="22">
        <v>92.722529128704892</v>
      </c>
      <c r="Q203" s="23">
        <v>4.9328037963777847E-2</v>
      </c>
      <c r="R203" s="17">
        <v>0.64301151863979222</v>
      </c>
      <c r="S203" s="38">
        <v>0.17512939694084201</v>
      </c>
      <c r="T203" s="22">
        <v>220.75275647271758</v>
      </c>
      <c r="U203" s="22">
        <v>144</v>
      </c>
      <c r="V203" s="23">
        <v>2.8719512195121952E-2</v>
      </c>
      <c r="W203" s="17">
        <f t="shared" si="21"/>
        <v>1.2877055342267751</v>
      </c>
      <c r="X203" s="17">
        <f t="shared" si="22"/>
        <v>0.57291666666666663</v>
      </c>
      <c r="Y203" s="17">
        <v>0.67357460361862309</v>
      </c>
      <c r="Z203" s="37">
        <v>0.18786348428743904</v>
      </c>
      <c r="AA203" s="22">
        <v>220.75275647271758</v>
      </c>
      <c r="AB203" s="22">
        <v>92.722529128704892</v>
      </c>
      <c r="AC203" s="23">
        <v>4.9328037963777847E-2</v>
      </c>
      <c r="AD203" s="17">
        <v>0.72255186264399629</v>
      </c>
      <c r="AE203" s="3">
        <v>0.18797369739101846</v>
      </c>
      <c r="AF203" s="17">
        <v>0.15638060603253504</v>
      </c>
      <c r="AG203" s="37">
        <f t="shared" si="23"/>
        <v>0.15638060603253504</v>
      </c>
      <c r="AH203" s="22">
        <v>232.40868753240267</v>
      </c>
      <c r="AI203" s="23">
        <v>2.06E-2</v>
      </c>
      <c r="AJ203" s="17">
        <v>0.60146386935590401</v>
      </c>
      <c r="AK203" s="38">
        <v>0.22234900016648293</v>
      </c>
      <c r="AN203" s="3">
        <f t="shared" si="24"/>
        <v>-0.56646139096613246</v>
      </c>
      <c r="AO203" s="3">
        <f t="shared" si="25"/>
        <v>-0.47911573478843511</v>
      </c>
      <c r="AP203" s="3">
        <f t="shared" si="26"/>
        <v>-0.48126429766257306</v>
      </c>
      <c r="AQ203" s="3">
        <f t="shared" si="27"/>
        <v>-1.02819279701694</v>
      </c>
    </row>
    <row r="204" spans="1:43" x14ac:dyDescent="0.25">
      <c r="B204" s="1">
        <v>20</v>
      </c>
      <c r="C204" s="1">
        <v>9</v>
      </c>
      <c r="D204" s="4">
        <v>45</v>
      </c>
      <c r="E204" s="3">
        <v>3.5088212858554391</v>
      </c>
      <c r="F204" s="1">
        <v>50</v>
      </c>
      <c r="G204" s="1">
        <v>64</v>
      </c>
      <c r="H204" s="5">
        <v>113.55033398296069</v>
      </c>
      <c r="I204" s="1">
        <v>400</v>
      </c>
      <c r="J204" s="29">
        <v>336</v>
      </c>
      <c r="K204" s="22">
        <v>208</v>
      </c>
      <c r="L204" s="29">
        <v>164</v>
      </c>
      <c r="M204" s="3">
        <v>0.34</v>
      </c>
      <c r="N204" s="37">
        <v>0.21164502996857701</v>
      </c>
      <c r="O204" s="22">
        <v>264.66593921191406</v>
      </c>
      <c r="P204" s="22">
        <v>92.722529128704892</v>
      </c>
      <c r="Q204" s="23">
        <v>4.9328037963777847E-2</v>
      </c>
      <c r="R204" s="17">
        <v>0.62248538226052053</v>
      </c>
      <c r="S204" s="38">
        <v>0.23231057716814843</v>
      </c>
      <c r="T204" s="22">
        <v>264.66593921191406</v>
      </c>
      <c r="U204" s="22">
        <v>144</v>
      </c>
      <c r="V204" s="23">
        <v>2.8719512195121952E-2</v>
      </c>
      <c r="W204" s="17">
        <f t="shared" si="21"/>
        <v>1.2877055342267751</v>
      </c>
      <c r="X204" s="17">
        <f t="shared" si="22"/>
        <v>0.57291666666666663</v>
      </c>
      <c r="Y204" s="17">
        <v>0.68326640343573064</v>
      </c>
      <c r="Z204" s="37">
        <v>0.23782546064902813</v>
      </c>
      <c r="AA204" s="22">
        <v>264.66593921191406</v>
      </c>
      <c r="AB204" s="22">
        <v>92.722529128704892</v>
      </c>
      <c r="AC204" s="23">
        <v>4.9328037963777847E-2</v>
      </c>
      <c r="AD204" s="17">
        <v>0.69948664896772972</v>
      </c>
      <c r="AE204" s="3">
        <v>0.22536631461396298</v>
      </c>
      <c r="AF204" s="17">
        <v>0.22478469064030332</v>
      </c>
      <c r="AG204" s="37">
        <f t="shared" si="23"/>
        <v>0.22478469064030332</v>
      </c>
      <c r="AH204" s="22">
        <v>278.64052322433218</v>
      </c>
      <c r="AI204" s="23">
        <v>2.06E-2</v>
      </c>
      <c r="AJ204" s="17">
        <v>0.66113144305971561</v>
      </c>
      <c r="AK204" s="38">
        <v>0.2949808677334253</v>
      </c>
      <c r="AN204" s="3">
        <f t="shared" si="24"/>
        <v>-4.339554577639132E-2</v>
      </c>
      <c r="AO204" s="3">
        <f t="shared" si="25"/>
        <v>0.21060101418223615</v>
      </c>
      <c r="AP204" s="3">
        <f t="shared" si="26"/>
        <v>0.19736507435082953</v>
      </c>
      <c r="AQ204" s="3">
        <f t="shared" si="27"/>
        <v>-0.55697600975218564</v>
      </c>
    </row>
    <row r="205" spans="1:43" x14ac:dyDescent="0.25">
      <c r="A205" t="s">
        <v>49</v>
      </c>
      <c r="B205" s="1">
        <v>16</v>
      </c>
      <c r="C205" s="1">
        <v>2</v>
      </c>
      <c r="D205" s="4">
        <v>52</v>
      </c>
      <c r="E205" s="3">
        <v>3.42</v>
      </c>
      <c r="F205" s="1">
        <v>27</v>
      </c>
      <c r="G205" s="1">
        <v>35</v>
      </c>
      <c r="H205" s="5">
        <v>69.840426640711158</v>
      </c>
      <c r="I205" s="1">
        <v>235</v>
      </c>
      <c r="J205" s="29">
        <v>200</v>
      </c>
      <c r="K205" s="22">
        <v>123</v>
      </c>
      <c r="L205" s="29">
        <v>115</v>
      </c>
      <c r="M205" s="3">
        <v>0.15</v>
      </c>
      <c r="N205" s="37">
        <v>0.12947798925127468</v>
      </c>
      <c r="O205" s="22">
        <v>234.72234542321382</v>
      </c>
      <c r="P205" s="22">
        <v>94.165512992369187</v>
      </c>
      <c r="Q205" s="23">
        <v>4.8680193563528699E-2</v>
      </c>
      <c r="R205" s="17">
        <v>0.86318659500849793</v>
      </c>
      <c r="S205" s="38">
        <v>0.1175277819493063</v>
      </c>
      <c r="T205" s="22">
        <v>234.72234542321382</v>
      </c>
      <c r="U205" s="22">
        <v>171</v>
      </c>
      <c r="V205" s="23">
        <v>2.3304347826086955E-2</v>
      </c>
      <c r="W205" s="17">
        <f t="shared" si="21"/>
        <v>1.2689006970189352</v>
      </c>
      <c r="X205" s="17">
        <f t="shared" si="22"/>
        <v>0.48660714285714285</v>
      </c>
      <c r="Y205" s="17">
        <v>0.78351854632870865</v>
      </c>
      <c r="Z205" s="37">
        <v>0.13159532895532036</v>
      </c>
      <c r="AA205" s="22">
        <v>234.72234542321382</v>
      </c>
      <c r="AB205" s="22">
        <v>94.165512992369187</v>
      </c>
      <c r="AC205" s="23">
        <v>4.8680193563528699E-2</v>
      </c>
      <c r="AD205" s="17">
        <v>0.87730219303546908</v>
      </c>
      <c r="AE205" s="3">
        <v>0.17990147855742625</v>
      </c>
      <c r="AF205" s="17">
        <v>0.15021092609657113</v>
      </c>
      <c r="AG205" s="37">
        <f t="shared" si="23"/>
        <v>0.15021092609657113</v>
      </c>
      <c r="AH205" s="22">
        <v>245.36039355332269</v>
      </c>
      <c r="AI205" s="23">
        <v>1.8800000000000001E-2</v>
      </c>
      <c r="AJ205" s="17">
        <v>1.0014061739771409</v>
      </c>
      <c r="AK205" s="38">
        <v>0.1681420338666586</v>
      </c>
      <c r="AN205" s="3">
        <f t="shared" si="24"/>
        <v>-1.0100353426588833</v>
      </c>
      <c r="AO205" s="3">
        <f t="shared" si="25"/>
        <v>-1.1739037484232098</v>
      </c>
      <c r="AP205" s="3">
        <f t="shared" si="26"/>
        <v>-1.2455499744546785</v>
      </c>
      <c r="AQ205" s="3">
        <f t="shared" si="27"/>
        <v>-1.1299178247726687</v>
      </c>
    </row>
    <row r="206" spans="1:43" x14ac:dyDescent="0.25">
      <c r="B206" s="1">
        <v>16</v>
      </c>
      <c r="C206" s="1">
        <v>2</v>
      </c>
      <c r="D206" s="4">
        <v>52</v>
      </c>
      <c r="E206" s="3">
        <v>3.42</v>
      </c>
      <c r="F206" s="1">
        <v>27</v>
      </c>
      <c r="G206" s="1">
        <v>35</v>
      </c>
      <c r="H206" s="5">
        <v>69.840426640711158</v>
      </c>
      <c r="I206" s="1">
        <v>235</v>
      </c>
      <c r="J206" s="29">
        <v>200</v>
      </c>
      <c r="K206" s="22">
        <v>123</v>
      </c>
      <c r="L206" s="29">
        <v>115</v>
      </c>
      <c r="M206" s="3">
        <v>0.19</v>
      </c>
      <c r="N206" s="37">
        <v>0.18827950796327195</v>
      </c>
      <c r="O206" s="22">
        <v>315.66108522432211</v>
      </c>
      <c r="P206" s="22">
        <v>94.165512992369187</v>
      </c>
      <c r="Q206" s="23">
        <v>4.8680193563528699E-2</v>
      </c>
      <c r="R206" s="17">
        <v>0.99094477875406284</v>
      </c>
      <c r="S206" s="38">
        <v>0.18941639586178169</v>
      </c>
      <c r="T206" s="22">
        <v>315.66108522432211</v>
      </c>
      <c r="U206" s="22">
        <v>171</v>
      </c>
      <c r="V206" s="23">
        <v>2.3304347826086955E-2</v>
      </c>
      <c r="W206" s="17">
        <f t="shared" si="21"/>
        <v>1.2689006970189352</v>
      </c>
      <c r="X206" s="17">
        <f t="shared" si="22"/>
        <v>0.48660714285714285</v>
      </c>
      <c r="Y206" s="17">
        <v>0.99692839927253518</v>
      </c>
      <c r="Z206" s="37">
        <v>0.19135842261103625</v>
      </c>
      <c r="AA206" s="22">
        <v>315.66108522432211</v>
      </c>
      <c r="AB206" s="22">
        <v>94.165512992369187</v>
      </c>
      <c r="AC206" s="23">
        <v>4.8680193563528699E-2</v>
      </c>
      <c r="AD206" s="17">
        <v>1.0071495926896645</v>
      </c>
      <c r="AE206" s="3">
        <v>0.24193647116343533</v>
      </c>
      <c r="AF206" s="17">
        <v>0.27166565825551103</v>
      </c>
      <c r="AG206" s="37">
        <f t="shared" si="23"/>
        <v>0.24193647116343533</v>
      </c>
      <c r="AH206" s="22">
        <v>329.96742581308922</v>
      </c>
      <c r="AI206" s="23">
        <v>1.8800000000000001E-2</v>
      </c>
      <c r="AJ206" s="17">
        <v>1.273349848228607</v>
      </c>
      <c r="AK206" s="38">
        <v>0.26041863043647717</v>
      </c>
      <c r="AN206" s="3">
        <f t="shared" si="24"/>
        <v>-0.31827514772006243</v>
      </c>
      <c r="AO206" s="3">
        <f t="shared" si="25"/>
        <v>-0.30678661515280514</v>
      </c>
      <c r="AP206" s="3">
        <f t="shared" si="26"/>
        <v>-0.43379284091708353</v>
      </c>
      <c r="AQ206" s="3">
        <f t="shared" si="27"/>
        <v>-0.34816110152679297</v>
      </c>
    </row>
    <row r="207" spans="1:43" x14ac:dyDescent="0.25">
      <c r="B207" s="1">
        <v>16</v>
      </c>
      <c r="C207" s="1">
        <v>2</v>
      </c>
      <c r="D207" s="4">
        <v>52</v>
      </c>
      <c r="E207" s="3">
        <v>3.42</v>
      </c>
      <c r="F207" s="1">
        <v>27</v>
      </c>
      <c r="G207" s="1">
        <v>35</v>
      </c>
      <c r="H207" s="5">
        <v>69.840426640711158</v>
      </c>
      <c r="I207" s="1">
        <v>235</v>
      </c>
      <c r="J207" s="29">
        <v>200</v>
      </c>
      <c r="K207" s="22">
        <v>123</v>
      </c>
      <c r="L207" s="29">
        <v>115</v>
      </c>
      <c r="M207" s="3">
        <v>0.22</v>
      </c>
      <c r="N207" s="37">
        <v>0.22356041919047023</v>
      </c>
      <c r="O207" s="22">
        <v>364.22432910498702</v>
      </c>
      <c r="P207" s="22">
        <v>94.165512992369187</v>
      </c>
      <c r="Q207" s="23">
        <v>4.8680193563528699E-2</v>
      </c>
      <c r="R207" s="17">
        <v>1.0161837235930464</v>
      </c>
      <c r="S207" s="38">
        <v>0.23254956420926687</v>
      </c>
      <c r="T207" s="22">
        <v>364.22432910498702</v>
      </c>
      <c r="U207" s="22">
        <v>171</v>
      </c>
      <c r="V207" s="23">
        <v>2.3304347826086955E-2</v>
      </c>
      <c r="W207" s="17">
        <f t="shared" si="21"/>
        <v>1.2689006970189352</v>
      </c>
      <c r="X207" s="17">
        <f t="shared" si="22"/>
        <v>0.48660714285714285</v>
      </c>
      <c r="Y207" s="17">
        <v>1.0570434736784857</v>
      </c>
      <c r="Z207" s="37">
        <v>0.22721627880446577</v>
      </c>
      <c r="AA207" s="22">
        <v>364.22432910498702</v>
      </c>
      <c r="AB207" s="22">
        <v>94.165512992369187</v>
      </c>
      <c r="AC207" s="23">
        <v>4.8680193563528699E-2</v>
      </c>
      <c r="AD207" s="17">
        <v>1.0328012672930262</v>
      </c>
      <c r="AE207" s="3">
        <v>0.27915746672704078</v>
      </c>
      <c r="AF207" s="17">
        <v>0.36168504797331352</v>
      </c>
      <c r="AG207" s="37">
        <f t="shared" si="23"/>
        <v>0.27915746672704078</v>
      </c>
      <c r="AH207" s="22">
        <v>380.73164516894911</v>
      </c>
      <c r="AI207" s="23">
        <v>1.8800000000000001E-2</v>
      </c>
      <c r="AJ207" s="17">
        <v>1.2688975760320036</v>
      </c>
      <c r="AK207" s="38">
        <v>0.31578458837836837</v>
      </c>
      <c r="AN207" s="3">
        <f t="shared" si="24"/>
        <v>9.6780969243229195E-2</v>
      </c>
      <c r="AO207" s="3">
        <f t="shared" si="25"/>
        <v>0.21348366480943698</v>
      </c>
      <c r="AP207" s="3">
        <f t="shared" si="26"/>
        <v>5.3261439205473306E-2</v>
      </c>
      <c r="AQ207" s="3">
        <f t="shared" si="27"/>
        <v>0.12089293242073237</v>
      </c>
    </row>
    <row r="208" spans="1:43" x14ac:dyDescent="0.25">
      <c r="B208" s="1">
        <v>16</v>
      </c>
      <c r="C208" s="1">
        <v>2</v>
      </c>
      <c r="D208" s="4">
        <v>52</v>
      </c>
      <c r="E208" s="3">
        <v>3.42</v>
      </c>
      <c r="F208" s="1">
        <v>27</v>
      </c>
      <c r="G208" s="1">
        <v>35</v>
      </c>
      <c r="H208" s="5">
        <v>69.840426640711158</v>
      </c>
      <c r="I208" s="1">
        <v>235</v>
      </c>
      <c r="J208" s="29">
        <v>200</v>
      </c>
      <c r="K208" s="22">
        <v>123</v>
      </c>
      <c r="L208" s="29">
        <v>115</v>
      </c>
      <c r="M208" s="3">
        <v>0.22</v>
      </c>
      <c r="N208" s="37">
        <v>0.25296117854646882</v>
      </c>
      <c r="O208" s="22">
        <v>404.69369900554108</v>
      </c>
      <c r="P208" s="22">
        <v>94.165512992369187</v>
      </c>
      <c r="Q208" s="23">
        <v>4.8680193563528699E-2</v>
      </c>
      <c r="R208" s="17">
        <v>1.1498235388475855</v>
      </c>
      <c r="S208" s="38">
        <v>0.26849387116550444</v>
      </c>
      <c r="T208" s="22">
        <v>404.69369900554108</v>
      </c>
      <c r="U208" s="22">
        <v>171</v>
      </c>
      <c r="V208" s="23">
        <v>2.3304347826086955E-2</v>
      </c>
      <c r="W208" s="17">
        <f t="shared" si="21"/>
        <v>1.2689006970189352</v>
      </c>
      <c r="X208" s="17">
        <f t="shared" si="22"/>
        <v>0.48660714285714285</v>
      </c>
      <c r="Y208" s="17">
        <v>1.2204266871159293</v>
      </c>
      <c r="Z208" s="37">
        <v>0.25709782563232364</v>
      </c>
      <c r="AA208" s="22">
        <v>404.69369900554108</v>
      </c>
      <c r="AB208" s="22">
        <v>94.165512992369187</v>
      </c>
      <c r="AC208" s="23">
        <v>4.8680193563528699E-2</v>
      </c>
      <c r="AD208" s="17">
        <v>1.1686264801469257</v>
      </c>
      <c r="AE208" s="3">
        <v>0.31017496303004533</v>
      </c>
      <c r="AF208" s="17">
        <v>0.44652475058433772</v>
      </c>
      <c r="AG208" s="37">
        <f t="shared" si="23"/>
        <v>0.31017496303004533</v>
      </c>
      <c r="AH208" s="22">
        <v>423.03516129883235</v>
      </c>
      <c r="AI208" s="23">
        <v>1.8800000000000001E-2</v>
      </c>
      <c r="AJ208" s="17">
        <v>1.4098861955911151</v>
      </c>
      <c r="AK208" s="38">
        <v>0.36192288666327765</v>
      </c>
      <c r="AN208" s="3">
        <f t="shared" si="24"/>
        <v>0.44266106671263911</v>
      </c>
      <c r="AO208" s="3">
        <f t="shared" si="25"/>
        <v>0.64704223144463779</v>
      </c>
      <c r="AP208" s="3">
        <f t="shared" si="26"/>
        <v>0.4591400059742699</v>
      </c>
      <c r="AQ208" s="3">
        <f t="shared" si="27"/>
        <v>0.51177129404367017</v>
      </c>
    </row>
    <row r="209" spans="1:43" x14ac:dyDescent="0.25">
      <c r="B209" s="1">
        <v>16</v>
      </c>
      <c r="C209" s="1">
        <v>2</v>
      </c>
      <c r="D209" s="4">
        <v>52</v>
      </c>
      <c r="E209" s="3">
        <v>3.42</v>
      </c>
      <c r="F209" s="1">
        <v>27</v>
      </c>
      <c r="G209" s="1">
        <v>35</v>
      </c>
      <c r="H209" s="5">
        <v>69.840426640711158</v>
      </c>
      <c r="I209" s="1">
        <v>235</v>
      </c>
      <c r="J209" s="29">
        <v>200</v>
      </c>
      <c r="K209" s="22">
        <v>123</v>
      </c>
      <c r="L209" s="29">
        <v>115</v>
      </c>
      <c r="M209" s="3">
        <v>0.25</v>
      </c>
      <c r="N209" s="37">
        <v>0.30000239351606656</v>
      </c>
      <c r="O209" s="22">
        <v>469.44469084642765</v>
      </c>
      <c r="P209" s="22">
        <v>94.165512992369187</v>
      </c>
      <c r="Q209" s="23">
        <v>4.8680193563528699E-2</v>
      </c>
      <c r="R209" s="17">
        <v>1.2000095740642662</v>
      </c>
      <c r="S209" s="38">
        <v>0.32600476229548475</v>
      </c>
      <c r="T209" s="22">
        <v>469.44469084642765</v>
      </c>
      <c r="U209" s="22">
        <v>171</v>
      </c>
      <c r="V209" s="23">
        <v>2.3304347826086955E-2</v>
      </c>
      <c r="W209" s="17">
        <f t="shared" si="21"/>
        <v>1.2689006970189352</v>
      </c>
      <c r="X209" s="17">
        <f t="shared" si="22"/>
        <v>0.48660714285714285</v>
      </c>
      <c r="Y209" s="17">
        <v>1.304019049181939</v>
      </c>
      <c r="Z209" s="37">
        <v>0.30490830055689627</v>
      </c>
      <c r="AA209" s="22">
        <v>469.44469084642765</v>
      </c>
      <c r="AB209" s="22">
        <v>94.165512992369187</v>
      </c>
      <c r="AC209" s="23">
        <v>4.8680193563528699E-2</v>
      </c>
      <c r="AD209" s="17">
        <v>1.2196332022275851</v>
      </c>
      <c r="AE209" s="3">
        <v>0.3598029571148525</v>
      </c>
      <c r="AF209" s="17">
        <v>0.60084370438628454</v>
      </c>
      <c r="AG209" s="37">
        <f t="shared" si="23"/>
        <v>0.3598029571148525</v>
      </c>
      <c r="AH209" s="22">
        <v>490.72078710664539</v>
      </c>
      <c r="AI209" s="23">
        <v>1.8800000000000001E-2</v>
      </c>
      <c r="AJ209" s="17">
        <v>1.43921182845941</v>
      </c>
      <c r="AK209" s="38">
        <v>0.43574416391913245</v>
      </c>
      <c r="AN209" s="3">
        <f t="shared" si="24"/>
        <v>0.99606922266369491</v>
      </c>
      <c r="AO209" s="3">
        <f t="shared" si="25"/>
        <v>1.3407359380609616</v>
      </c>
      <c r="AP209" s="3">
        <f t="shared" si="26"/>
        <v>1.108545712804345</v>
      </c>
      <c r="AQ209" s="3">
        <f t="shared" si="27"/>
        <v>1.1371766726403696</v>
      </c>
    </row>
    <row r="210" spans="1:43" x14ac:dyDescent="0.25">
      <c r="B210" s="1">
        <v>16</v>
      </c>
      <c r="C210" s="1">
        <v>2</v>
      </c>
      <c r="D210" s="4">
        <v>52</v>
      </c>
      <c r="E210" s="3">
        <v>3.42</v>
      </c>
      <c r="F210" s="1">
        <v>27</v>
      </c>
      <c r="G210" s="1">
        <v>35</v>
      </c>
      <c r="H210" s="5">
        <v>69.840426640711158</v>
      </c>
      <c r="I210" s="1">
        <v>235</v>
      </c>
      <c r="J210" s="29">
        <v>200</v>
      </c>
      <c r="K210" s="22">
        <v>123</v>
      </c>
      <c r="L210" s="29">
        <v>115</v>
      </c>
      <c r="M210" s="3">
        <v>0.28999999999999998</v>
      </c>
      <c r="N210" s="37">
        <v>0.34116345661446468</v>
      </c>
      <c r="O210" s="22">
        <v>526.10180870720353</v>
      </c>
      <c r="P210" s="22">
        <v>94.165512992369187</v>
      </c>
      <c r="Q210" s="23">
        <v>4.8680193563528699E-2</v>
      </c>
      <c r="R210" s="17">
        <v>1.1764257124636714</v>
      </c>
      <c r="S210" s="38">
        <v>0.37632679203421759</v>
      </c>
      <c r="T210" s="22">
        <v>526.10180870720353</v>
      </c>
      <c r="U210" s="22">
        <v>171</v>
      </c>
      <c r="V210" s="23">
        <v>2.3304347826086955E-2</v>
      </c>
      <c r="W210" s="17">
        <f t="shared" si="21"/>
        <v>1.2689006970189352</v>
      </c>
      <c r="X210" s="17">
        <f t="shared" si="22"/>
        <v>0.48660714285714285</v>
      </c>
      <c r="Y210" s="17">
        <v>1.2976785932214401</v>
      </c>
      <c r="Z210" s="37">
        <v>0.34674246611589749</v>
      </c>
      <c r="AA210" s="22">
        <v>526.10180870720353</v>
      </c>
      <c r="AB210" s="22">
        <v>94.165512992369187</v>
      </c>
      <c r="AC210" s="23">
        <v>4.8680193563528699E-2</v>
      </c>
      <c r="AD210" s="17">
        <v>1.1956636762617157</v>
      </c>
      <c r="AE210" s="3">
        <v>0.38713656797945217</v>
      </c>
      <c r="AF210" s="17">
        <v>0.69560140350877198</v>
      </c>
      <c r="AG210" s="37">
        <f t="shared" si="23"/>
        <v>0.38713656797945217</v>
      </c>
      <c r="AH210" s="22">
        <v>528</v>
      </c>
      <c r="AI210" s="23">
        <v>1.8800000000000001E-2</v>
      </c>
      <c r="AJ210" s="17">
        <v>1.3349536826877662</v>
      </c>
      <c r="AK210" s="38">
        <v>0.49323720172463237</v>
      </c>
      <c r="AN210" s="3">
        <f t="shared" si="24"/>
        <v>1.4803013591208698</v>
      </c>
      <c r="AO210" s="3">
        <f t="shared" si="25"/>
        <v>1.9477179313502457</v>
      </c>
      <c r="AP210" s="3">
        <f t="shared" si="26"/>
        <v>1.6767757062806627</v>
      </c>
      <c r="AQ210" s="3">
        <f t="shared" si="27"/>
        <v>1.4816312000987553</v>
      </c>
    </row>
    <row r="211" spans="1:43" x14ac:dyDescent="0.25">
      <c r="A211" t="s">
        <v>50</v>
      </c>
      <c r="B211" s="1">
        <v>20</v>
      </c>
      <c r="C211" s="1">
        <v>2</v>
      </c>
      <c r="D211" s="4">
        <v>44</v>
      </c>
      <c r="E211" s="3">
        <v>3.42</v>
      </c>
      <c r="F211" s="1">
        <v>25</v>
      </c>
      <c r="G211" s="1">
        <v>35</v>
      </c>
      <c r="H211" s="5">
        <v>82.823824444556394</v>
      </c>
      <c r="I211" s="1">
        <v>235</v>
      </c>
      <c r="J211" s="29">
        <v>200</v>
      </c>
      <c r="K211" s="22">
        <v>125</v>
      </c>
      <c r="L211" s="29">
        <v>122.5</v>
      </c>
      <c r="M211" s="3">
        <v>0.17</v>
      </c>
      <c r="N211" s="37">
        <v>0.13588199007541207</v>
      </c>
      <c r="O211" s="22">
        <v>270.87013331072598</v>
      </c>
      <c r="P211" s="22">
        <v>65.34757400943748</v>
      </c>
      <c r="Q211" s="23">
        <v>8.2535915718449052E-2</v>
      </c>
      <c r="R211" s="17">
        <v>0.79930582397301209</v>
      </c>
      <c r="S211" s="38">
        <v>0.15128120300738629</v>
      </c>
      <c r="T211" s="22">
        <v>270.87013331072598</v>
      </c>
      <c r="U211" s="22">
        <v>124</v>
      </c>
      <c r="V211" s="23">
        <v>3.4176870748299316E-2</v>
      </c>
      <c r="W211" s="17">
        <f t="shared" si="21"/>
        <v>1.2986955311870478</v>
      </c>
      <c r="X211" s="17">
        <f t="shared" si="22"/>
        <v>0.44318181818181818</v>
      </c>
      <c r="Y211" s="17">
        <v>0.88988942945521343</v>
      </c>
      <c r="Z211" s="37">
        <v>0.14617173010832946</v>
      </c>
      <c r="AA211" s="22">
        <v>270.87013331072598</v>
      </c>
      <c r="AB211" s="22">
        <v>65.34757400943748</v>
      </c>
      <c r="AC211" s="23">
        <v>8.2535915718449052E-2</v>
      </c>
      <c r="AD211" s="17">
        <v>0.85983370651958502</v>
      </c>
      <c r="AE211" s="3">
        <v>0.20519523255216443</v>
      </c>
      <c r="AF211" s="17">
        <v>0.25252771133111879</v>
      </c>
      <c r="AG211" s="37">
        <f t="shared" si="23"/>
        <v>0.20519523255216443</v>
      </c>
      <c r="AH211" s="22">
        <v>284.54647677583353</v>
      </c>
      <c r="AI211" s="23">
        <v>2.53E-2</v>
      </c>
      <c r="AJ211" s="17">
        <v>1.2070307797186142</v>
      </c>
      <c r="AK211" s="38">
        <v>0.20437449929122331</v>
      </c>
      <c r="AN211" s="3">
        <f t="shared" si="24"/>
        <v>-0.93469659366854829</v>
      </c>
      <c r="AO211" s="3">
        <f t="shared" si="25"/>
        <v>-0.76677154607493092</v>
      </c>
      <c r="AP211" s="3">
        <f t="shared" si="26"/>
        <v>-1.0475599292032465</v>
      </c>
      <c r="AQ211" s="3">
        <f t="shared" si="27"/>
        <v>-0.81116930219126337</v>
      </c>
    </row>
    <row r="212" spans="1:43" x14ac:dyDescent="0.25">
      <c r="B212" s="1">
        <v>20</v>
      </c>
      <c r="C212" s="1">
        <v>2</v>
      </c>
      <c r="D212" s="4">
        <v>44</v>
      </c>
      <c r="E212" s="3">
        <v>3.42</v>
      </c>
      <c r="F212" s="1">
        <v>25</v>
      </c>
      <c r="G212" s="1">
        <v>35</v>
      </c>
      <c r="H212" s="5">
        <v>82.823824444556394</v>
      </c>
      <c r="I212" s="1">
        <v>235</v>
      </c>
      <c r="J212" s="29">
        <v>200</v>
      </c>
      <c r="K212" s="22">
        <v>125</v>
      </c>
      <c r="L212" s="29">
        <v>122.5</v>
      </c>
      <c r="M212" s="3">
        <v>0.19</v>
      </c>
      <c r="N212" s="37">
        <v>0.15768903676554977</v>
      </c>
      <c r="O212" s="22">
        <v>308.0483869023941</v>
      </c>
      <c r="P212" s="22">
        <v>65.34757400943748</v>
      </c>
      <c r="Q212" s="23">
        <v>8.2535915718449052E-2</v>
      </c>
      <c r="R212" s="17">
        <v>0.82994229876605141</v>
      </c>
      <c r="S212" s="38">
        <v>0.17990644867800365</v>
      </c>
      <c r="T212" s="22">
        <v>308.0483869023941</v>
      </c>
      <c r="U212" s="22">
        <v>124</v>
      </c>
      <c r="V212" s="23">
        <v>3.4176870748299316E-2</v>
      </c>
      <c r="W212" s="17">
        <f t="shared" si="21"/>
        <v>1.2986955311870478</v>
      </c>
      <c r="X212" s="17">
        <f t="shared" si="22"/>
        <v>0.44318181818181818</v>
      </c>
      <c r="Y212" s="17">
        <v>0.94687604567370343</v>
      </c>
      <c r="Z212" s="37">
        <v>0.16963012765962743</v>
      </c>
      <c r="AA212" s="22">
        <v>308.0483869023941</v>
      </c>
      <c r="AB212" s="22">
        <v>65.34757400943748</v>
      </c>
      <c r="AC212" s="23">
        <v>8.2535915718449052E-2</v>
      </c>
      <c r="AD212" s="17">
        <v>0.89279014557698644</v>
      </c>
      <c r="AE212" s="3">
        <v>0.23335928407893206</v>
      </c>
      <c r="AF212" s="17">
        <v>0.32660639020295401</v>
      </c>
      <c r="AG212" s="37">
        <f t="shared" si="23"/>
        <v>0.23335928407893206</v>
      </c>
      <c r="AH212" s="22">
        <v>323.6018755489871</v>
      </c>
      <c r="AI212" s="23">
        <v>2.53E-2</v>
      </c>
      <c r="AJ212" s="17">
        <v>1.2282067583101688</v>
      </c>
      <c r="AK212" s="38">
        <v>0.23994305330538679</v>
      </c>
      <c r="AN212" s="3">
        <f t="shared" si="24"/>
        <v>-0.67815140232246529</v>
      </c>
      <c r="AO212" s="3">
        <f t="shared" si="25"/>
        <v>-0.42149515786570813</v>
      </c>
      <c r="AP212" s="3">
        <f t="shared" si="26"/>
        <v>-0.7289264651572348</v>
      </c>
      <c r="AQ212" s="3">
        <f t="shared" si="27"/>
        <v>-0.45624967199594807</v>
      </c>
    </row>
    <row r="213" spans="1:43" x14ac:dyDescent="0.25">
      <c r="B213" s="1">
        <v>20</v>
      </c>
      <c r="C213" s="1">
        <v>2</v>
      </c>
      <c r="D213" s="4">
        <v>44</v>
      </c>
      <c r="E213" s="3">
        <v>3.42</v>
      </c>
      <c r="F213" s="1">
        <v>25</v>
      </c>
      <c r="G213" s="1">
        <v>35</v>
      </c>
      <c r="H213" s="5">
        <v>82.823824444556394</v>
      </c>
      <c r="I213" s="1">
        <v>235</v>
      </c>
      <c r="J213" s="29">
        <v>200</v>
      </c>
      <c r="K213" s="22">
        <v>125</v>
      </c>
      <c r="L213" s="29">
        <v>122.5</v>
      </c>
      <c r="M213" s="3">
        <v>0.21</v>
      </c>
      <c r="N213" s="37">
        <v>0.18572666822429837</v>
      </c>
      <c r="O213" s="22">
        <v>355.84899866311054</v>
      </c>
      <c r="P213" s="22">
        <v>65.34757400943748</v>
      </c>
      <c r="Q213" s="23">
        <v>8.2535915718449052E-2</v>
      </c>
      <c r="R213" s="17">
        <v>0.88441270582999232</v>
      </c>
      <c r="S213" s="38">
        <v>0.21671033596879763</v>
      </c>
      <c r="T213" s="22">
        <v>355.84899866311054</v>
      </c>
      <c r="U213" s="22">
        <v>124</v>
      </c>
      <c r="V213" s="23">
        <v>3.4176870748299316E-2</v>
      </c>
      <c r="W213" s="17">
        <f t="shared" si="21"/>
        <v>1.2986955311870478</v>
      </c>
      <c r="X213" s="17">
        <f t="shared" si="22"/>
        <v>0.44318181818181818</v>
      </c>
      <c r="Y213" s="17">
        <v>1.0319539808037983</v>
      </c>
      <c r="Z213" s="37">
        <v>0.19979092451129646</v>
      </c>
      <c r="AA213" s="22">
        <v>355.84899866311054</v>
      </c>
      <c r="AB213" s="22">
        <v>65.34757400943748</v>
      </c>
      <c r="AC213" s="23">
        <v>8.2535915718449052E-2</v>
      </c>
      <c r="AD213" s="17">
        <v>0.95138535481569741</v>
      </c>
      <c r="AE213" s="3">
        <v>0.26957020747049049</v>
      </c>
      <c r="AF213" s="17">
        <v>0.43583117884098121</v>
      </c>
      <c r="AG213" s="37">
        <f t="shared" si="23"/>
        <v>0.26957020747049049</v>
      </c>
      <c r="AH213" s="22">
        <v>373.81595968589892</v>
      </c>
      <c r="AI213" s="23">
        <v>2.53E-2</v>
      </c>
      <c r="AJ213" s="17">
        <v>1.2836676546213832</v>
      </c>
      <c r="AK213" s="38">
        <v>0.28567405132359697</v>
      </c>
      <c r="AN213" s="3">
        <f t="shared" si="24"/>
        <v>-0.34830758487749974</v>
      </c>
      <c r="AO213" s="3">
        <f t="shared" si="25"/>
        <v>2.2431626974723999E-2</v>
      </c>
      <c r="AP213" s="3">
        <f t="shared" si="26"/>
        <v>-0.31925486852664547</v>
      </c>
      <c r="AQ213" s="3">
        <f t="shared" si="27"/>
        <v>7.5566826600789052E-5</v>
      </c>
    </row>
    <row r="214" spans="1:43" x14ac:dyDescent="0.25">
      <c r="B214" s="1">
        <v>20</v>
      </c>
      <c r="C214" s="1">
        <v>2</v>
      </c>
      <c r="D214" s="4">
        <v>44</v>
      </c>
      <c r="E214" s="3">
        <v>3.42</v>
      </c>
      <c r="F214" s="1">
        <v>25</v>
      </c>
      <c r="G214" s="1">
        <v>35</v>
      </c>
      <c r="H214" s="5">
        <v>82.823824444556394</v>
      </c>
      <c r="I214" s="1">
        <v>235</v>
      </c>
      <c r="J214" s="29">
        <v>200</v>
      </c>
      <c r="K214" s="22">
        <v>125</v>
      </c>
      <c r="L214" s="29">
        <v>122.5</v>
      </c>
      <c r="M214" s="3">
        <v>0.23</v>
      </c>
      <c r="N214" s="37">
        <v>0.19818783776151991</v>
      </c>
      <c r="O214" s="22">
        <v>377.09371500120665</v>
      </c>
      <c r="P214" s="22">
        <v>65.34757400943748</v>
      </c>
      <c r="Q214" s="23">
        <v>8.2535915718449052E-2</v>
      </c>
      <c r="R214" s="17">
        <v>0.861686251137043</v>
      </c>
      <c r="S214" s="38">
        <v>0.2330676192091504</v>
      </c>
      <c r="T214" s="22">
        <v>377.09371500120665</v>
      </c>
      <c r="U214" s="22">
        <v>124</v>
      </c>
      <c r="V214" s="23">
        <v>3.4176870748299316E-2</v>
      </c>
      <c r="W214" s="17">
        <f t="shared" si="21"/>
        <v>1.2986955311870478</v>
      </c>
      <c r="X214" s="17">
        <f t="shared" si="22"/>
        <v>0.44318181818181818</v>
      </c>
      <c r="Y214" s="17">
        <v>1.0133374748223929</v>
      </c>
      <c r="Z214" s="37">
        <v>0.21319572311203822</v>
      </c>
      <c r="AA214" s="22">
        <v>377.09371500120665</v>
      </c>
      <c r="AB214" s="22">
        <v>65.34757400943748</v>
      </c>
      <c r="AC214" s="23">
        <v>8.2535915718449052E-2</v>
      </c>
      <c r="AD214" s="17">
        <v>0.92693792657407914</v>
      </c>
      <c r="AE214" s="3">
        <v>0.28566395120007193</v>
      </c>
      <c r="AF214" s="17">
        <v>0.48942414179937288</v>
      </c>
      <c r="AG214" s="37">
        <f t="shared" si="23"/>
        <v>0.28566395120007193</v>
      </c>
      <c r="AH214" s="22">
        <v>396.13333041341514</v>
      </c>
      <c r="AI214" s="23">
        <v>2.53E-2</v>
      </c>
      <c r="AJ214" s="17">
        <v>1.2420171791307475</v>
      </c>
      <c r="AK214" s="38">
        <v>0.30599893933169031</v>
      </c>
      <c r="AN214" s="3">
        <f t="shared" si="24"/>
        <v>-0.20171033267973801</v>
      </c>
      <c r="AO214" s="3">
        <f t="shared" si="25"/>
        <v>0.21973242023713691</v>
      </c>
      <c r="AP214" s="3">
        <f t="shared" si="26"/>
        <v>-0.13717860335749507</v>
      </c>
      <c r="AQ214" s="3">
        <f t="shared" si="27"/>
        <v>0.20288678408106595</v>
      </c>
    </row>
    <row r="215" spans="1:43" x14ac:dyDescent="0.25">
      <c r="B215" s="1">
        <v>20</v>
      </c>
      <c r="C215" s="1">
        <v>2</v>
      </c>
      <c r="D215" s="4">
        <v>44</v>
      </c>
      <c r="E215" s="3">
        <v>3.42</v>
      </c>
      <c r="F215" s="1">
        <v>25</v>
      </c>
      <c r="G215" s="1">
        <v>35</v>
      </c>
      <c r="H215" s="5">
        <v>82.823824444556394</v>
      </c>
      <c r="I215" s="1">
        <v>235</v>
      </c>
      <c r="J215" s="29">
        <v>200</v>
      </c>
      <c r="K215" s="22">
        <v>125</v>
      </c>
      <c r="L215" s="29">
        <v>122.5</v>
      </c>
      <c r="M215" s="3">
        <v>0.25</v>
      </c>
      <c r="N215" s="37">
        <v>0.22622546922026851</v>
      </c>
      <c r="O215" s="22">
        <v>424.89432676192303</v>
      </c>
      <c r="P215" s="22">
        <v>65.34757400943748</v>
      </c>
      <c r="Q215" s="23">
        <v>8.2535915718449052E-2</v>
      </c>
      <c r="R215" s="17">
        <v>0.90490187688107404</v>
      </c>
      <c r="S215" s="38">
        <v>0.26987150649994435</v>
      </c>
      <c r="T215" s="22">
        <v>424.89432676192303</v>
      </c>
      <c r="U215" s="22">
        <v>124</v>
      </c>
      <c r="V215" s="23">
        <v>3.4176870748299316E-2</v>
      </c>
      <c r="W215" s="17">
        <f t="shared" si="21"/>
        <v>1.2986955311870478</v>
      </c>
      <c r="X215" s="17">
        <f t="shared" si="22"/>
        <v>0.44318181818181818</v>
      </c>
      <c r="Y215" s="17">
        <v>1.0794860259997774</v>
      </c>
      <c r="Z215" s="37">
        <v>0.24335651996370719</v>
      </c>
      <c r="AA215" s="22">
        <v>424.89432676192303</v>
      </c>
      <c r="AB215" s="22">
        <v>65.34757400943748</v>
      </c>
      <c r="AC215" s="23">
        <v>8.2535915718449052E-2</v>
      </c>
      <c r="AD215" s="17">
        <v>0.97342607985482876</v>
      </c>
      <c r="AE215" s="3">
        <v>0.32187487459163039</v>
      </c>
      <c r="AF215" s="17">
        <v>0.62136768647410989</v>
      </c>
      <c r="AG215" s="37">
        <f t="shared" si="23"/>
        <v>0.32187487459163039</v>
      </c>
      <c r="AH215" s="22">
        <v>446.34741455032702</v>
      </c>
      <c r="AI215" s="23">
        <v>2.53E-2</v>
      </c>
      <c r="AJ215" s="17">
        <v>1.2874994983665216</v>
      </c>
      <c r="AK215" s="38">
        <v>0.35172993734990055</v>
      </c>
      <c r="AN215" s="3">
        <f t="shared" si="24"/>
        <v>0.12813348476522748</v>
      </c>
      <c r="AO215" s="3">
        <f t="shared" si="25"/>
        <v>0.6636592050775687</v>
      </c>
      <c r="AP215" s="3">
        <f t="shared" si="26"/>
        <v>0.27249299327309356</v>
      </c>
      <c r="AQ215" s="3">
        <f t="shared" si="27"/>
        <v>0.65921202290361514</v>
      </c>
    </row>
    <row r="216" spans="1:43" x14ac:dyDescent="0.25">
      <c r="B216" s="1">
        <v>20</v>
      </c>
      <c r="C216" s="1">
        <v>2</v>
      </c>
      <c r="D216" s="4">
        <v>44</v>
      </c>
      <c r="E216" s="3">
        <v>3.42</v>
      </c>
      <c r="F216" s="1">
        <v>25</v>
      </c>
      <c r="G216" s="1">
        <v>35</v>
      </c>
      <c r="H216" s="5">
        <v>82.823824444556394</v>
      </c>
      <c r="I216" s="1">
        <v>235</v>
      </c>
      <c r="J216" s="29">
        <v>200</v>
      </c>
      <c r="K216" s="22">
        <v>125</v>
      </c>
      <c r="L216" s="29">
        <v>122.5</v>
      </c>
      <c r="M216" s="3">
        <v>0.25</v>
      </c>
      <c r="N216" s="37">
        <v>0.28541602452207099</v>
      </c>
      <c r="O216" s="22">
        <v>525.80672936787971</v>
      </c>
      <c r="P216" s="22">
        <v>65.34757400943748</v>
      </c>
      <c r="Q216" s="23">
        <v>8.2535915718449052E-2</v>
      </c>
      <c r="R216" s="17">
        <v>1.141664098088284</v>
      </c>
      <c r="S216" s="38">
        <v>0.34756860189162025</v>
      </c>
      <c r="T216" s="22">
        <v>525.80672936787971</v>
      </c>
      <c r="U216" s="22">
        <v>124</v>
      </c>
      <c r="V216" s="23">
        <v>3.4176870748299316E-2</v>
      </c>
      <c r="W216" s="17">
        <f t="shared" si="21"/>
        <v>1.2986955311870478</v>
      </c>
      <c r="X216" s="17">
        <f t="shared" si="22"/>
        <v>0.44318181818181818</v>
      </c>
      <c r="Y216" s="17">
        <v>1.390274407566481</v>
      </c>
      <c r="Z216" s="37">
        <v>0.30702931331723049</v>
      </c>
      <c r="AA216" s="22">
        <v>525.80672936787971</v>
      </c>
      <c r="AB216" s="22">
        <v>65.34757400943748</v>
      </c>
      <c r="AC216" s="23">
        <v>8.2535915718449052E-2</v>
      </c>
      <c r="AD216" s="17">
        <v>1.228117253268922</v>
      </c>
      <c r="AE216" s="3">
        <v>0.38075707004060283</v>
      </c>
      <c r="AF216" s="17">
        <v>0.86950175438596489</v>
      </c>
      <c r="AG216" s="37">
        <f t="shared" si="23"/>
        <v>0.38075707004060283</v>
      </c>
      <c r="AH216" s="22">
        <v>528</v>
      </c>
      <c r="AI216" s="23">
        <v>2.53E-2</v>
      </c>
      <c r="AJ216" s="17">
        <v>1.5230282801624113</v>
      </c>
      <c r="AK216" s="38">
        <v>0.44827315538834417</v>
      </c>
      <c r="AN216" s="3">
        <f t="shared" si="24"/>
        <v>0.82447043270459763</v>
      </c>
      <c r="AO216" s="3">
        <f t="shared" si="25"/>
        <v>1.6008379730740332</v>
      </c>
      <c r="AP216" s="3">
        <f t="shared" si="26"/>
        <v>1.1373552528265571</v>
      </c>
      <c r="AQ216" s="3">
        <f t="shared" si="27"/>
        <v>1.4012376158469924</v>
      </c>
    </row>
    <row r="217" spans="1:43" x14ac:dyDescent="0.25">
      <c r="A217" t="s">
        <v>51</v>
      </c>
      <c r="B217" s="1">
        <v>20</v>
      </c>
      <c r="C217" s="1">
        <v>3</v>
      </c>
      <c r="D217" s="4">
        <v>12</v>
      </c>
      <c r="E217" s="3">
        <v>3.42</v>
      </c>
      <c r="F217" s="1">
        <v>25</v>
      </c>
      <c r="G217" s="1">
        <v>35</v>
      </c>
      <c r="H217" s="5">
        <v>95.701732145716321</v>
      </c>
      <c r="I217" s="1">
        <v>235</v>
      </c>
      <c r="J217" s="29">
        <v>200</v>
      </c>
      <c r="K217" s="22">
        <v>129</v>
      </c>
      <c r="L217" s="29">
        <v>122.5</v>
      </c>
      <c r="M217" s="3">
        <v>0.18</v>
      </c>
      <c r="N217" s="37">
        <v>9.9001541127222883E-2</v>
      </c>
      <c r="O217" s="22">
        <v>246.92191294539825</v>
      </c>
      <c r="P217" s="22">
        <v>49.197695849258317</v>
      </c>
      <c r="Q217" s="23">
        <v>0.13524934868327321</v>
      </c>
      <c r="R217" s="17">
        <v>0.55000856181790492</v>
      </c>
      <c r="S217" s="38">
        <v>0.12703849644400417</v>
      </c>
      <c r="T217" s="22">
        <v>246.92191294539825</v>
      </c>
      <c r="U217" s="22">
        <v>91</v>
      </c>
      <c r="V217" s="23">
        <v>5.1265306122448978E-2</v>
      </c>
      <c r="W217" s="17">
        <f t="shared" si="21"/>
        <v>1.3355760428245931</v>
      </c>
      <c r="X217" s="17">
        <f t="shared" si="22"/>
        <v>0.42216981132075471</v>
      </c>
      <c r="Y217" s="17">
        <v>0.70576942468891202</v>
      </c>
      <c r="Z217" s="37">
        <v>0.11972263952840977</v>
      </c>
      <c r="AA217" s="22">
        <v>246.92191294539825</v>
      </c>
      <c r="AB217" s="22">
        <v>49.197695849258317</v>
      </c>
      <c r="AC217" s="23">
        <v>0.13524934868327321</v>
      </c>
      <c r="AD217" s="17">
        <v>0.66512577515783211</v>
      </c>
      <c r="AE217" s="3">
        <v>0.15281153215677173</v>
      </c>
      <c r="AF217" s="17">
        <v>0.21127454925494149</v>
      </c>
      <c r="AG217" s="37">
        <f t="shared" si="23"/>
        <v>0.15281153215677173</v>
      </c>
      <c r="AH217" s="22">
        <v>260.26890393373083</v>
      </c>
      <c r="AI217" s="23">
        <v>3.3300000000000003E-2</v>
      </c>
      <c r="AJ217" s="17">
        <v>0.8489529564265097</v>
      </c>
      <c r="AK217" s="38">
        <v>0.16243815201131498</v>
      </c>
      <c r="AN217" s="3">
        <f t="shared" si="24"/>
        <v>-1.3685701927296094</v>
      </c>
      <c r="AO217" s="3">
        <f t="shared" si="25"/>
        <v>-1.0591859504415109</v>
      </c>
      <c r="AP217" s="3">
        <f t="shared" si="26"/>
        <v>-1.4068157280666367</v>
      </c>
      <c r="AQ217" s="3">
        <f t="shared" si="27"/>
        <v>-1.4713017250752645</v>
      </c>
    </row>
    <row r="218" spans="1:43" x14ac:dyDescent="0.25">
      <c r="B218" s="1">
        <v>20</v>
      </c>
      <c r="C218" s="1">
        <v>3</v>
      </c>
      <c r="D218" s="4">
        <v>12</v>
      </c>
      <c r="E218" s="3">
        <v>3.42</v>
      </c>
      <c r="F218" s="1">
        <v>25</v>
      </c>
      <c r="G218" s="1">
        <v>35</v>
      </c>
      <c r="H218" s="5">
        <v>95.701732145716321</v>
      </c>
      <c r="I218" s="1">
        <v>235</v>
      </c>
      <c r="J218" s="29">
        <v>200</v>
      </c>
      <c r="K218" s="22">
        <v>129</v>
      </c>
      <c r="L218" s="29">
        <v>122.5</v>
      </c>
      <c r="M218" s="3">
        <v>0.19</v>
      </c>
      <c r="N218" s="37">
        <v>0.11553739220709007</v>
      </c>
      <c r="O218" s="22">
        <v>283.23395896678039</v>
      </c>
      <c r="P218" s="22">
        <v>49.197695849258317</v>
      </c>
      <c r="Q218" s="23">
        <v>0.13524934868327321</v>
      </c>
      <c r="R218" s="17">
        <v>0.60809153793205295</v>
      </c>
      <c r="S218" s="38">
        <v>0.15099627778839889</v>
      </c>
      <c r="T218" s="22">
        <v>283.23395896678039</v>
      </c>
      <c r="U218" s="22">
        <v>91</v>
      </c>
      <c r="V218" s="23">
        <v>5.1265306122448978E-2</v>
      </c>
      <c r="W218" s="17">
        <f t="shared" si="21"/>
        <v>1.3355760428245931</v>
      </c>
      <c r="X218" s="17">
        <f t="shared" si="22"/>
        <v>0.42216981132075471</v>
      </c>
      <c r="Y218" s="17">
        <v>0.79471725151788886</v>
      </c>
      <c r="Z218" s="37">
        <v>0.13971945690710444</v>
      </c>
      <c r="AA218" s="22">
        <v>283.23395896678039</v>
      </c>
      <c r="AB218" s="22">
        <v>49.197695849258317</v>
      </c>
      <c r="AC218" s="23">
        <v>0.13524934868327321</v>
      </c>
      <c r="AD218" s="17">
        <v>0.73536556266897068</v>
      </c>
      <c r="AE218" s="3">
        <v>0.17528381629747347</v>
      </c>
      <c r="AF218" s="17">
        <v>0.27798320883803285</v>
      </c>
      <c r="AG218" s="37">
        <f t="shared" si="23"/>
        <v>0.17528381629747347</v>
      </c>
      <c r="AH218" s="22">
        <v>298.54374274751478</v>
      </c>
      <c r="AI218" s="23">
        <v>3.3300000000000003E-2</v>
      </c>
      <c r="AJ218" s="17">
        <v>0.92254640156564982</v>
      </c>
      <c r="AK218" s="38">
        <v>0.1908257476180007</v>
      </c>
      <c r="AN218" s="3">
        <f t="shared" si="24"/>
        <v>-1.1740370613233559</v>
      </c>
      <c r="AO218" s="3">
        <f t="shared" si="25"/>
        <v>-0.77020830087709746</v>
      </c>
      <c r="AP218" s="3">
        <f t="shared" si="26"/>
        <v>-1.1352006197739382</v>
      </c>
      <c r="AQ218" s="3">
        <f t="shared" si="27"/>
        <v>-1.1881089902060817</v>
      </c>
    </row>
    <row r="219" spans="1:43" x14ac:dyDescent="0.25">
      <c r="B219" s="1">
        <v>20</v>
      </c>
      <c r="C219" s="1">
        <v>3</v>
      </c>
      <c r="D219" s="4">
        <v>12</v>
      </c>
      <c r="E219" s="3">
        <v>3.42</v>
      </c>
      <c r="F219" s="1">
        <v>25</v>
      </c>
      <c r="G219" s="1">
        <v>35</v>
      </c>
      <c r="H219" s="5">
        <v>95.701732145716321</v>
      </c>
      <c r="I219" s="1">
        <v>235</v>
      </c>
      <c r="J219" s="29">
        <v>200</v>
      </c>
      <c r="K219" s="22">
        <v>129</v>
      </c>
      <c r="L219" s="29">
        <v>122.5</v>
      </c>
      <c r="M219" s="3">
        <v>0.21</v>
      </c>
      <c r="N219" s="37">
        <v>0.13041965817897053</v>
      </c>
      <c r="O219" s="22">
        <v>315.9148003860243</v>
      </c>
      <c r="P219" s="22">
        <v>49.197695849258317</v>
      </c>
      <c r="Q219" s="23">
        <v>0.13524934868327321</v>
      </c>
      <c r="R219" s="17">
        <v>0.62104599132843108</v>
      </c>
      <c r="S219" s="38">
        <v>0.17255828099835413</v>
      </c>
      <c r="T219" s="22">
        <v>315.9148003860243</v>
      </c>
      <c r="U219" s="22">
        <v>91</v>
      </c>
      <c r="V219" s="23">
        <v>5.1265306122448978E-2</v>
      </c>
      <c r="W219" s="17">
        <f t="shared" si="21"/>
        <v>1.3355760428245931</v>
      </c>
      <c r="X219" s="17">
        <f t="shared" si="22"/>
        <v>0.42216981132075471</v>
      </c>
      <c r="Y219" s="17">
        <v>0.8217060999921626</v>
      </c>
      <c r="Z219" s="37">
        <v>0.15771659254792961</v>
      </c>
      <c r="AA219" s="22">
        <v>315.9148003860243</v>
      </c>
      <c r="AB219" s="22">
        <v>49.197695849258317</v>
      </c>
      <c r="AC219" s="23">
        <v>0.13524934868327321</v>
      </c>
      <c r="AD219" s="17">
        <v>0.75103139308537914</v>
      </c>
      <c r="AE219" s="3">
        <v>0.19550887202410502</v>
      </c>
      <c r="AF219" s="17">
        <v>0.34583413998932788</v>
      </c>
      <c r="AG219" s="37">
        <f t="shared" si="23"/>
        <v>0.19550887202410502</v>
      </c>
      <c r="AH219" s="22">
        <v>332.99109767992036</v>
      </c>
      <c r="AI219" s="23">
        <v>3.3300000000000003E-2</v>
      </c>
      <c r="AJ219" s="17">
        <v>0.93099462868621441</v>
      </c>
      <c r="AK219" s="38">
        <v>0.21637458366401782</v>
      </c>
      <c r="AN219" s="3">
        <f t="shared" si="24"/>
        <v>-0.99895724305772793</v>
      </c>
      <c r="AO219" s="3">
        <f t="shared" si="25"/>
        <v>-0.51012841626912542</v>
      </c>
      <c r="AP219" s="3">
        <f t="shared" si="26"/>
        <v>-0.89074702231051006</v>
      </c>
      <c r="AQ219" s="3">
        <f t="shared" si="27"/>
        <v>-0.93323552882381722</v>
      </c>
    </row>
    <row r="220" spans="1:43" x14ac:dyDescent="0.25">
      <c r="B220" s="1">
        <v>20</v>
      </c>
      <c r="C220" s="1">
        <v>3</v>
      </c>
      <c r="D220" s="4">
        <v>12</v>
      </c>
      <c r="E220" s="3">
        <v>3.42</v>
      </c>
      <c r="F220" s="1">
        <v>25</v>
      </c>
      <c r="G220" s="1">
        <v>35</v>
      </c>
      <c r="H220" s="5">
        <v>95.701732145716321</v>
      </c>
      <c r="I220" s="1">
        <v>235</v>
      </c>
      <c r="J220" s="29">
        <v>200</v>
      </c>
      <c r="K220" s="22">
        <v>129</v>
      </c>
      <c r="L220" s="29">
        <v>122.5</v>
      </c>
      <c r="M220" s="3">
        <v>0.23</v>
      </c>
      <c r="N220" s="37">
        <v>0.1486090943668244</v>
      </c>
      <c r="O220" s="22">
        <v>355.85805100954457</v>
      </c>
      <c r="P220" s="22">
        <v>49.197695849258317</v>
      </c>
      <c r="Q220" s="23">
        <v>0.13524934868327321</v>
      </c>
      <c r="R220" s="17">
        <v>0.64612649724706261</v>
      </c>
      <c r="S220" s="38">
        <v>0.19891184047718827</v>
      </c>
      <c r="T220" s="22">
        <v>355.85805100954457</v>
      </c>
      <c r="U220" s="22">
        <v>91</v>
      </c>
      <c r="V220" s="23">
        <v>5.1265306122448978E-2</v>
      </c>
      <c r="W220" s="17">
        <f t="shared" si="21"/>
        <v>1.3355760428245931</v>
      </c>
      <c r="X220" s="17">
        <f t="shared" si="22"/>
        <v>0.42216981132075471</v>
      </c>
      <c r="Y220" s="17">
        <v>0.86483408903125325</v>
      </c>
      <c r="Z220" s="37">
        <v>0.1797130916644937</v>
      </c>
      <c r="AA220" s="22">
        <v>355.85805100954457</v>
      </c>
      <c r="AB220" s="22">
        <v>49.197695849258317</v>
      </c>
      <c r="AC220" s="23">
        <v>0.13524934868327321</v>
      </c>
      <c r="AD220" s="17">
        <v>0.78136126810649431</v>
      </c>
      <c r="AE220" s="3">
        <v>0.22022838457887689</v>
      </c>
      <c r="AF220" s="17">
        <v>0.43881504564110252</v>
      </c>
      <c r="AG220" s="37">
        <f t="shared" si="23"/>
        <v>0.22022838457887689</v>
      </c>
      <c r="AH220" s="22">
        <v>375.0934203750827</v>
      </c>
      <c r="AI220" s="23">
        <v>3.3300000000000003E-2</v>
      </c>
      <c r="AJ220" s="17">
        <v>0.9575147155603343</v>
      </c>
      <c r="AK220" s="38">
        <v>0.24760093883137205</v>
      </c>
      <c r="AN220" s="3">
        <f t="shared" si="24"/>
        <v>-0.7849707985108495</v>
      </c>
      <c r="AO220" s="3">
        <f t="shared" si="25"/>
        <v>-0.19225300174827128</v>
      </c>
      <c r="AP220" s="3">
        <f t="shared" si="26"/>
        <v>-0.59197040318854233</v>
      </c>
      <c r="AQ220" s="3">
        <f t="shared" si="27"/>
        <v>-0.62172352046771673</v>
      </c>
    </row>
    <row r="221" spans="1:43" x14ac:dyDescent="0.25">
      <c r="B221" s="1">
        <v>20</v>
      </c>
      <c r="C221" s="1">
        <v>3</v>
      </c>
      <c r="D221" s="4">
        <v>12</v>
      </c>
      <c r="E221" s="3">
        <v>3.42</v>
      </c>
      <c r="F221" s="1">
        <v>25</v>
      </c>
      <c r="G221" s="1">
        <v>35</v>
      </c>
      <c r="H221" s="5">
        <v>95.701732145716321</v>
      </c>
      <c r="I221" s="1">
        <v>235</v>
      </c>
      <c r="J221" s="29">
        <v>200</v>
      </c>
      <c r="K221" s="22">
        <v>129</v>
      </c>
      <c r="L221" s="29">
        <v>122.5</v>
      </c>
      <c r="M221" s="3">
        <v>0.25</v>
      </c>
      <c r="N221" s="37">
        <v>0.16679853055467833</v>
      </c>
      <c r="O221" s="22">
        <v>395.80130163306495</v>
      </c>
      <c r="P221" s="22">
        <v>49.197695849258317</v>
      </c>
      <c r="Q221" s="23">
        <v>0.13524934868327321</v>
      </c>
      <c r="R221" s="17">
        <v>0.66719412221871333</v>
      </c>
      <c r="S221" s="38">
        <v>0.22526539995602249</v>
      </c>
      <c r="T221" s="22">
        <v>395.80130163306495</v>
      </c>
      <c r="U221" s="22">
        <v>91</v>
      </c>
      <c r="V221" s="23">
        <v>5.1265306122448978E-2</v>
      </c>
      <c r="W221" s="17">
        <f t="shared" si="21"/>
        <v>1.3355760428245931</v>
      </c>
      <c r="X221" s="17">
        <f t="shared" si="22"/>
        <v>0.42216981132075471</v>
      </c>
      <c r="Y221" s="17">
        <v>0.90106159982408995</v>
      </c>
      <c r="Z221" s="37">
        <v>0.20170959078105782</v>
      </c>
      <c r="AA221" s="22">
        <v>395.80130163306495</v>
      </c>
      <c r="AB221" s="22">
        <v>49.197695849258317</v>
      </c>
      <c r="AC221" s="23">
        <v>0.13524934868327321</v>
      </c>
      <c r="AD221" s="17">
        <v>0.80683836312423129</v>
      </c>
      <c r="AE221" s="3">
        <v>0.2449478971336489</v>
      </c>
      <c r="AF221" s="17">
        <v>0.54285314007308849</v>
      </c>
      <c r="AG221" s="37">
        <f t="shared" si="23"/>
        <v>0.2449478971336489</v>
      </c>
      <c r="AH221" s="22">
        <v>417.1957430702451</v>
      </c>
      <c r="AI221" s="23">
        <v>3.3300000000000003E-2</v>
      </c>
      <c r="AJ221" s="17">
        <v>0.97979158853459558</v>
      </c>
      <c r="AK221" s="38">
        <v>0.2788272939987263</v>
      </c>
      <c r="AN221" s="3">
        <f t="shared" si="24"/>
        <v>-0.57098435396397029</v>
      </c>
      <c r="AO221" s="3">
        <f t="shared" si="25"/>
        <v>0.12562241277258387</v>
      </c>
      <c r="AP221" s="3">
        <f t="shared" si="26"/>
        <v>-0.29319378406657426</v>
      </c>
      <c r="AQ221" s="3">
        <f t="shared" si="27"/>
        <v>-0.31021151211161435</v>
      </c>
    </row>
    <row r="222" spans="1:43" x14ac:dyDescent="0.25">
      <c r="B222" s="1">
        <v>20</v>
      </c>
      <c r="C222" s="1">
        <v>3</v>
      </c>
      <c r="D222" s="4">
        <v>12</v>
      </c>
      <c r="E222" s="3">
        <v>3.42</v>
      </c>
      <c r="F222" s="1">
        <v>25</v>
      </c>
      <c r="G222" s="1">
        <v>35</v>
      </c>
      <c r="H222" s="5">
        <v>95.701732145716321</v>
      </c>
      <c r="I222" s="1">
        <v>235</v>
      </c>
      <c r="J222" s="29">
        <v>200</v>
      </c>
      <c r="K222" s="22">
        <v>129</v>
      </c>
      <c r="L222" s="29">
        <v>122.5</v>
      </c>
      <c r="M222" s="3">
        <v>0.28999999999999998</v>
      </c>
      <c r="N222" s="37">
        <v>0.18333438163454549</v>
      </c>
      <c r="O222" s="22">
        <v>432.11334765444701</v>
      </c>
      <c r="P222" s="22">
        <v>49.197695849258317</v>
      </c>
      <c r="Q222" s="23">
        <v>0.13524934868327321</v>
      </c>
      <c r="R222" s="17">
        <v>0.63218752287774316</v>
      </c>
      <c r="S222" s="38">
        <v>0.24922318130041712</v>
      </c>
      <c r="T222" s="22">
        <v>432.11334765444701</v>
      </c>
      <c r="U222" s="22">
        <v>91</v>
      </c>
      <c r="V222" s="23">
        <v>5.1265306122448978E-2</v>
      </c>
      <c r="W222" s="17">
        <f t="shared" si="21"/>
        <v>1.3355760428245931</v>
      </c>
      <c r="X222" s="17">
        <f t="shared" si="22"/>
        <v>0.42216981132075471</v>
      </c>
      <c r="Y222" s="17">
        <v>0.85939028034626597</v>
      </c>
      <c r="Z222" s="37">
        <v>0.22170640815975243</v>
      </c>
      <c r="AA222" s="22">
        <v>432.11334765444701</v>
      </c>
      <c r="AB222" s="22">
        <v>49.197695849258317</v>
      </c>
      <c r="AC222" s="23">
        <v>0.13524934868327321</v>
      </c>
      <c r="AD222" s="17">
        <v>0.7645048557232843</v>
      </c>
      <c r="AE222" s="3">
        <v>0.26742018127435052</v>
      </c>
      <c r="AF222" s="17">
        <v>0.64702830709325831</v>
      </c>
      <c r="AG222" s="37">
        <f t="shared" si="23"/>
        <v>0.26742018127435052</v>
      </c>
      <c r="AH222" s="22">
        <v>455.470581884029</v>
      </c>
      <c r="AI222" s="23">
        <v>3.3300000000000003E-2</v>
      </c>
      <c r="AJ222" s="17">
        <v>0.92213855611845019</v>
      </c>
      <c r="AK222" s="38">
        <v>0.30710217065414508</v>
      </c>
      <c r="AN222" s="3">
        <f t="shared" si="24"/>
        <v>-0.37645122255771718</v>
      </c>
      <c r="AO222" s="3">
        <f t="shared" si="25"/>
        <v>0.41460006233699631</v>
      </c>
      <c r="AP222" s="3">
        <f t="shared" si="26"/>
        <v>-2.1578675773876711E-2</v>
      </c>
      <c r="AQ222" s="3">
        <f t="shared" si="27"/>
        <v>-2.7018777242432936E-2</v>
      </c>
    </row>
    <row r="223" spans="1:43" x14ac:dyDescent="0.25">
      <c r="B223" s="1">
        <v>20</v>
      </c>
      <c r="C223" s="1">
        <v>3</v>
      </c>
      <c r="D223" s="4">
        <v>12</v>
      </c>
      <c r="E223" s="3">
        <v>3.42</v>
      </c>
      <c r="F223" s="1">
        <v>25</v>
      </c>
      <c r="G223" s="1">
        <v>35</v>
      </c>
      <c r="H223" s="5">
        <v>95.701732145716321</v>
      </c>
      <c r="I223" s="1">
        <v>235</v>
      </c>
      <c r="J223" s="29">
        <v>200</v>
      </c>
      <c r="K223" s="22">
        <v>129</v>
      </c>
      <c r="L223" s="29">
        <v>122.5</v>
      </c>
      <c r="M223" s="3">
        <v>0.31</v>
      </c>
      <c r="N223" s="37">
        <v>0.19987023271441262</v>
      </c>
      <c r="O223" s="22">
        <v>468.42539367582907</v>
      </c>
      <c r="P223" s="22">
        <v>49.197695849258317</v>
      </c>
      <c r="Q223" s="23">
        <v>0.13524934868327321</v>
      </c>
      <c r="R223" s="17">
        <v>0.64474268617552455</v>
      </c>
      <c r="S223" s="38">
        <v>0.27318096264481179</v>
      </c>
      <c r="T223" s="22">
        <v>468.42539367582907</v>
      </c>
      <c r="U223" s="22">
        <v>91</v>
      </c>
      <c r="V223" s="23">
        <v>5.1265306122448978E-2</v>
      </c>
      <c r="W223" s="17">
        <f t="shared" si="21"/>
        <v>1.3355760428245931</v>
      </c>
      <c r="X223" s="17">
        <f t="shared" si="22"/>
        <v>0.42216981132075471</v>
      </c>
      <c r="Y223" s="17">
        <v>0.88122891175745743</v>
      </c>
      <c r="Z223" s="37">
        <v>0.24170322553844709</v>
      </c>
      <c r="AA223" s="22">
        <v>468.42539367582907</v>
      </c>
      <c r="AB223" s="22">
        <v>49.197695849258317</v>
      </c>
      <c r="AC223" s="23">
        <v>0.13524934868327321</v>
      </c>
      <c r="AD223" s="17">
        <v>0.77968782431757122</v>
      </c>
      <c r="AE223" s="3">
        <v>0.28989246541505231</v>
      </c>
      <c r="AF223" s="17">
        <v>0.76034164665905757</v>
      </c>
      <c r="AG223" s="37">
        <f t="shared" si="23"/>
        <v>0.28989246541505231</v>
      </c>
      <c r="AH223" s="22">
        <v>493.74542069781302</v>
      </c>
      <c r="AI223" s="23">
        <v>3.3300000000000003E-2</v>
      </c>
      <c r="AJ223" s="17">
        <v>0.93513698520984623</v>
      </c>
      <c r="AK223" s="38">
        <v>0.33290907575113204</v>
      </c>
      <c r="AN223" s="3">
        <f t="shared" si="24"/>
        <v>-0.1819180911514644</v>
      </c>
      <c r="AO223" s="3">
        <f t="shared" si="25"/>
        <v>0.70357771190140905</v>
      </c>
      <c r="AP223" s="3">
        <f t="shared" si="26"/>
        <v>0.25003643251882157</v>
      </c>
      <c r="AQ223" s="3">
        <f t="shared" si="27"/>
        <v>0.2561739576267506</v>
      </c>
    </row>
    <row r="224" spans="1:43" x14ac:dyDescent="0.25">
      <c r="B224" s="1">
        <v>20</v>
      </c>
      <c r="C224" s="1">
        <v>3</v>
      </c>
      <c r="D224" s="4">
        <v>12</v>
      </c>
      <c r="E224" s="3">
        <v>3.42</v>
      </c>
      <c r="F224" s="1">
        <v>25</v>
      </c>
      <c r="G224" s="1">
        <v>35</v>
      </c>
      <c r="H224" s="5">
        <v>95.701732145716321</v>
      </c>
      <c r="I224" s="1">
        <v>235</v>
      </c>
      <c r="J224" s="29">
        <v>200</v>
      </c>
      <c r="K224" s="22">
        <v>129</v>
      </c>
      <c r="L224" s="29">
        <v>122.5</v>
      </c>
      <c r="M224" s="3">
        <v>0.37</v>
      </c>
      <c r="N224" s="37">
        <v>0.21475249868629306</v>
      </c>
      <c r="O224" s="22">
        <v>501.10623509507292</v>
      </c>
      <c r="P224" s="22">
        <v>49.197695849258317</v>
      </c>
      <c r="Q224" s="23">
        <v>0.13524934868327321</v>
      </c>
      <c r="R224" s="17">
        <v>0.58041215861160289</v>
      </c>
      <c r="S224" s="38">
        <v>0.294742965854767</v>
      </c>
      <c r="T224" s="22">
        <v>501.10623509507292</v>
      </c>
      <c r="U224" s="22">
        <v>91</v>
      </c>
      <c r="V224" s="23">
        <v>5.1265306122448978E-2</v>
      </c>
      <c r="W224" s="17">
        <f t="shared" si="21"/>
        <v>1.3355760428245931</v>
      </c>
      <c r="X224" s="17">
        <f t="shared" si="22"/>
        <v>0.42216981132075471</v>
      </c>
      <c r="Y224" s="17">
        <v>0.79660261041828917</v>
      </c>
      <c r="Z224" s="37">
        <v>0.2597003611792722</v>
      </c>
      <c r="AA224" s="22">
        <v>501.10623509507292</v>
      </c>
      <c r="AB224" s="22">
        <v>49.197695849258317</v>
      </c>
      <c r="AC224" s="23">
        <v>0.13524934868327321</v>
      </c>
      <c r="AD224" s="17">
        <v>0.70189286805208706</v>
      </c>
      <c r="AE224" s="3">
        <v>0.3100043368965783</v>
      </c>
      <c r="AF224" s="17">
        <v>0.86950175438596489</v>
      </c>
      <c r="AG224" s="37">
        <f t="shared" si="23"/>
        <v>0.3100043368965783</v>
      </c>
      <c r="AH224" s="22">
        <v>528</v>
      </c>
      <c r="AI224" s="23">
        <v>3.3300000000000003E-2</v>
      </c>
      <c r="AJ224" s="17">
        <v>0.83784955917994142</v>
      </c>
      <c r="AK224" s="38">
        <v>0.35613529033842034</v>
      </c>
      <c r="AN224" s="3">
        <f t="shared" si="24"/>
        <v>-6.8382728858365606E-3</v>
      </c>
      <c r="AO224" s="3">
        <f t="shared" si="25"/>
        <v>0.96365759650938088</v>
      </c>
      <c r="AP224" s="3">
        <f t="shared" si="26"/>
        <v>0.494490029982249</v>
      </c>
      <c r="AQ224" s="3">
        <f t="shared" si="27"/>
        <v>0.50962108621102875</v>
      </c>
    </row>
    <row r="225" spans="1:43" x14ac:dyDescent="0.25">
      <c r="A225" t="s">
        <v>52</v>
      </c>
      <c r="B225" s="1">
        <v>16</v>
      </c>
      <c r="C225" s="1">
        <v>2</v>
      </c>
      <c r="D225" s="4">
        <v>52</v>
      </c>
      <c r="E225" s="3">
        <v>2.98</v>
      </c>
      <c r="F225" s="1">
        <v>27</v>
      </c>
      <c r="G225" s="1">
        <v>35</v>
      </c>
      <c r="H225" s="5">
        <v>67.594050734713008</v>
      </c>
      <c r="I225" s="1">
        <v>235</v>
      </c>
      <c r="J225" s="29">
        <v>200</v>
      </c>
      <c r="K225" s="22">
        <v>122</v>
      </c>
      <c r="L225" s="29">
        <v>115</v>
      </c>
      <c r="M225" s="3">
        <v>0.16</v>
      </c>
      <c r="N225" s="37">
        <v>0.23593566188489304</v>
      </c>
      <c r="O225" s="22">
        <v>370.74728404873275</v>
      </c>
      <c r="P225" s="22">
        <v>81.233434783322465</v>
      </c>
      <c r="Q225" s="23">
        <v>4.8026966994219954E-2</v>
      </c>
      <c r="R225" s="17">
        <v>1.4745978867805816</v>
      </c>
      <c r="S225" s="38">
        <v>0.2505652204437212</v>
      </c>
      <c r="T225" s="22">
        <v>370.74728404873275</v>
      </c>
      <c r="U225" s="22">
        <v>147</v>
      </c>
      <c r="V225" s="23">
        <v>2.3304347826086955E-2</v>
      </c>
      <c r="W225" s="17">
        <f t="shared" si="21"/>
        <v>1.2643385753752983</v>
      </c>
      <c r="X225" s="17">
        <f t="shared" si="22"/>
        <v>0.49115044247787609</v>
      </c>
      <c r="Y225" s="17">
        <v>1.5660326277732575</v>
      </c>
      <c r="Z225" s="37">
        <v>0.23898546695454101</v>
      </c>
      <c r="AA225" s="22">
        <v>370.74728404873275</v>
      </c>
      <c r="AB225" s="22">
        <v>81.233434783322465</v>
      </c>
      <c r="AC225" s="23">
        <v>4.8026966994219954E-2</v>
      </c>
      <c r="AD225" s="17">
        <v>1.4936591684658813</v>
      </c>
      <c r="AE225" s="3">
        <v>0.28536096598764171</v>
      </c>
      <c r="AF225" s="17">
        <v>0.4337415561139179</v>
      </c>
      <c r="AG225" s="37">
        <f t="shared" si="23"/>
        <v>0.28536096598764171</v>
      </c>
      <c r="AH225" s="22">
        <v>389.19234839492577</v>
      </c>
      <c r="AI225" s="23">
        <v>1.8800000000000001E-2</v>
      </c>
      <c r="AJ225" s="17">
        <v>1.7835060374227607</v>
      </c>
      <c r="AK225" s="38">
        <v>0.33780828380194633</v>
      </c>
      <c r="AN225" s="3">
        <f t="shared" si="24"/>
        <v>0.24236735010931557</v>
      </c>
      <c r="AO225" s="3">
        <f t="shared" si="25"/>
        <v>0.43078767636020338</v>
      </c>
      <c r="AP225" s="3">
        <f t="shared" si="26"/>
        <v>0.21312134357734094</v>
      </c>
      <c r="AQ225" s="3">
        <f t="shared" si="27"/>
        <v>0.19906860474532023</v>
      </c>
    </row>
    <row r="226" spans="1:43" x14ac:dyDescent="0.25">
      <c r="B226" s="1">
        <v>16</v>
      </c>
      <c r="C226" s="1">
        <v>2</v>
      </c>
      <c r="D226" s="4">
        <v>52</v>
      </c>
      <c r="E226" s="3">
        <v>2.98</v>
      </c>
      <c r="F226" s="1">
        <v>27</v>
      </c>
      <c r="G226" s="1">
        <v>35</v>
      </c>
      <c r="H226" s="5">
        <v>67.594050734713008</v>
      </c>
      <c r="I226" s="1">
        <v>235</v>
      </c>
      <c r="J226" s="29">
        <v>200</v>
      </c>
      <c r="K226" s="22">
        <v>122</v>
      </c>
      <c r="L226" s="29">
        <v>115</v>
      </c>
      <c r="M226" s="3">
        <v>0.2</v>
      </c>
      <c r="N226" s="37">
        <v>0.28908411538548223</v>
      </c>
      <c r="O226" s="22">
        <v>443.28479614522388</v>
      </c>
      <c r="P226" s="22">
        <v>81.233434783322465</v>
      </c>
      <c r="Q226" s="23">
        <v>4.8026966994219954E-2</v>
      </c>
      <c r="R226" s="17">
        <v>1.4454205769274111</v>
      </c>
      <c r="S226" s="38">
        <v>0.31490001064532835</v>
      </c>
      <c r="T226" s="22">
        <v>443.28479614522388</v>
      </c>
      <c r="U226" s="22">
        <v>147</v>
      </c>
      <c r="V226" s="23">
        <v>2.3304347826086955E-2</v>
      </c>
      <c r="W226" s="17">
        <f t="shared" si="21"/>
        <v>1.2643385753752983</v>
      </c>
      <c r="X226" s="17">
        <f t="shared" si="22"/>
        <v>0.49115044247787609</v>
      </c>
      <c r="Y226" s="17">
        <v>1.5745000532266418</v>
      </c>
      <c r="Z226" s="37">
        <v>0.2928209400503668</v>
      </c>
      <c r="AA226" s="22">
        <v>443.28479614522388</v>
      </c>
      <c r="AB226" s="22">
        <v>81.233434783322465</v>
      </c>
      <c r="AC226" s="23">
        <v>4.8026966994219954E-2</v>
      </c>
      <c r="AD226" s="17">
        <v>1.4641047002518339</v>
      </c>
      <c r="AE226" s="3">
        <v>0.34119245933304981</v>
      </c>
      <c r="AF226" s="17">
        <v>0.62007004123090814</v>
      </c>
      <c r="AG226" s="37">
        <f t="shared" si="23"/>
        <v>0.34119245933304981</v>
      </c>
      <c r="AH226" s="22">
        <v>465.33867742871558</v>
      </c>
      <c r="AI226" s="23">
        <v>1.8800000000000001E-2</v>
      </c>
      <c r="AJ226" s="17">
        <v>1.705962296665249</v>
      </c>
      <c r="AK226" s="38">
        <v>0.42085722071478304</v>
      </c>
      <c r="AN226" s="3">
        <f t="shared" si="24"/>
        <v>0.86762304689394776</v>
      </c>
      <c r="AO226" s="3">
        <f t="shared" si="25"/>
        <v>1.2067909376984995</v>
      </c>
      <c r="AP226" s="3">
        <f t="shared" si="26"/>
        <v>0.94436409976166968</v>
      </c>
      <c r="AQ226" s="3">
        <f t="shared" si="27"/>
        <v>0.90264965566660738</v>
      </c>
    </row>
    <row r="227" spans="1:43" x14ac:dyDescent="0.25">
      <c r="B227" s="1">
        <v>16</v>
      </c>
      <c r="C227" s="1">
        <v>2</v>
      </c>
      <c r="D227" s="4">
        <v>52</v>
      </c>
      <c r="E227" s="3">
        <v>2.98</v>
      </c>
      <c r="F227" s="1">
        <v>27</v>
      </c>
      <c r="G227" s="1">
        <v>35</v>
      </c>
      <c r="H227" s="5">
        <v>67.594050734713008</v>
      </c>
      <c r="I227" s="1">
        <v>235</v>
      </c>
      <c r="J227" s="29">
        <v>200</v>
      </c>
      <c r="K227" s="22">
        <v>122</v>
      </c>
      <c r="L227" s="29">
        <v>115</v>
      </c>
      <c r="M227" s="3">
        <v>0.26</v>
      </c>
      <c r="N227" s="37">
        <v>0.34813795260835928</v>
      </c>
      <c r="O227" s="22">
        <v>523.88203180799201</v>
      </c>
      <c r="P227" s="22">
        <v>81.233434783322465</v>
      </c>
      <c r="Q227" s="23">
        <v>4.8026966994219954E-2</v>
      </c>
      <c r="R227" s="17">
        <v>1.3389921254167665</v>
      </c>
      <c r="S227" s="38">
        <v>0.38638311086933647</v>
      </c>
      <c r="T227" s="22">
        <v>523.88203180799201</v>
      </c>
      <c r="U227" s="22">
        <v>147</v>
      </c>
      <c r="V227" s="23">
        <v>2.3304347826086955E-2</v>
      </c>
      <c r="W227" s="17">
        <f t="shared" si="21"/>
        <v>1.2643385753752983</v>
      </c>
      <c r="X227" s="17">
        <f t="shared" si="22"/>
        <v>0.49115044247787609</v>
      </c>
      <c r="Y227" s="17">
        <v>1.4860888879589864</v>
      </c>
      <c r="Z227" s="37">
        <v>0.35263813237906227</v>
      </c>
      <c r="AA227" s="22">
        <v>523.88203180799201</v>
      </c>
      <c r="AB227" s="22">
        <v>81.233434783322465</v>
      </c>
      <c r="AC227" s="23">
        <v>4.8026966994219954E-2</v>
      </c>
      <c r="AD227" s="17">
        <v>1.3563005091502394</v>
      </c>
      <c r="AE227" s="3">
        <v>0.38713656797945217</v>
      </c>
      <c r="AF227" s="17">
        <v>0.79830765100671142</v>
      </c>
      <c r="AG227" s="37">
        <f t="shared" si="23"/>
        <v>0.38713656797945217</v>
      </c>
      <c r="AH227" s="22">
        <v>528</v>
      </c>
      <c r="AI227" s="23">
        <v>1.8800000000000001E-2</v>
      </c>
      <c r="AJ227" s="17">
        <v>1.4889867999209698</v>
      </c>
      <c r="AK227" s="38">
        <v>0.50603323749122853</v>
      </c>
      <c r="AN227" s="3">
        <f t="shared" si="24"/>
        <v>1.5623515988768744</v>
      </c>
      <c r="AO227" s="3">
        <f t="shared" si="25"/>
        <v>2.0690167836299418</v>
      </c>
      <c r="AP227" s="3">
        <f t="shared" si="26"/>
        <v>1.7568560510775928</v>
      </c>
      <c r="AQ227" s="3">
        <f t="shared" si="27"/>
        <v>1.4816312000987553</v>
      </c>
    </row>
    <row r="228" spans="1:43" x14ac:dyDescent="0.25">
      <c r="A228" t="s">
        <v>53</v>
      </c>
      <c r="B228" s="1">
        <v>20</v>
      </c>
      <c r="C228" s="1">
        <v>2</v>
      </c>
      <c r="D228" s="4">
        <v>44</v>
      </c>
      <c r="E228" s="3">
        <v>2.98</v>
      </c>
      <c r="F228" s="1">
        <v>25</v>
      </c>
      <c r="G228" s="1">
        <v>35</v>
      </c>
      <c r="H228" s="5">
        <v>80.321192218194966</v>
      </c>
      <c r="I228" s="1">
        <v>235</v>
      </c>
      <c r="J228" s="29">
        <v>200</v>
      </c>
      <c r="K228" s="22">
        <v>125</v>
      </c>
      <c r="L228" s="29">
        <v>122.5</v>
      </c>
      <c r="M228" s="3">
        <v>0.17</v>
      </c>
      <c r="N228" s="37">
        <v>0.13662419439598317</v>
      </c>
      <c r="O228" s="22">
        <v>264.28009430947355</v>
      </c>
      <c r="P228" s="22">
        <v>55.884232323737898</v>
      </c>
      <c r="Q228" s="23">
        <v>8.1200522425266847E-2</v>
      </c>
      <c r="R228" s="17">
        <v>0.80367173174107742</v>
      </c>
      <c r="S228" s="38">
        <v>0.15414349743096403</v>
      </c>
      <c r="T228" s="22">
        <v>264.28009430947355</v>
      </c>
      <c r="U228" s="22">
        <v>106</v>
      </c>
      <c r="V228" s="23">
        <v>3.4176870748299316E-2</v>
      </c>
      <c r="W228" s="17">
        <f t="shared" si="21"/>
        <v>1.2924494373624693</v>
      </c>
      <c r="X228" s="17">
        <f t="shared" si="22"/>
        <v>0.44318181818181818</v>
      </c>
      <c r="Y228" s="17">
        <v>0.90672645547625896</v>
      </c>
      <c r="Z228" s="37">
        <v>0.14637788590728448</v>
      </c>
      <c r="AA228" s="22">
        <v>264.28009430947355</v>
      </c>
      <c r="AB228" s="22">
        <v>55.884232323737898</v>
      </c>
      <c r="AC228" s="23">
        <v>8.1200522425266847E-2</v>
      </c>
      <c r="AD228" s="17">
        <v>0.86104638768990871</v>
      </c>
      <c r="AE228" s="3">
        <v>0.20117179661976903</v>
      </c>
      <c r="AF228" s="17">
        <v>0.27855986364060603</v>
      </c>
      <c r="AG228" s="37">
        <f t="shared" si="23"/>
        <v>0.20117179661976903</v>
      </c>
      <c r="AH228" s="22">
        <v>278.96713409395437</v>
      </c>
      <c r="AI228" s="23">
        <v>2.53E-2</v>
      </c>
      <c r="AJ228" s="17">
        <v>1.183363509528053</v>
      </c>
      <c r="AK228" s="38">
        <v>0.20633942993167534</v>
      </c>
      <c r="AN228" s="3">
        <f t="shared" si="24"/>
        <v>-0.92596506059374106</v>
      </c>
      <c r="AO228" s="3">
        <f t="shared" si="25"/>
        <v>-0.73224668323405917</v>
      </c>
      <c r="AP228" s="3">
        <f t="shared" si="26"/>
        <v>-1.0447597321219853</v>
      </c>
      <c r="AQ228" s="3">
        <f t="shared" si="27"/>
        <v>-0.86187210650488011</v>
      </c>
    </row>
    <row r="229" spans="1:43" x14ac:dyDescent="0.25">
      <c r="B229" s="1">
        <v>20</v>
      </c>
      <c r="C229" s="1">
        <v>2</v>
      </c>
      <c r="D229" s="4">
        <v>44</v>
      </c>
      <c r="E229" s="3">
        <v>2.98</v>
      </c>
      <c r="F229" s="1">
        <v>25</v>
      </c>
      <c r="G229" s="1">
        <v>35</v>
      </c>
      <c r="H229" s="5">
        <v>80.321192218194966</v>
      </c>
      <c r="I229" s="1">
        <v>235</v>
      </c>
      <c r="J229" s="29">
        <v>200</v>
      </c>
      <c r="K229" s="22">
        <v>125</v>
      </c>
      <c r="L229" s="29">
        <v>122.5</v>
      </c>
      <c r="M229" s="3">
        <v>0.19</v>
      </c>
      <c r="N229" s="37">
        <v>0.15853100890336841</v>
      </c>
      <c r="O229" s="22">
        <v>301.27930751279979</v>
      </c>
      <c r="P229" s="22">
        <v>55.884232323737898</v>
      </c>
      <c r="Q229" s="23">
        <v>8.1200522425266847E-2</v>
      </c>
      <c r="R229" s="17">
        <v>0.83437373107036006</v>
      </c>
      <c r="S229" s="38">
        <v>0.18259499046456978</v>
      </c>
      <c r="T229" s="22">
        <v>301.27930751279979</v>
      </c>
      <c r="U229" s="22">
        <v>106</v>
      </c>
      <c r="V229" s="23">
        <v>3.4176870748299316E-2</v>
      </c>
      <c r="W229" s="17">
        <f t="shared" si="21"/>
        <v>1.2924494373624693</v>
      </c>
      <c r="X229" s="17">
        <f t="shared" si="22"/>
        <v>0.44318181818181818</v>
      </c>
      <c r="Y229" s="17">
        <v>0.96102626560299886</v>
      </c>
      <c r="Z229" s="37">
        <v>0.16984864237710898</v>
      </c>
      <c r="AA229" s="22">
        <v>301.27930751279979</v>
      </c>
      <c r="AB229" s="22">
        <v>55.884232323737898</v>
      </c>
      <c r="AC229" s="23">
        <v>8.1200522425266847E-2</v>
      </c>
      <c r="AD229" s="17">
        <v>0.8939402230374156</v>
      </c>
      <c r="AE229" s="3">
        <v>0.22933584814653671</v>
      </c>
      <c r="AF229" s="17">
        <v>0.36201639878733166</v>
      </c>
      <c r="AG229" s="37">
        <f t="shared" si="23"/>
        <v>0.22933584814653671</v>
      </c>
      <c r="AH229" s="22">
        <v>318.022532867108</v>
      </c>
      <c r="AI229" s="23">
        <v>2.53E-2</v>
      </c>
      <c r="AJ229" s="17">
        <v>1.2070307797186142</v>
      </c>
      <c r="AK229" s="38">
        <v>0.24190798394583882</v>
      </c>
      <c r="AN229" s="3">
        <f t="shared" si="24"/>
        <v>-0.66824616818993865</v>
      </c>
      <c r="AO229" s="3">
        <f t="shared" si="25"/>
        <v>-0.38906609128941744</v>
      </c>
      <c r="AP229" s="3">
        <f t="shared" si="26"/>
        <v>-0.7259583979129175</v>
      </c>
      <c r="AQ229" s="3">
        <f t="shared" si="27"/>
        <v>-0.50695247630956419</v>
      </c>
    </row>
    <row r="230" spans="1:43" x14ac:dyDescent="0.25">
      <c r="B230" s="1">
        <v>20</v>
      </c>
      <c r="C230" s="1">
        <v>2</v>
      </c>
      <c r="D230" s="4">
        <v>44</v>
      </c>
      <c r="E230" s="3">
        <v>2.98</v>
      </c>
      <c r="F230" s="1">
        <v>25</v>
      </c>
      <c r="G230" s="1">
        <v>35</v>
      </c>
      <c r="H230" s="5">
        <v>80.321192218194966</v>
      </c>
      <c r="I230" s="1">
        <v>235</v>
      </c>
      <c r="J230" s="29">
        <v>200</v>
      </c>
      <c r="K230" s="22">
        <v>125</v>
      </c>
      <c r="L230" s="29">
        <v>122.5</v>
      </c>
      <c r="M230" s="3">
        <v>0.23</v>
      </c>
      <c r="N230" s="37">
        <v>0.18669691327000662</v>
      </c>
      <c r="O230" s="22">
        <v>348.84972448850499</v>
      </c>
      <c r="P230" s="22">
        <v>55.884232323737898</v>
      </c>
      <c r="Q230" s="23">
        <v>8.1200522425266847E-2</v>
      </c>
      <c r="R230" s="17">
        <v>0.81172570986959391</v>
      </c>
      <c r="S230" s="38">
        <v>0.21917548150777719</v>
      </c>
      <c r="T230" s="22">
        <v>348.84972448850499</v>
      </c>
      <c r="U230" s="22">
        <v>106</v>
      </c>
      <c r="V230" s="23">
        <v>3.4176870748299316E-2</v>
      </c>
      <c r="W230" s="17">
        <f t="shared" si="21"/>
        <v>1.2924494373624693</v>
      </c>
      <c r="X230" s="17">
        <f t="shared" si="22"/>
        <v>0.44318181818181818</v>
      </c>
      <c r="Y230" s="17">
        <v>0.95293687612077038</v>
      </c>
      <c r="Z230" s="37">
        <v>0.20002532926688341</v>
      </c>
      <c r="AA230" s="22">
        <v>348.84972448850499</v>
      </c>
      <c r="AB230" s="22">
        <v>55.884232323737898</v>
      </c>
      <c r="AC230" s="23">
        <v>8.1200522425266847E-2</v>
      </c>
      <c r="AD230" s="17">
        <v>0.8696753446386235</v>
      </c>
      <c r="AE230" s="3">
        <v>0.26554677153809503</v>
      </c>
      <c r="AF230" s="17">
        <v>0.48536270640739188</v>
      </c>
      <c r="AG230" s="37">
        <f t="shared" si="23"/>
        <v>0.26554677153809503</v>
      </c>
      <c r="AH230" s="22">
        <v>368.23661700401971</v>
      </c>
      <c r="AI230" s="23">
        <v>2.53E-2</v>
      </c>
      <c r="AJ230" s="17">
        <v>1.1545511806004132</v>
      </c>
      <c r="AK230" s="38">
        <v>0.28763898196404886</v>
      </c>
      <c r="AN230" s="3">
        <f t="shared" si="24"/>
        <v>-0.33689330652790628</v>
      </c>
      <c r="AO230" s="3">
        <f t="shared" si="25"/>
        <v>5.2166098353693395E-2</v>
      </c>
      <c r="AP230" s="3">
        <f t="shared" si="26"/>
        <v>-0.31607096821554365</v>
      </c>
      <c r="AQ230" s="3">
        <f t="shared" si="27"/>
        <v>-5.0627237487016724E-2</v>
      </c>
    </row>
    <row r="231" spans="1:43" x14ac:dyDescent="0.25">
      <c r="B231" s="1">
        <v>20</v>
      </c>
      <c r="C231" s="1">
        <v>2</v>
      </c>
      <c r="D231" s="4">
        <v>44</v>
      </c>
      <c r="E231" s="3">
        <v>2.98</v>
      </c>
      <c r="F231" s="1">
        <v>25</v>
      </c>
      <c r="G231" s="1">
        <v>35</v>
      </c>
      <c r="H231" s="5">
        <v>80.321192218194966</v>
      </c>
      <c r="I231" s="1">
        <v>235</v>
      </c>
      <c r="J231" s="29">
        <v>200</v>
      </c>
      <c r="K231" s="22">
        <v>125</v>
      </c>
      <c r="L231" s="29">
        <v>122.5</v>
      </c>
      <c r="M231" s="3">
        <v>0.25</v>
      </c>
      <c r="N231" s="37">
        <v>0.1992150929885125</v>
      </c>
      <c r="O231" s="22">
        <v>369.99213203326286</v>
      </c>
      <c r="P231" s="22">
        <v>55.884232323737898</v>
      </c>
      <c r="Q231" s="23">
        <v>8.1200522425266847E-2</v>
      </c>
      <c r="R231" s="17">
        <v>0.79686037195405002</v>
      </c>
      <c r="S231" s="38">
        <v>0.23543347752698049</v>
      </c>
      <c r="T231" s="22">
        <v>369.99213203326286</v>
      </c>
      <c r="U231" s="22">
        <v>106</v>
      </c>
      <c r="V231" s="23">
        <v>3.4176870748299316E-2</v>
      </c>
      <c r="W231" s="17">
        <f t="shared" si="21"/>
        <v>1.2924494373624693</v>
      </c>
      <c r="X231" s="17">
        <f t="shared" si="22"/>
        <v>0.44318181818181818</v>
      </c>
      <c r="Y231" s="17">
        <v>0.94173391010792196</v>
      </c>
      <c r="Z231" s="37">
        <v>0.21343719010678314</v>
      </c>
      <c r="AA231" s="22">
        <v>369.99213203326286</v>
      </c>
      <c r="AB231" s="22">
        <v>55.884232323737898</v>
      </c>
      <c r="AC231" s="23">
        <v>8.1200522425266847E-2</v>
      </c>
      <c r="AD231" s="17">
        <v>0.85374876042713255</v>
      </c>
      <c r="AE231" s="3">
        <v>0.28164051526767664</v>
      </c>
      <c r="AF231" s="17">
        <v>0.54597733273558791</v>
      </c>
      <c r="AG231" s="37">
        <f t="shared" si="23"/>
        <v>0.28164051526767664</v>
      </c>
      <c r="AH231" s="22">
        <v>390.55398773153615</v>
      </c>
      <c r="AI231" s="23">
        <v>2.53E-2</v>
      </c>
      <c r="AJ231" s="17">
        <v>1.1265620610707066</v>
      </c>
      <c r="AK231" s="38">
        <v>0.30796386997214237</v>
      </c>
      <c r="AN231" s="3">
        <f t="shared" si="24"/>
        <v>-0.18962536801144733</v>
      </c>
      <c r="AO231" s="3">
        <f t="shared" si="25"/>
        <v>0.2482692937506317</v>
      </c>
      <c r="AP231" s="3">
        <f t="shared" si="26"/>
        <v>-0.13389877723893323</v>
      </c>
      <c r="AQ231" s="3">
        <f t="shared" si="27"/>
        <v>0.15218397976745052</v>
      </c>
    </row>
    <row r="232" spans="1:43" x14ac:dyDescent="0.25">
      <c r="B232" s="1">
        <v>20</v>
      </c>
      <c r="C232" s="1">
        <v>2</v>
      </c>
      <c r="D232" s="4">
        <v>44</v>
      </c>
      <c r="E232" s="3">
        <v>2.98</v>
      </c>
      <c r="F232" s="1">
        <v>25</v>
      </c>
      <c r="G232" s="1">
        <v>35</v>
      </c>
      <c r="H232" s="5">
        <v>80.321192218194966</v>
      </c>
      <c r="I232" s="1">
        <v>235</v>
      </c>
      <c r="J232" s="29">
        <v>200</v>
      </c>
      <c r="K232" s="22">
        <v>125</v>
      </c>
      <c r="L232" s="29">
        <v>122.5</v>
      </c>
      <c r="M232" s="3">
        <v>0.3</v>
      </c>
      <c r="N232" s="37">
        <v>0.21799236256627133</v>
      </c>
      <c r="O232" s="22">
        <v>401.7057433503997</v>
      </c>
      <c r="P232" s="22">
        <v>55.884232323737898</v>
      </c>
      <c r="Q232" s="23">
        <v>8.1200522425266847E-2</v>
      </c>
      <c r="R232" s="17">
        <v>0.72664120855423775</v>
      </c>
      <c r="S232" s="38">
        <v>0.25982047155578547</v>
      </c>
      <c r="T232" s="22">
        <v>401.7057433503997</v>
      </c>
      <c r="U232" s="22">
        <v>106</v>
      </c>
      <c r="V232" s="23">
        <v>3.4176870748299316E-2</v>
      </c>
      <c r="W232" s="17">
        <f t="shared" si="21"/>
        <v>1.2924494373624693</v>
      </c>
      <c r="X232" s="17">
        <f t="shared" si="22"/>
        <v>0.44318181818181818</v>
      </c>
      <c r="Y232" s="17">
        <v>0.86606823851928494</v>
      </c>
      <c r="Z232" s="37">
        <v>0.23355498136663277</v>
      </c>
      <c r="AA232" s="22">
        <v>401.7057433503997</v>
      </c>
      <c r="AB232" s="22">
        <v>55.884232323737898</v>
      </c>
      <c r="AC232" s="23">
        <v>8.1200522425266847E-2</v>
      </c>
      <c r="AD232" s="17">
        <v>0.77851660455544258</v>
      </c>
      <c r="AE232" s="3">
        <v>0.30578113086204883</v>
      </c>
      <c r="AF232" s="17">
        <v>0.64358470895525621</v>
      </c>
      <c r="AG232" s="37">
        <f t="shared" si="23"/>
        <v>0.30578113086204883</v>
      </c>
      <c r="AH232" s="22">
        <v>424.03004382281063</v>
      </c>
      <c r="AI232" s="23">
        <v>2.53E-2</v>
      </c>
      <c r="AJ232" s="17">
        <v>1.0192704362068294</v>
      </c>
      <c r="AK232" s="38">
        <v>0.33845120198428247</v>
      </c>
      <c r="AN232" s="3">
        <f t="shared" si="24"/>
        <v>3.1276539763241101E-2</v>
      </c>
      <c r="AO232" s="3">
        <f t="shared" si="25"/>
        <v>0.54242408684603949</v>
      </c>
      <c r="AP232" s="3">
        <f t="shared" si="26"/>
        <v>0.13935950922598292</v>
      </c>
      <c r="AQ232" s="3">
        <f t="shared" si="27"/>
        <v>0.45640080564914859</v>
      </c>
    </row>
    <row r="233" spans="1:43" x14ac:dyDescent="0.25">
      <c r="B233" s="1">
        <v>20</v>
      </c>
      <c r="C233" s="1">
        <v>2</v>
      </c>
      <c r="D233" s="4">
        <v>44</v>
      </c>
      <c r="E233" s="3">
        <v>2.98</v>
      </c>
      <c r="F233" s="1">
        <v>25</v>
      </c>
      <c r="G233" s="1">
        <v>35</v>
      </c>
      <c r="H233" s="5">
        <v>80.321192218194966</v>
      </c>
      <c r="I233" s="1">
        <v>235</v>
      </c>
      <c r="J233" s="29">
        <v>200</v>
      </c>
      <c r="K233" s="22">
        <v>125</v>
      </c>
      <c r="L233" s="29">
        <v>122.5</v>
      </c>
      <c r="M233" s="3">
        <v>0.32</v>
      </c>
      <c r="N233" s="37">
        <v>0.23051054228477727</v>
      </c>
      <c r="O233" s="22">
        <v>422.84815089515763</v>
      </c>
      <c r="P233" s="22">
        <v>55.884232323737898</v>
      </c>
      <c r="Q233" s="23">
        <v>8.1200522425266847E-2</v>
      </c>
      <c r="R233" s="17">
        <v>0.720345444639929</v>
      </c>
      <c r="S233" s="38">
        <v>0.27607846757498877</v>
      </c>
      <c r="T233" s="22">
        <v>422.84815089515763</v>
      </c>
      <c r="U233" s="22">
        <v>106</v>
      </c>
      <c r="V233" s="23">
        <v>3.4176870748299316E-2</v>
      </c>
      <c r="W233" s="17">
        <f t="shared" si="21"/>
        <v>1.2924494373624693</v>
      </c>
      <c r="X233" s="17">
        <f t="shared" si="22"/>
        <v>0.44318181818181818</v>
      </c>
      <c r="Y233" s="17">
        <v>0.86274521117183989</v>
      </c>
      <c r="Z233" s="37">
        <v>0.24696684220653253</v>
      </c>
      <c r="AA233" s="22">
        <v>422.84815089515763</v>
      </c>
      <c r="AB233" s="22">
        <v>55.884232323737898</v>
      </c>
      <c r="AC233" s="23">
        <v>8.1200522425266847E-2</v>
      </c>
      <c r="AD233" s="17">
        <v>0.77177138189541417</v>
      </c>
      <c r="AE233" s="3">
        <v>0.32187487459163039</v>
      </c>
      <c r="AF233" s="17">
        <v>0.71311325091995159</v>
      </c>
      <c r="AG233" s="37">
        <f t="shared" si="23"/>
        <v>0.32187487459163039</v>
      </c>
      <c r="AH233" s="22">
        <v>446.34741455032702</v>
      </c>
      <c r="AI233" s="23">
        <v>2.53E-2</v>
      </c>
      <c r="AJ233" s="17">
        <v>1.0058589830988449</v>
      </c>
      <c r="AK233" s="38">
        <v>0.35877608999237587</v>
      </c>
      <c r="AN233" s="3">
        <f t="shared" si="24"/>
        <v>0.17854447827970071</v>
      </c>
      <c r="AO233" s="3">
        <f t="shared" si="25"/>
        <v>0.73852728224297781</v>
      </c>
      <c r="AP233" s="3">
        <f t="shared" si="26"/>
        <v>0.3215317002025937</v>
      </c>
      <c r="AQ233" s="3">
        <f t="shared" si="27"/>
        <v>0.65921202290361514</v>
      </c>
    </row>
    <row r="234" spans="1:43" x14ac:dyDescent="0.25">
      <c r="B234" s="1">
        <v>20</v>
      </c>
      <c r="C234" s="1">
        <v>2</v>
      </c>
      <c r="D234" s="4">
        <v>44</v>
      </c>
      <c r="E234" s="3">
        <v>2.98</v>
      </c>
      <c r="F234" s="1">
        <v>25</v>
      </c>
      <c r="G234" s="1">
        <v>35</v>
      </c>
      <c r="H234" s="5">
        <v>80.321192218194966</v>
      </c>
      <c r="I234" s="1">
        <v>235</v>
      </c>
      <c r="J234" s="29">
        <v>200</v>
      </c>
      <c r="K234" s="22">
        <v>125</v>
      </c>
      <c r="L234" s="29">
        <v>122.5</v>
      </c>
      <c r="M234" s="3">
        <v>0.36</v>
      </c>
      <c r="N234" s="37">
        <v>0.2611800825951166</v>
      </c>
      <c r="O234" s="22">
        <v>474.64704937981429</v>
      </c>
      <c r="P234" s="22">
        <v>55.884232323737898</v>
      </c>
      <c r="Q234" s="23">
        <v>8.1200522425266847E-2</v>
      </c>
      <c r="R234" s="17">
        <v>0.72550022943087944</v>
      </c>
      <c r="S234" s="38">
        <v>0.31591055782203681</v>
      </c>
      <c r="T234" s="22">
        <v>474.64704937981429</v>
      </c>
      <c r="U234" s="22">
        <v>106</v>
      </c>
      <c r="V234" s="23">
        <v>3.4176870748299316E-2</v>
      </c>
      <c r="W234" s="17">
        <f t="shared" si="21"/>
        <v>1.2924494373624693</v>
      </c>
      <c r="X234" s="17">
        <f t="shared" si="22"/>
        <v>0.44318181818181818</v>
      </c>
      <c r="Y234" s="17">
        <v>0.87752932728343558</v>
      </c>
      <c r="Z234" s="37">
        <v>0.27982590126428686</v>
      </c>
      <c r="AA234" s="22">
        <v>474.64704937981429</v>
      </c>
      <c r="AB234" s="22">
        <v>55.884232323737898</v>
      </c>
      <c r="AC234" s="23">
        <v>8.1200522425266847E-2</v>
      </c>
      <c r="AD234" s="17">
        <v>0.77729417017857461</v>
      </c>
      <c r="AE234" s="3">
        <v>0.36130454672910511</v>
      </c>
      <c r="AF234" s="17">
        <v>0.89852715311695708</v>
      </c>
      <c r="AG234" s="37">
        <f t="shared" si="23"/>
        <v>0.36130454672910511</v>
      </c>
      <c r="AH234" s="22">
        <v>501.02497283274204</v>
      </c>
      <c r="AI234" s="23">
        <v>2.53E-2</v>
      </c>
      <c r="AJ234" s="17">
        <v>1.0036237409141808</v>
      </c>
      <c r="AK234" s="38">
        <v>0.4085720656122046</v>
      </c>
      <c r="AN234" s="3">
        <f t="shared" si="24"/>
        <v>0.53935092764502413</v>
      </c>
      <c r="AO234" s="3">
        <f t="shared" si="25"/>
        <v>1.2189801109654759</v>
      </c>
      <c r="AP234" s="3">
        <f t="shared" si="26"/>
        <v>0.76785356809528893</v>
      </c>
      <c r="AQ234" s="3">
        <f t="shared" si="27"/>
        <v>1.1560995051770571</v>
      </c>
    </row>
    <row r="235" spans="1:43" x14ac:dyDescent="0.25">
      <c r="B235" s="1">
        <v>20</v>
      </c>
      <c r="C235" s="1">
        <v>2</v>
      </c>
      <c r="D235" s="4">
        <v>44</v>
      </c>
      <c r="E235" s="3">
        <v>2.98</v>
      </c>
      <c r="F235" s="1">
        <v>25</v>
      </c>
      <c r="G235" s="1">
        <v>35</v>
      </c>
      <c r="H235" s="5">
        <v>80.321192218194966</v>
      </c>
      <c r="I235" s="1">
        <v>235</v>
      </c>
      <c r="J235" s="29">
        <v>200</v>
      </c>
      <c r="K235" s="22">
        <v>125</v>
      </c>
      <c r="L235" s="29">
        <v>122.5</v>
      </c>
      <c r="M235" s="3">
        <v>0.47</v>
      </c>
      <c r="N235" s="37">
        <v>0.29184962290545596</v>
      </c>
      <c r="O235" s="22">
        <v>526.44594786447112</v>
      </c>
      <c r="P235" s="22">
        <v>55.884232323737898</v>
      </c>
      <c r="Q235" s="23">
        <v>8.1200522425266847E-2</v>
      </c>
      <c r="R235" s="17">
        <v>0.62095664447969356</v>
      </c>
      <c r="S235" s="38">
        <v>0.3557426480690849</v>
      </c>
      <c r="T235" s="22">
        <v>526.44594786447112</v>
      </c>
      <c r="U235" s="22">
        <v>106</v>
      </c>
      <c r="V235" s="23">
        <v>3.4176870748299316E-2</v>
      </c>
      <c r="W235" s="17">
        <f t="shared" si="21"/>
        <v>1.2924494373624693</v>
      </c>
      <c r="X235" s="17">
        <f t="shared" si="22"/>
        <v>0.44318181818181818</v>
      </c>
      <c r="Y235" s="17">
        <v>0.75689925121081902</v>
      </c>
      <c r="Z235" s="37">
        <v>0.31268496032204124</v>
      </c>
      <c r="AA235" s="22">
        <v>526.44594786447112</v>
      </c>
      <c r="AB235" s="22">
        <v>55.884232323737898</v>
      </c>
      <c r="AC235" s="23">
        <v>8.1200522425266847E-2</v>
      </c>
      <c r="AD235" s="17">
        <v>0.66528714962136437</v>
      </c>
      <c r="AE235" s="3">
        <v>0.38075707004060283</v>
      </c>
      <c r="AF235" s="17">
        <v>0.9978845637583893</v>
      </c>
      <c r="AG235" s="37">
        <f t="shared" si="23"/>
        <v>0.38075707004060283</v>
      </c>
      <c r="AH235" s="22">
        <v>528</v>
      </c>
      <c r="AI235" s="23">
        <v>2.53E-2</v>
      </c>
      <c r="AJ235" s="17">
        <v>0.81012142561830391</v>
      </c>
      <c r="AK235" s="38">
        <v>0.45836804123203351</v>
      </c>
      <c r="AN235" s="3">
        <f t="shared" si="24"/>
        <v>0.90015737701034793</v>
      </c>
      <c r="AO235" s="3">
        <f t="shared" si="25"/>
        <v>1.6994329396879748</v>
      </c>
      <c r="AP235" s="3">
        <f t="shared" si="26"/>
        <v>1.2141754359879851</v>
      </c>
      <c r="AQ235" s="3">
        <f t="shared" si="27"/>
        <v>1.4012376158469924</v>
      </c>
    </row>
    <row r="236" spans="1:43" x14ac:dyDescent="0.25">
      <c r="A236" t="s">
        <v>54</v>
      </c>
      <c r="B236" s="1">
        <v>20</v>
      </c>
      <c r="C236" s="1">
        <v>3</v>
      </c>
      <c r="D236" s="4">
        <v>12</v>
      </c>
      <c r="E236" s="3">
        <v>2.98</v>
      </c>
      <c r="F236" s="1">
        <v>25</v>
      </c>
      <c r="G236" s="1">
        <v>35</v>
      </c>
      <c r="H236" s="5">
        <v>93.01135812514184</v>
      </c>
      <c r="I236" s="1">
        <v>235</v>
      </c>
      <c r="J236" s="29">
        <v>200</v>
      </c>
      <c r="K236" s="22">
        <v>128</v>
      </c>
      <c r="L236" s="29">
        <v>122.5</v>
      </c>
      <c r="M236" s="3">
        <v>0.16</v>
      </c>
      <c r="N236" s="37">
        <v>0.12789012791537674</v>
      </c>
      <c r="O236" s="22">
        <v>303.4025683141906</v>
      </c>
      <c r="P236" s="22">
        <v>41.643886357836031</v>
      </c>
      <c r="Q236" s="23">
        <v>0.1326866695196976</v>
      </c>
      <c r="R236" s="17">
        <v>0.79931329947110463</v>
      </c>
      <c r="S236" s="38">
        <v>0.16920059472353005</v>
      </c>
      <c r="T236" s="22">
        <v>303.4025683141906</v>
      </c>
      <c r="U236" s="22">
        <v>77</v>
      </c>
      <c r="V236" s="23">
        <v>5.1265306122448978E-2</v>
      </c>
      <c r="W236" s="17">
        <f t="shared" si="21"/>
        <v>1.3271375296168222</v>
      </c>
      <c r="X236" s="17">
        <f t="shared" si="22"/>
        <v>0.42757009345794394</v>
      </c>
      <c r="Y236" s="17">
        <v>1.0575037170220627</v>
      </c>
      <c r="Z236" s="37">
        <v>0.15399797461207157</v>
      </c>
      <c r="AA236" s="22">
        <v>303.4025683141906</v>
      </c>
      <c r="AB236" s="22">
        <v>41.643886357836031</v>
      </c>
      <c r="AC236" s="23">
        <v>0.1326866695196976</v>
      </c>
      <c r="AD236" s="17">
        <v>0.96248734132544733</v>
      </c>
      <c r="AE236" s="3">
        <v>0.18876718678189455</v>
      </c>
      <c r="AF236" s="17">
        <v>0.36999663347029554</v>
      </c>
      <c r="AG236" s="37">
        <f t="shared" si="23"/>
        <v>0.18876718678189455</v>
      </c>
      <c r="AH236" s="22">
        <v>321.5086460357852</v>
      </c>
      <c r="AI236" s="23">
        <v>3.3300000000000003E-2</v>
      </c>
      <c r="AJ236" s="17">
        <v>1.1797949173868409</v>
      </c>
      <c r="AK236" s="38">
        <v>0.21179482520722412</v>
      </c>
      <c r="AN236" s="3">
        <f t="shared" si="24"/>
        <v>-1.0287154599639567</v>
      </c>
      <c r="AO236" s="3">
        <f t="shared" si="25"/>
        <v>-0.55062867268791815</v>
      </c>
      <c r="AP236" s="3">
        <f t="shared" si="26"/>
        <v>-0.94125670063679101</v>
      </c>
      <c r="AQ236" s="3">
        <f t="shared" si="27"/>
        <v>-1.0181933492845714</v>
      </c>
    </row>
    <row r="237" spans="1:43" x14ac:dyDescent="0.25">
      <c r="B237" s="1">
        <v>20</v>
      </c>
      <c r="C237" s="1">
        <v>3</v>
      </c>
      <c r="D237" s="4">
        <v>12</v>
      </c>
      <c r="E237" s="3">
        <v>2.98</v>
      </c>
      <c r="F237" s="1">
        <v>25</v>
      </c>
      <c r="G237" s="1">
        <v>35</v>
      </c>
      <c r="H237" s="5">
        <v>93.01135812514184</v>
      </c>
      <c r="I237" s="1">
        <v>235</v>
      </c>
      <c r="J237" s="29">
        <v>200</v>
      </c>
      <c r="K237" s="22">
        <v>128</v>
      </c>
      <c r="L237" s="29">
        <v>122.5</v>
      </c>
      <c r="M237" s="3">
        <v>0.18</v>
      </c>
      <c r="N237" s="37">
        <v>0.13452667868681525</v>
      </c>
      <c r="O237" s="22">
        <v>317.8503096624853</v>
      </c>
      <c r="P237" s="22">
        <v>41.643886357836031</v>
      </c>
      <c r="Q237" s="23">
        <v>0.1326866695196976</v>
      </c>
      <c r="R237" s="17">
        <v>0.74737043714897367</v>
      </c>
      <c r="S237" s="38">
        <v>0.17871200070263188</v>
      </c>
      <c r="T237" s="22">
        <v>317.8503096624853</v>
      </c>
      <c r="U237" s="22">
        <v>77</v>
      </c>
      <c r="V237" s="23">
        <v>5.1265306122448978E-2</v>
      </c>
      <c r="W237" s="17">
        <f t="shared" si="21"/>
        <v>1.3271375296168222</v>
      </c>
      <c r="X237" s="17">
        <f t="shared" si="22"/>
        <v>0.42757009345794394</v>
      </c>
      <c r="Y237" s="17">
        <v>0.99284444834795493</v>
      </c>
      <c r="Z237" s="37">
        <v>0.16198932933092808</v>
      </c>
      <c r="AA237" s="22">
        <v>317.8503096624853</v>
      </c>
      <c r="AB237" s="22">
        <v>41.643886357836031</v>
      </c>
      <c r="AC237" s="23">
        <v>0.1326866695196976</v>
      </c>
      <c r="AD237" s="17">
        <v>0.899940718505156</v>
      </c>
      <c r="AE237" s="3">
        <v>0.19775610043817518</v>
      </c>
      <c r="AF237" s="17">
        <v>0.40607340272023357</v>
      </c>
      <c r="AG237" s="37">
        <f t="shared" si="23"/>
        <v>0.19775610043817518</v>
      </c>
      <c r="AH237" s="22">
        <v>336.81858156129874</v>
      </c>
      <c r="AI237" s="23">
        <v>3.3300000000000003E-2</v>
      </c>
      <c r="AJ237" s="17">
        <v>1.0986450024343066</v>
      </c>
      <c r="AK237" s="38">
        <v>0.22314986344989832</v>
      </c>
      <c r="AN237" s="3">
        <f t="shared" si="24"/>
        <v>-0.95064091774239656</v>
      </c>
      <c r="AO237" s="3">
        <f t="shared" si="25"/>
        <v>-0.43590253405334761</v>
      </c>
      <c r="AP237" s="3">
        <f t="shared" si="26"/>
        <v>-0.83271079374261781</v>
      </c>
      <c r="AQ237" s="3">
        <f t="shared" si="27"/>
        <v>-0.90491625533689912</v>
      </c>
    </row>
    <row r="238" spans="1:43" x14ac:dyDescent="0.25">
      <c r="B238" s="1">
        <v>20</v>
      </c>
      <c r="C238" s="1">
        <v>3</v>
      </c>
      <c r="D238" s="4">
        <v>12</v>
      </c>
      <c r="E238" s="3">
        <v>2.98</v>
      </c>
      <c r="F238" s="1">
        <v>25</v>
      </c>
      <c r="G238" s="1">
        <v>35</v>
      </c>
      <c r="H238" s="5">
        <v>93.01135812514184</v>
      </c>
      <c r="I238" s="1">
        <v>235</v>
      </c>
      <c r="J238" s="29">
        <v>200</v>
      </c>
      <c r="K238" s="22">
        <v>128</v>
      </c>
      <c r="L238" s="29">
        <v>122.5</v>
      </c>
      <c r="M238" s="3">
        <v>0.18</v>
      </c>
      <c r="N238" s="37">
        <v>0.15111805561541164</v>
      </c>
      <c r="O238" s="22">
        <v>353.96966303322239</v>
      </c>
      <c r="P238" s="22">
        <v>41.643886357836031</v>
      </c>
      <c r="Q238" s="23">
        <v>0.1326866695196976</v>
      </c>
      <c r="R238" s="17">
        <v>0.83954475341895363</v>
      </c>
      <c r="S238" s="38">
        <v>0.20249051565038667</v>
      </c>
      <c r="T238" s="22">
        <v>353.96966303322239</v>
      </c>
      <c r="U238" s="22">
        <v>77</v>
      </c>
      <c r="V238" s="23">
        <v>5.1265306122448978E-2</v>
      </c>
      <c r="W238" s="17">
        <f t="shared" si="21"/>
        <v>1.3271375296168222</v>
      </c>
      <c r="X238" s="17">
        <f t="shared" si="22"/>
        <v>0.42757009345794394</v>
      </c>
      <c r="Y238" s="17">
        <v>1.1249473091688149</v>
      </c>
      <c r="Z238" s="37">
        <v>0.18196771612806956</v>
      </c>
      <c r="AA238" s="22">
        <v>353.96966303322239</v>
      </c>
      <c r="AB238" s="22">
        <v>41.643886357836031</v>
      </c>
      <c r="AC238" s="23">
        <v>0.1326866695196976</v>
      </c>
      <c r="AD238" s="17">
        <v>1.0109317562670532</v>
      </c>
      <c r="AE238" s="3">
        <v>0.22022838457887689</v>
      </c>
      <c r="AF238" s="17">
        <v>0.50360652889012436</v>
      </c>
      <c r="AG238" s="37">
        <f t="shared" si="23"/>
        <v>0.22022838457887689</v>
      </c>
      <c r="AH238" s="22">
        <v>375.0934203750827</v>
      </c>
      <c r="AI238" s="23">
        <v>3.3300000000000003E-2</v>
      </c>
      <c r="AJ238" s="17">
        <v>1.223491025438205</v>
      </c>
      <c r="AK238" s="38">
        <v>0.25153745905658403</v>
      </c>
      <c r="AN238" s="3">
        <f t="shared" si="24"/>
        <v>-0.75545456218849505</v>
      </c>
      <c r="AO238" s="3">
        <f t="shared" si="25"/>
        <v>-0.14908718746691874</v>
      </c>
      <c r="AP238" s="3">
        <f t="shared" si="26"/>
        <v>-0.56134602650718179</v>
      </c>
      <c r="AQ238" s="3">
        <f t="shared" si="27"/>
        <v>-0.62172352046771673</v>
      </c>
    </row>
    <row r="239" spans="1:43" x14ac:dyDescent="0.25">
      <c r="B239" s="1">
        <v>20</v>
      </c>
      <c r="C239" s="1">
        <v>3</v>
      </c>
      <c r="D239" s="4">
        <v>12</v>
      </c>
      <c r="E239" s="3">
        <v>2.98</v>
      </c>
      <c r="F239" s="1">
        <v>25</v>
      </c>
      <c r="G239" s="1">
        <v>35</v>
      </c>
      <c r="H239" s="5">
        <v>93.01135812514184</v>
      </c>
      <c r="I239" s="1">
        <v>235</v>
      </c>
      <c r="J239" s="29">
        <v>200</v>
      </c>
      <c r="K239" s="22">
        <v>128</v>
      </c>
      <c r="L239" s="29">
        <v>122.5</v>
      </c>
      <c r="M239" s="3">
        <v>0.2</v>
      </c>
      <c r="N239" s="37">
        <v>0.16936857023686763</v>
      </c>
      <c r="O239" s="22">
        <v>393.70095174103312</v>
      </c>
      <c r="P239" s="22">
        <v>41.643886357836031</v>
      </c>
      <c r="Q239" s="23">
        <v>0.1326866695196976</v>
      </c>
      <c r="R239" s="17">
        <v>0.84684285118433811</v>
      </c>
      <c r="S239" s="38">
        <v>0.22864688209291692</v>
      </c>
      <c r="T239" s="22">
        <v>393.70095174103312</v>
      </c>
      <c r="U239" s="22">
        <v>77</v>
      </c>
      <c r="V239" s="23">
        <v>5.1265306122448978E-2</v>
      </c>
      <c r="W239" s="17">
        <f t="shared" si="21"/>
        <v>1.3271375296168222</v>
      </c>
      <c r="X239" s="17">
        <f t="shared" si="22"/>
        <v>0.42757009345794394</v>
      </c>
      <c r="Y239" s="17">
        <v>1.1432344104645846</v>
      </c>
      <c r="Z239" s="37">
        <v>0.20394394160492516</v>
      </c>
      <c r="AA239" s="22">
        <v>393.70095174103312</v>
      </c>
      <c r="AB239" s="22">
        <v>41.643886357836031</v>
      </c>
      <c r="AC239" s="23">
        <v>0.1326866695196976</v>
      </c>
      <c r="AD239" s="17">
        <v>1.0197197080246256</v>
      </c>
      <c r="AE239" s="3">
        <v>0.2449478971336489</v>
      </c>
      <c r="AF239" s="17">
        <v>0.62300595270132975</v>
      </c>
      <c r="AG239" s="37">
        <f t="shared" si="23"/>
        <v>0.2449478971336489</v>
      </c>
      <c r="AH239" s="22">
        <v>417.1957430702451</v>
      </c>
      <c r="AI239" s="23">
        <v>3.3300000000000003E-2</v>
      </c>
      <c r="AJ239" s="17">
        <v>1.2247394856682443</v>
      </c>
      <c r="AK239" s="38">
        <v>0.28129526555715806</v>
      </c>
      <c r="AN239" s="3">
        <f t="shared" si="24"/>
        <v>-0.54074957107920374</v>
      </c>
      <c r="AO239" s="3">
        <f t="shared" si="25"/>
        <v>0.16640969377815276</v>
      </c>
      <c r="AP239" s="3">
        <f t="shared" si="26"/>
        <v>-0.26284478254820259</v>
      </c>
      <c r="AQ239" s="3">
        <f t="shared" si="27"/>
        <v>-0.31021151211161435</v>
      </c>
    </row>
    <row r="240" spans="1:43" x14ac:dyDescent="0.25">
      <c r="B240" s="1">
        <v>20</v>
      </c>
      <c r="C240" s="1">
        <v>3</v>
      </c>
      <c r="D240" s="4">
        <v>12</v>
      </c>
      <c r="E240" s="3">
        <v>2.98</v>
      </c>
      <c r="F240" s="1">
        <v>25</v>
      </c>
      <c r="G240" s="1">
        <v>35</v>
      </c>
      <c r="H240" s="5">
        <v>93.01135812514184</v>
      </c>
      <c r="I240" s="1">
        <v>235</v>
      </c>
      <c r="J240" s="29">
        <v>200</v>
      </c>
      <c r="K240" s="22">
        <v>128</v>
      </c>
      <c r="L240" s="29">
        <v>122.5</v>
      </c>
      <c r="M240" s="3">
        <v>0.2</v>
      </c>
      <c r="N240" s="37">
        <v>0.18595994716546396</v>
      </c>
      <c r="O240" s="22">
        <v>429.82030511177004</v>
      </c>
      <c r="P240" s="22">
        <v>41.643886357836031</v>
      </c>
      <c r="Q240" s="23">
        <v>0.1326866695196976</v>
      </c>
      <c r="R240" s="17">
        <v>0.92979973582731978</v>
      </c>
      <c r="S240" s="38">
        <v>0.25242539704067157</v>
      </c>
      <c r="T240" s="22">
        <v>429.82030511177004</v>
      </c>
      <c r="U240" s="22">
        <v>77</v>
      </c>
      <c r="V240" s="23">
        <v>5.1265306122448978E-2</v>
      </c>
      <c r="W240" s="17">
        <f t="shared" si="21"/>
        <v>1.3271375296168222</v>
      </c>
      <c r="X240" s="17">
        <f t="shared" si="22"/>
        <v>0.42757009345794394</v>
      </c>
      <c r="Y240" s="17">
        <v>1.2621269852033579</v>
      </c>
      <c r="Z240" s="37">
        <v>0.22392232840206655</v>
      </c>
      <c r="AA240" s="22">
        <v>429.82030511177004</v>
      </c>
      <c r="AB240" s="22">
        <v>41.643886357836031</v>
      </c>
      <c r="AC240" s="23">
        <v>0.1326866695196976</v>
      </c>
      <c r="AD240" s="17">
        <v>1.1196116420103326</v>
      </c>
      <c r="AE240" s="3">
        <v>0.26742018127435052</v>
      </c>
      <c r="AF240" s="17">
        <v>0.74256268800635683</v>
      </c>
      <c r="AG240" s="37">
        <f t="shared" si="23"/>
        <v>0.26742018127435052</v>
      </c>
      <c r="AH240" s="22">
        <v>455.470581884029</v>
      </c>
      <c r="AI240" s="23">
        <v>3.3300000000000003E-2</v>
      </c>
      <c r="AJ240" s="17">
        <v>1.3371009063717525</v>
      </c>
      <c r="AK240" s="38">
        <v>0.30710217065414508</v>
      </c>
      <c r="AN240" s="3">
        <f t="shared" si="24"/>
        <v>-0.34556321552530295</v>
      </c>
      <c r="AO240" s="3">
        <f t="shared" si="25"/>
        <v>0.45322504036457995</v>
      </c>
      <c r="AP240" s="3">
        <f t="shared" si="26"/>
        <v>8.5199846872322203E-3</v>
      </c>
      <c r="AQ240" s="3">
        <f t="shared" si="27"/>
        <v>-2.7018777242432936E-2</v>
      </c>
    </row>
    <row r="241" spans="1:43" x14ac:dyDescent="0.25">
      <c r="B241" s="1">
        <v>20</v>
      </c>
      <c r="C241" s="1">
        <v>3</v>
      </c>
      <c r="D241" s="4">
        <v>12</v>
      </c>
      <c r="E241" s="3">
        <v>2.98</v>
      </c>
      <c r="F241" s="1">
        <v>25</v>
      </c>
      <c r="G241" s="1">
        <v>35</v>
      </c>
      <c r="H241" s="5">
        <v>93.01135812514184</v>
      </c>
      <c r="I241" s="1">
        <v>235</v>
      </c>
      <c r="J241" s="29">
        <v>200</v>
      </c>
      <c r="K241" s="22">
        <v>128</v>
      </c>
      <c r="L241" s="29">
        <v>122.5</v>
      </c>
      <c r="M241" s="3">
        <v>0.2</v>
      </c>
      <c r="N241" s="37">
        <v>0.20089218640120066</v>
      </c>
      <c r="O241" s="22">
        <v>462.32772314543331</v>
      </c>
      <c r="P241" s="22">
        <v>41.643886357836031</v>
      </c>
      <c r="Q241" s="23">
        <v>0.1326866695196976</v>
      </c>
      <c r="R241" s="17">
        <v>1.0044609320060032</v>
      </c>
      <c r="S241" s="38">
        <v>0.27382606049365088</v>
      </c>
      <c r="T241" s="22">
        <v>462.32772314543331</v>
      </c>
      <c r="U241" s="22">
        <v>77</v>
      </c>
      <c r="V241" s="23">
        <v>5.1265306122448978E-2</v>
      </c>
      <c r="W241" s="17">
        <f t="shared" si="21"/>
        <v>1.3271375296168222</v>
      </c>
      <c r="X241" s="17">
        <f t="shared" si="22"/>
        <v>0.42757009345794394</v>
      </c>
      <c r="Y241" s="17">
        <v>1.3691303024682544</v>
      </c>
      <c r="Z241" s="37">
        <v>0.24190287651949383</v>
      </c>
      <c r="AA241" s="22">
        <v>462.32772314543331</v>
      </c>
      <c r="AB241" s="22">
        <v>41.643886357836031</v>
      </c>
      <c r="AC241" s="23">
        <v>0.1326866695196976</v>
      </c>
      <c r="AD241" s="17">
        <v>1.209514382597469</v>
      </c>
      <c r="AE241" s="3">
        <v>0.28764523700098216</v>
      </c>
      <c r="AF241" s="17">
        <v>0.85913050492875898</v>
      </c>
      <c r="AG241" s="37">
        <f t="shared" si="23"/>
        <v>0.28764523700098216</v>
      </c>
      <c r="AH241" s="22">
        <v>489.91793681643463</v>
      </c>
      <c r="AI241" s="23">
        <v>3.3300000000000003E-2</v>
      </c>
      <c r="AJ241" s="17">
        <v>1.4382261850049107</v>
      </c>
      <c r="AK241" s="38">
        <v>0.33032838524143338</v>
      </c>
      <c r="AN241" s="3">
        <f t="shared" si="24"/>
        <v>-0.1698954955267922</v>
      </c>
      <c r="AO241" s="3">
        <f t="shared" si="25"/>
        <v>0.71135885229236584</v>
      </c>
      <c r="AP241" s="3">
        <f t="shared" si="26"/>
        <v>0.25274827519912385</v>
      </c>
      <c r="AQ241" s="3">
        <f t="shared" si="27"/>
        <v>0.22785468413983254</v>
      </c>
    </row>
    <row r="242" spans="1:43" x14ac:dyDescent="0.25">
      <c r="B242" s="1">
        <v>20</v>
      </c>
      <c r="C242" s="1">
        <v>3</v>
      </c>
      <c r="D242" s="4">
        <v>12</v>
      </c>
      <c r="E242" s="3">
        <v>2.98</v>
      </c>
      <c r="F242" s="1">
        <v>25</v>
      </c>
      <c r="G242" s="1">
        <v>35</v>
      </c>
      <c r="H242" s="5">
        <v>93.01135812514184</v>
      </c>
      <c r="I242" s="1">
        <v>235</v>
      </c>
      <c r="J242" s="29">
        <v>200</v>
      </c>
      <c r="K242" s="22">
        <v>128</v>
      </c>
      <c r="L242" s="29">
        <v>122.5</v>
      </c>
      <c r="M242" s="3">
        <v>0.22</v>
      </c>
      <c r="N242" s="37">
        <v>0.21914270102265665</v>
      </c>
      <c r="O242" s="22">
        <v>502.05901185324399</v>
      </c>
      <c r="P242" s="22">
        <v>41.643886357836031</v>
      </c>
      <c r="Q242" s="23">
        <v>0.1326866695196976</v>
      </c>
      <c r="R242" s="17">
        <v>0.9961031864666211</v>
      </c>
      <c r="S242" s="38">
        <v>0.29998242693618105</v>
      </c>
      <c r="T242" s="22">
        <v>502.05901185324399</v>
      </c>
      <c r="U242" s="22">
        <v>77</v>
      </c>
      <c r="V242" s="23">
        <v>5.1265306122448978E-2</v>
      </c>
      <c r="W242" s="17">
        <f t="shared" si="21"/>
        <v>1.3271375296168222</v>
      </c>
      <c r="X242" s="17">
        <f t="shared" si="22"/>
        <v>0.42757009345794394</v>
      </c>
      <c r="Y242" s="17">
        <v>1.3635564860735503</v>
      </c>
      <c r="Z242" s="37">
        <v>0.2638791019963494</v>
      </c>
      <c r="AA242" s="22">
        <v>502.05901185324399</v>
      </c>
      <c r="AB242" s="22">
        <v>41.643886357836031</v>
      </c>
      <c r="AC242" s="23">
        <v>0.1326866695196976</v>
      </c>
      <c r="AD242" s="17">
        <v>1.19945046361977</v>
      </c>
      <c r="AE242" s="3">
        <v>0.3100043368965783</v>
      </c>
      <c r="AF242" s="17">
        <v>0.9978845637583893</v>
      </c>
      <c r="AG242" s="37">
        <f t="shared" si="23"/>
        <v>0.3100043368965783</v>
      </c>
      <c r="AH242" s="22">
        <v>528</v>
      </c>
      <c r="AI242" s="23">
        <v>3.3300000000000003E-2</v>
      </c>
      <c r="AJ242" s="17">
        <v>1.4091106222571741</v>
      </c>
      <c r="AK242" s="38">
        <v>0.35871598084811906</v>
      </c>
      <c r="AN242" s="3">
        <f t="shared" si="24"/>
        <v>4.4809495582499081E-2</v>
      </c>
      <c r="AO242" s="3">
        <f t="shared" si="25"/>
        <v>1.0268557335374364</v>
      </c>
      <c r="AP242" s="3">
        <f t="shared" si="26"/>
        <v>0.55124951915810261</v>
      </c>
      <c r="AQ242" s="3">
        <f t="shared" si="27"/>
        <v>0.50962108621102875</v>
      </c>
    </row>
    <row r="243" spans="1:43" x14ac:dyDescent="0.25">
      <c r="A243" t="s">
        <v>55</v>
      </c>
      <c r="B243" s="1">
        <v>28</v>
      </c>
      <c r="C243" s="1">
        <v>4</v>
      </c>
      <c r="D243" s="4">
        <v>16</v>
      </c>
      <c r="E243" s="3">
        <v>5.3084743571011064</v>
      </c>
      <c r="F243" s="1">
        <v>30</v>
      </c>
      <c r="G243" s="1">
        <v>44</v>
      </c>
      <c r="H243" s="5">
        <v>133.49341623498307</v>
      </c>
      <c r="I243" s="1">
        <v>300</v>
      </c>
      <c r="J243" s="29">
        <v>256</v>
      </c>
      <c r="K243" s="22">
        <v>168</v>
      </c>
      <c r="L243" s="29">
        <v>154</v>
      </c>
      <c r="M243" s="3">
        <v>0.22</v>
      </c>
      <c r="N243" s="37">
        <v>5.6084396803587552E-2</v>
      </c>
      <c r="O243" s="22">
        <v>151.17196997745879</v>
      </c>
      <c r="P243" s="22">
        <v>55.276666442213227</v>
      </c>
      <c r="Q243" s="23">
        <v>0.22188311816029316</v>
      </c>
      <c r="R243" s="17">
        <v>0.25492907637994344</v>
      </c>
      <c r="S243" s="38">
        <v>6.7647653042968173E-2</v>
      </c>
      <c r="T243" s="22">
        <v>151.17196997745879</v>
      </c>
      <c r="U243" s="22">
        <v>98</v>
      </c>
      <c r="V243" s="23">
        <v>7.9967532467532465E-2</v>
      </c>
      <c r="W243" s="17">
        <f t="shared" si="21"/>
        <v>1.3591643701729332</v>
      </c>
      <c r="X243" s="17">
        <f t="shared" si="22"/>
        <v>0.41666666666666669</v>
      </c>
      <c r="Y243" s="17">
        <v>0.30748933201349171</v>
      </c>
      <c r="Z243" s="37">
        <v>7.28407994883951E-2</v>
      </c>
      <c r="AA243" s="22">
        <v>151.17196997745879</v>
      </c>
      <c r="AB243" s="22">
        <v>55.276666442213227</v>
      </c>
      <c r="AC243" s="23">
        <v>0.22188311816029316</v>
      </c>
      <c r="AD243" s="17">
        <v>0.33109454312906861</v>
      </c>
      <c r="AE243" s="3">
        <v>0.11044982359729417</v>
      </c>
      <c r="AF243" s="17">
        <v>7.3361377368608163E-2</v>
      </c>
      <c r="AG243" s="37">
        <f t="shared" si="23"/>
        <v>7.3361377368608163E-2</v>
      </c>
      <c r="AH243" s="22">
        <v>161.48798687135795</v>
      </c>
      <c r="AI243" s="23">
        <v>4.3299999999999998E-2</v>
      </c>
      <c r="AJ243" s="17">
        <v>0.3334608062209462</v>
      </c>
      <c r="AK243" s="38">
        <v>9.2789079571570079E-2</v>
      </c>
      <c r="AN243" s="3">
        <f t="shared" si="24"/>
        <v>-1.8734614399939111</v>
      </c>
      <c r="AO243" s="3">
        <f t="shared" si="25"/>
        <v>-1.7755555543278485</v>
      </c>
      <c r="AP243" s="3">
        <f t="shared" si="26"/>
        <v>-2.0436078644491302</v>
      </c>
      <c r="AQ243" s="3">
        <f t="shared" si="27"/>
        <v>-2.0051383402398817</v>
      </c>
    </row>
    <row r="244" spans="1:43" x14ac:dyDescent="0.25">
      <c r="B244" s="1">
        <v>28</v>
      </c>
      <c r="C244" s="1">
        <v>4</v>
      </c>
      <c r="D244" s="4">
        <v>16</v>
      </c>
      <c r="E244" s="3">
        <v>5.3084743571011064</v>
      </c>
      <c r="F244" s="1">
        <v>30</v>
      </c>
      <c r="G244" s="1">
        <v>44</v>
      </c>
      <c r="H244" s="5">
        <v>133.49341623498307</v>
      </c>
      <c r="I244" s="1">
        <v>300</v>
      </c>
      <c r="J244" s="29">
        <v>256</v>
      </c>
      <c r="K244" s="22">
        <v>168</v>
      </c>
      <c r="L244" s="29">
        <v>154</v>
      </c>
      <c r="M244" s="3">
        <v>0.25</v>
      </c>
      <c r="N244" s="37">
        <v>8.0101861653241874E-2</v>
      </c>
      <c r="O244" s="22">
        <v>201.70659994135215</v>
      </c>
      <c r="P244" s="22">
        <v>55.276666442213227</v>
      </c>
      <c r="Q244" s="23">
        <v>0.22188311816029316</v>
      </c>
      <c r="R244" s="17">
        <v>0.32040744661296749</v>
      </c>
      <c r="S244" s="38">
        <v>0.10459254586081865</v>
      </c>
      <c r="T244" s="22">
        <v>201.70659994135215</v>
      </c>
      <c r="U244" s="22">
        <v>98</v>
      </c>
      <c r="V244" s="23">
        <v>7.9967532467532465E-2</v>
      </c>
      <c r="W244" s="17">
        <f t="shared" si="21"/>
        <v>1.3591643701729332</v>
      </c>
      <c r="X244" s="17">
        <f t="shared" si="22"/>
        <v>0.41666666666666669</v>
      </c>
      <c r="Y244" s="17">
        <v>0.41837018344327459</v>
      </c>
      <c r="Z244" s="37">
        <v>0.10403399119659834</v>
      </c>
      <c r="AA244" s="22">
        <v>201.70659994135215</v>
      </c>
      <c r="AB244" s="22">
        <v>55.276666442213227</v>
      </c>
      <c r="AC244" s="23">
        <v>0.22188311816029316</v>
      </c>
      <c r="AD244" s="17">
        <v>0.41613596478639336</v>
      </c>
      <c r="AE244" s="3">
        <v>0.14737162177124677</v>
      </c>
      <c r="AF244" s="17">
        <v>0.13060660758320314</v>
      </c>
      <c r="AG244" s="37">
        <f t="shared" si="23"/>
        <v>0.13060660758320314</v>
      </c>
      <c r="AH244" s="22">
        <v>215.47111391121189</v>
      </c>
      <c r="AI244" s="23">
        <v>4.3299999999999998E-2</v>
      </c>
      <c r="AJ244" s="17">
        <v>0.52242643033281255</v>
      </c>
      <c r="AK244" s="38">
        <v>0.13505644218254606</v>
      </c>
      <c r="AN244" s="3">
        <f t="shared" si="24"/>
        <v>-1.5909121703448039</v>
      </c>
      <c r="AO244" s="3">
        <f t="shared" si="25"/>
        <v>-1.3299279673472422</v>
      </c>
      <c r="AP244" s="3">
        <f t="shared" si="26"/>
        <v>-1.619913334296273</v>
      </c>
      <c r="AQ244" s="3">
        <f t="shared" si="27"/>
        <v>-1.5398547519894203</v>
      </c>
    </row>
    <row r="245" spans="1:43" x14ac:dyDescent="0.25">
      <c r="B245" s="1">
        <v>28</v>
      </c>
      <c r="C245" s="1">
        <v>4</v>
      </c>
      <c r="D245" s="4">
        <v>16</v>
      </c>
      <c r="E245" s="3">
        <v>5.3084743571011064</v>
      </c>
      <c r="F245" s="1">
        <v>30</v>
      </c>
      <c r="G245" s="1">
        <v>44</v>
      </c>
      <c r="H245" s="5">
        <v>133.49341623498307</v>
      </c>
      <c r="I245" s="1">
        <v>300</v>
      </c>
      <c r="J245" s="29">
        <v>256</v>
      </c>
      <c r="K245" s="22">
        <v>168</v>
      </c>
      <c r="L245" s="29">
        <v>154</v>
      </c>
      <c r="M245" s="3">
        <v>0.28999999999999998</v>
      </c>
      <c r="N245" s="37">
        <v>9.3855452635522557E-2</v>
      </c>
      <c r="O245" s="22">
        <v>230.64523419418001</v>
      </c>
      <c r="P245" s="22">
        <v>55.276666442213227</v>
      </c>
      <c r="Q245" s="23">
        <v>0.22188311816029316</v>
      </c>
      <c r="R245" s="17">
        <v>0.32363949184662955</v>
      </c>
      <c r="S245" s="38">
        <v>0.12574902294454501</v>
      </c>
      <c r="T245" s="22">
        <v>230.64523419418001</v>
      </c>
      <c r="U245" s="22">
        <v>98</v>
      </c>
      <c r="V245" s="23">
        <v>7.9967532467532465E-2</v>
      </c>
      <c r="W245" s="17">
        <f t="shared" si="21"/>
        <v>1.3591643701729332</v>
      </c>
      <c r="X245" s="17">
        <f t="shared" si="22"/>
        <v>0.41666666666666669</v>
      </c>
      <c r="Y245" s="17">
        <v>0.4336173204984311</v>
      </c>
      <c r="Z245" s="37">
        <v>0.12189675909787713</v>
      </c>
      <c r="AA245" s="22">
        <v>230.64523419418001</v>
      </c>
      <c r="AB245" s="22">
        <v>55.276666442213227</v>
      </c>
      <c r="AC245" s="23">
        <v>0.22188311816029316</v>
      </c>
      <c r="AD245" s="17">
        <v>0.4203336520616453</v>
      </c>
      <c r="AE245" s="3">
        <v>0.16851487371701451</v>
      </c>
      <c r="AF245" s="17">
        <v>0.17077091367283942</v>
      </c>
      <c r="AG245" s="37">
        <f t="shared" si="23"/>
        <v>0.16851487371701451</v>
      </c>
      <c r="AH245" s="22">
        <v>246.38452854087183</v>
      </c>
      <c r="AI245" s="23">
        <v>4.3299999999999998E-2</v>
      </c>
      <c r="AJ245" s="17">
        <v>0.58108577143798112</v>
      </c>
      <c r="AK245" s="38">
        <v>0.15926082931874599</v>
      </c>
      <c r="AN245" s="3">
        <f t="shared" si="24"/>
        <v>-1.4291104518277935</v>
      </c>
      <c r="AO245" s="3">
        <f t="shared" si="25"/>
        <v>-1.0747395201019372</v>
      </c>
      <c r="AP245" s="3">
        <f t="shared" si="26"/>
        <v>-1.3772848426702777</v>
      </c>
      <c r="AQ245" s="3">
        <f t="shared" si="27"/>
        <v>-1.2734103040169338</v>
      </c>
    </row>
    <row r="246" spans="1:43" x14ac:dyDescent="0.25">
      <c r="B246" s="1">
        <v>28</v>
      </c>
      <c r="C246" s="1">
        <v>4</v>
      </c>
      <c r="D246" s="4">
        <v>16</v>
      </c>
      <c r="E246" s="3">
        <v>5.3084743571011064</v>
      </c>
      <c r="F246" s="1">
        <v>30</v>
      </c>
      <c r="G246" s="1">
        <v>44</v>
      </c>
      <c r="H246" s="5">
        <v>133.49341623498307</v>
      </c>
      <c r="I246" s="1">
        <v>300</v>
      </c>
      <c r="J246" s="29">
        <v>256</v>
      </c>
      <c r="K246" s="22">
        <v>168</v>
      </c>
      <c r="L246" s="29">
        <v>154</v>
      </c>
      <c r="M246" s="3">
        <v>0.31</v>
      </c>
      <c r="N246" s="37">
        <v>0.10966181839127793</v>
      </c>
      <c r="O246" s="22">
        <v>263.90306758922088</v>
      </c>
      <c r="P246" s="22">
        <v>55.276666442213227</v>
      </c>
      <c r="Q246" s="23">
        <v>0.22188311816029316</v>
      </c>
      <c r="R246" s="17">
        <v>0.35374780126218691</v>
      </c>
      <c r="S246" s="38">
        <v>0.15006318317509615</v>
      </c>
      <c r="T246" s="22">
        <v>263.90306758922088</v>
      </c>
      <c r="U246" s="22">
        <v>98</v>
      </c>
      <c r="V246" s="23">
        <v>7.9967532467532465E-2</v>
      </c>
      <c r="W246" s="17">
        <f t="shared" si="21"/>
        <v>1.3591643701729332</v>
      </c>
      <c r="X246" s="17">
        <f t="shared" si="22"/>
        <v>0.41666666666666669</v>
      </c>
      <c r="Y246" s="17">
        <v>0.48407478443579405</v>
      </c>
      <c r="Z246" s="37">
        <v>0.14242561176054078</v>
      </c>
      <c r="AA246" s="22">
        <v>263.90306758922088</v>
      </c>
      <c r="AB246" s="22">
        <v>55.276666442213227</v>
      </c>
      <c r="AC246" s="23">
        <v>0.22188311816029316</v>
      </c>
      <c r="AD246" s="17">
        <v>0.45943745729206703</v>
      </c>
      <c r="AE246" s="3">
        <v>0.19281383490841922</v>
      </c>
      <c r="AF246" s="17">
        <v>0.22357014498470335</v>
      </c>
      <c r="AG246" s="37">
        <f t="shared" si="23"/>
        <v>0.19281383490841922</v>
      </c>
      <c r="AH246" s="22">
        <v>281.91188565257056</v>
      </c>
      <c r="AI246" s="23">
        <v>4.3299999999999998E-2</v>
      </c>
      <c r="AJ246" s="17">
        <v>0.62198011260780395</v>
      </c>
      <c r="AK246" s="38">
        <v>0.18707781154990114</v>
      </c>
      <c r="AN246" s="3">
        <f t="shared" si="24"/>
        <v>-1.2431592230843642</v>
      </c>
      <c r="AO246" s="3">
        <f t="shared" si="25"/>
        <v>-0.78146324490957264</v>
      </c>
      <c r="AP246" s="3">
        <f t="shared" si="26"/>
        <v>-1.0984431433389106</v>
      </c>
      <c r="AQ246" s="3">
        <f t="shared" si="27"/>
        <v>-0.96719802798885246</v>
      </c>
    </row>
    <row r="247" spans="1:43" x14ac:dyDescent="0.25">
      <c r="B247" s="1">
        <v>28</v>
      </c>
      <c r="C247" s="1">
        <v>4</v>
      </c>
      <c r="D247" s="4">
        <v>16</v>
      </c>
      <c r="E247" s="3">
        <v>5.3084743571011064</v>
      </c>
      <c r="F247" s="1">
        <v>30</v>
      </c>
      <c r="G247" s="1">
        <v>44</v>
      </c>
      <c r="H247" s="5">
        <v>133.49341623498307</v>
      </c>
      <c r="I247" s="1">
        <v>300</v>
      </c>
      <c r="J247" s="29">
        <v>256</v>
      </c>
      <c r="K247" s="22">
        <v>168</v>
      </c>
      <c r="L247" s="29">
        <v>154</v>
      </c>
      <c r="M247" s="3">
        <v>0.33</v>
      </c>
      <c r="N247" s="37">
        <v>0.13429511567297467</v>
      </c>
      <c r="O247" s="22">
        <v>315.73345729577818</v>
      </c>
      <c r="P247" s="22">
        <v>55.276666442213227</v>
      </c>
      <c r="Q247" s="23">
        <v>0.22188311816029316</v>
      </c>
      <c r="R247" s="17">
        <v>0.4069548959787111</v>
      </c>
      <c r="S247" s="38">
        <v>0.18795538093699407</v>
      </c>
      <c r="T247" s="22">
        <v>315.73345729577818</v>
      </c>
      <c r="U247" s="22">
        <v>98</v>
      </c>
      <c r="V247" s="23">
        <v>7.9967532467532465E-2</v>
      </c>
      <c r="W247" s="17">
        <f t="shared" si="21"/>
        <v>1.3591643701729332</v>
      </c>
      <c r="X247" s="17">
        <f t="shared" si="22"/>
        <v>0.41666666666666669</v>
      </c>
      <c r="Y247" s="17">
        <v>0.56956176041513351</v>
      </c>
      <c r="Z247" s="37">
        <v>0.17441862889715948</v>
      </c>
      <c r="AA247" s="22">
        <v>315.73345729577818</v>
      </c>
      <c r="AB247" s="22">
        <v>55.276666442213227</v>
      </c>
      <c r="AC247" s="23">
        <v>0.22188311816029316</v>
      </c>
      <c r="AD247" s="17">
        <v>0.52854129968836205</v>
      </c>
      <c r="AE247" s="3">
        <v>0.23068234585606295</v>
      </c>
      <c r="AF247" s="17">
        <v>0.32001190997605566</v>
      </c>
      <c r="AG247" s="37">
        <f t="shared" si="23"/>
        <v>0.23068234585606295</v>
      </c>
      <c r="AH247" s="22">
        <v>337.27919543703615</v>
      </c>
      <c r="AI247" s="23">
        <v>4.3299999999999998E-2</v>
      </c>
      <c r="AJ247" s="17">
        <v>0.69903741168503919</v>
      </c>
      <c r="AK247" s="38">
        <v>0.2304289526893637</v>
      </c>
      <c r="AN247" s="3">
        <f t="shared" si="24"/>
        <v>-0.95336510036733102</v>
      </c>
      <c r="AO247" s="3">
        <f t="shared" si="25"/>
        <v>-0.32440930954484803</v>
      </c>
      <c r="AP247" s="3">
        <f t="shared" si="26"/>
        <v>-0.66388465087444171</v>
      </c>
      <c r="AQ247" s="3">
        <f t="shared" si="27"/>
        <v>-0.48998409132171217</v>
      </c>
    </row>
    <row r="248" spans="1:43" x14ac:dyDescent="0.25">
      <c r="B248" s="1">
        <v>28</v>
      </c>
      <c r="C248" s="1">
        <v>4</v>
      </c>
      <c r="D248" s="4">
        <v>16</v>
      </c>
      <c r="E248" s="3">
        <v>5.3084743571011064</v>
      </c>
      <c r="F248" s="1">
        <v>30</v>
      </c>
      <c r="G248" s="1">
        <v>44</v>
      </c>
      <c r="H248" s="5">
        <v>133.49341623498307</v>
      </c>
      <c r="I248" s="1">
        <v>300</v>
      </c>
      <c r="J248" s="29">
        <v>256</v>
      </c>
      <c r="K248" s="22">
        <v>168</v>
      </c>
      <c r="L248" s="29">
        <v>154</v>
      </c>
      <c r="M248" s="3">
        <v>0.34</v>
      </c>
      <c r="N248" s="37">
        <v>0.14681704179117055</v>
      </c>
      <c r="O248" s="22">
        <v>342.08057206327823</v>
      </c>
      <c r="P248" s="22">
        <v>55.276666442213227</v>
      </c>
      <c r="Q248" s="23">
        <v>0.22188311816029316</v>
      </c>
      <c r="R248" s="17">
        <v>0.43181482879756045</v>
      </c>
      <c r="S248" s="38">
        <v>0.20721724813262554</v>
      </c>
      <c r="T248" s="22">
        <v>342.08057206327823</v>
      </c>
      <c r="U248" s="22">
        <v>98</v>
      </c>
      <c r="V248" s="23">
        <v>7.9967532467532465E-2</v>
      </c>
      <c r="W248" s="17">
        <f t="shared" si="21"/>
        <v>1.3591643701729332</v>
      </c>
      <c r="X248" s="17">
        <f t="shared" si="22"/>
        <v>0.41666666666666669</v>
      </c>
      <c r="Y248" s="17">
        <v>0.60946249450772216</v>
      </c>
      <c r="Z248" s="37">
        <v>0.19068174594160736</v>
      </c>
      <c r="AA248" s="22">
        <v>342.08057206327823</v>
      </c>
      <c r="AB248" s="22">
        <v>55.276666442213227</v>
      </c>
      <c r="AC248" s="23">
        <v>0.22188311816029316</v>
      </c>
      <c r="AD248" s="17">
        <v>0.56082866453413927</v>
      </c>
      <c r="AE248" s="3">
        <v>0.24993217225444855</v>
      </c>
      <c r="AF248" s="17">
        <v>0.3756485797040216</v>
      </c>
      <c r="AG248" s="37">
        <f t="shared" si="23"/>
        <v>0.24993217225444855</v>
      </c>
      <c r="AH248" s="22">
        <v>365.4242445774729</v>
      </c>
      <c r="AI248" s="23">
        <v>4.3299999999999998E-2</v>
      </c>
      <c r="AJ248" s="17">
        <v>0.73509462427778982</v>
      </c>
      <c r="AK248" s="38">
        <v>0.25246578276859055</v>
      </c>
      <c r="AN248" s="3">
        <f t="shared" si="24"/>
        <v>-0.80605308798617203</v>
      </c>
      <c r="AO248" s="3">
        <f t="shared" si="25"/>
        <v>-9.2073559067779351E-2</v>
      </c>
      <c r="AP248" s="3">
        <f t="shared" si="26"/>
        <v>-0.44298408387166949</v>
      </c>
      <c r="AQ248" s="3">
        <f t="shared" si="27"/>
        <v>-0.24740034018258211</v>
      </c>
    </row>
    <row r="249" spans="1:43" x14ac:dyDescent="0.25">
      <c r="B249" s="1">
        <v>28</v>
      </c>
      <c r="C249" s="1">
        <v>4</v>
      </c>
      <c r="D249" s="4">
        <v>16</v>
      </c>
      <c r="E249" s="3">
        <v>5.3084743571011064</v>
      </c>
      <c r="F249" s="1">
        <v>30</v>
      </c>
      <c r="G249" s="1">
        <v>44</v>
      </c>
      <c r="H249" s="5">
        <v>133.49341623498307</v>
      </c>
      <c r="I249" s="1">
        <v>300</v>
      </c>
      <c r="J249" s="29">
        <v>256</v>
      </c>
      <c r="K249" s="22">
        <v>168</v>
      </c>
      <c r="L249" s="29">
        <v>154</v>
      </c>
      <c r="M249" s="3">
        <v>0.37</v>
      </c>
      <c r="N249" s="37">
        <v>0.1650867372750956</v>
      </c>
      <c r="O249" s="22">
        <v>380.5214444289748</v>
      </c>
      <c r="P249" s="22">
        <v>55.276666442213227</v>
      </c>
      <c r="Q249" s="23">
        <v>0.22188311816029316</v>
      </c>
      <c r="R249" s="17">
        <v>0.44618037101377189</v>
      </c>
      <c r="S249" s="38">
        <v>0.23532062813936647</v>
      </c>
      <c r="T249" s="22">
        <v>380.5214444289748</v>
      </c>
      <c r="U249" s="22">
        <v>98</v>
      </c>
      <c r="V249" s="23">
        <v>7.9967532467532465E-2</v>
      </c>
      <c r="W249" s="17">
        <f t="shared" si="21"/>
        <v>1.3591643701729332</v>
      </c>
      <c r="X249" s="17">
        <f t="shared" si="22"/>
        <v>0.41666666666666669</v>
      </c>
      <c r="Y249" s="17">
        <v>0.63600169767396342</v>
      </c>
      <c r="Z249" s="37">
        <v>0.21440990031793289</v>
      </c>
      <c r="AA249" s="22">
        <v>380.5214444289748</v>
      </c>
      <c r="AB249" s="22">
        <v>55.276666442213227</v>
      </c>
      <c r="AC249" s="23">
        <v>0.22188311816029316</v>
      </c>
      <c r="AD249" s="17">
        <v>0.5794862170754943</v>
      </c>
      <c r="AE249" s="3">
        <v>0.27358028479302049</v>
      </c>
      <c r="AF249" s="17">
        <v>0.45009793258907616</v>
      </c>
      <c r="AG249" s="37">
        <f t="shared" si="23"/>
        <v>0.27358028479302049</v>
      </c>
      <c r="AH249" s="22">
        <v>400</v>
      </c>
      <c r="AI249" s="23">
        <v>4.3299999999999998E-2</v>
      </c>
      <c r="AJ249" s="17">
        <v>0.7394061751162716</v>
      </c>
      <c r="AK249" s="38">
        <v>0.28461787911369185</v>
      </c>
      <c r="AN249" s="3">
        <f t="shared" si="24"/>
        <v>-0.59112244697103944</v>
      </c>
      <c r="AO249" s="3">
        <f t="shared" si="25"/>
        <v>0.24690810966105767</v>
      </c>
      <c r="AP249" s="3">
        <f t="shared" si="26"/>
        <v>-0.12068653529385528</v>
      </c>
      <c r="AQ249" s="3">
        <f t="shared" si="27"/>
        <v>5.0610027716017969E-2</v>
      </c>
    </row>
    <row r="250" spans="1:43" x14ac:dyDescent="0.25">
      <c r="A250" t="s">
        <v>56</v>
      </c>
      <c r="B250" s="1">
        <v>15.9</v>
      </c>
      <c r="C250" s="1">
        <v>2</v>
      </c>
      <c r="D250" s="4">
        <v>46</v>
      </c>
      <c r="E250" s="3">
        <v>2.8258773978663156</v>
      </c>
      <c r="F250" s="1">
        <v>30</v>
      </c>
      <c r="G250" s="1">
        <v>38</v>
      </c>
      <c r="H250" s="5">
        <v>70.061381209483116</v>
      </c>
      <c r="I250" s="1">
        <v>250</v>
      </c>
      <c r="J250" s="29">
        <v>212</v>
      </c>
      <c r="K250" s="22">
        <v>130</v>
      </c>
      <c r="L250" s="29">
        <v>117.5</v>
      </c>
      <c r="M250" s="3">
        <v>0.2</v>
      </c>
      <c r="N250" s="37">
        <v>0.24981880799060688</v>
      </c>
      <c r="O250" s="22">
        <v>361.66957450902817</v>
      </c>
      <c r="P250" s="22">
        <v>82.461414706622364</v>
      </c>
      <c r="Q250" s="23">
        <v>4.4148388230368388E-2</v>
      </c>
      <c r="R250" s="17">
        <v>1.2490940399530344</v>
      </c>
      <c r="S250" s="38">
        <v>0.26728929873091839</v>
      </c>
      <c r="T250" s="22">
        <v>361.66957450902817</v>
      </c>
      <c r="U250" s="22">
        <v>144</v>
      </c>
      <c r="V250" s="23">
        <v>2.2536170212765955E-2</v>
      </c>
      <c r="W250" s="17">
        <f t="shared" si="21"/>
        <v>1.2677213595834909</v>
      </c>
      <c r="X250" s="17">
        <f t="shared" si="22"/>
        <v>0.51041666666666663</v>
      </c>
      <c r="Y250" s="17">
        <v>1.3364464936545919</v>
      </c>
      <c r="Z250" s="37">
        <v>0.25478881615385329</v>
      </c>
      <c r="AA250" s="22">
        <v>361.66957450902817</v>
      </c>
      <c r="AB250" s="22">
        <v>82.461414706622364</v>
      </c>
      <c r="AC250" s="23">
        <v>4.4148388230368388E-2</v>
      </c>
      <c r="AD250" s="17">
        <v>1.2739440807692664</v>
      </c>
      <c r="AE250" s="3">
        <v>0.28199361842550319</v>
      </c>
      <c r="AF250" s="17">
        <v>0.43113366848373058</v>
      </c>
      <c r="AG250" s="37">
        <f t="shared" si="23"/>
        <v>0.28199361842550319</v>
      </c>
      <c r="AH250" s="22">
        <v>379.03970165110024</v>
      </c>
      <c r="AI250" s="23">
        <v>1.83E-2</v>
      </c>
      <c r="AJ250" s="17">
        <v>1.4099680921275159</v>
      </c>
      <c r="AK250" s="38">
        <v>0.35604170610471964</v>
      </c>
      <c r="AN250" s="3">
        <f t="shared" si="24"/>
        <v>0.40569319724416641</v>
      </c>
      <c r="AO250" s="3">
        <f t="shared" si="25"/>
        <v>0.63251273449861944</v>
      </c>
      <c r="AP250" s="3">
        <f t="shared" si="26"/>
        <v>0.42777692215615237</v>
      </c>
      <c r="AQ250" s="3">
        <f t="shared" si="27"/>
        <v>0.15663373878303422</v>
      </c>
    </row>
    <row r="251" spans="1:43" x14ac:dyDescent="0.25">
      <c r="B251" s="1">
        <v>15.9</v>
      </c>
      <c r="C251" s="1">
        <v>2</v>
      </c>
      <c r="D251" s="4">
        <v>46</v>
      </c>
      <c r="E251" s="3">
        <v>2.8258773978663156</v>
      </c>
      <c r="F251" s="1">
        <v>30</v>
      </c>
      <c r="G251" s="1">
        <v>38</v>
      </c>
      <c r="H251" s="5">
        <v>70.061381209483116</v>
      </c>
      <c r="I251" s="1">
        <v>250</v>
      </c>
      <c r="J251" s="29">
        <v>212</v>
      </c>
      <c r="K251" s="22">
        <v>130</v>
      </c>
      <c r="L251" s="29">
        <v>117.5</v>
      </c>
      <c r="M251" s="3">
        <v>0.35</v>
      </c>
      <c r="N251" s="37">
        <v>0.27432948922960282</v>
      </c>
      <c r="O251" s="22">
        <v>392.3</v>
      </c>
      <c r="P251" s="22">
        <v>82.461414706622364</v>
      </c>
      <c r="Q251" s="23">
        <v>4.4148388230368388E-2</v>
      </c>
      <c r="R251" s="17">
        <v>0.78379854065600807</v>
      </c>
      <c r="S251" s="38">
        <v>0.29702172941567545</v>
      </c>
      <c r="T251" s="22">
        <v>392.3</v>
      </c>
      <c r="U251" s="22">
        <v>144</v>
      </c>
      <c r="V251" s="23">
        <v>2.2536170212765955E-2</v>
      </c>
      <c r="W251" s="17">
        <f t="shared" si="21"/>
        <v>1.2677213595834909</v>
      </c>
      <c r="X251" s="17">
        <f t="shared" si="22"/>
        <v>0.51041666666666663</v>
      </c>
      <c r="Y251" s="17">
        <v>0.84863351261621567</v>
      </c>
      <c r="Z251" s="37">
        <v>0.27978712395237204</v>
      </c>
      <c r="AA251" s="22">
        <v>392.3</v>
      </c>
      <c r="AB251" s="22">
        <v>82.461414706622364</v>
      </c>
      <c r="AC251" s="23">
        <v>4.4148388230368388E-2</v>
      </c>
      <c r="AD251" s="17">
        <v>0.79939178272106304</v>
      </c>
      <c r="AE251" s="3">
        <v>0.29185886340253192</v>
      </c>
      <c r="AF251" s="17">
        <v>0.46182682241819578</v>
      </c>
      <c r="AG251" s="37">
        <f t="shared" si="23"/>
        <v>0.29185886340253192</v>
      </c>
      <c r="AH251" s="22">
        <v>392.3</v>
      </c>
      <c r="AI251" s="23">
        <v>1.83E-2</v>
      </c>
      <c r="AJ251" s="17">
        <v>0.83388246686437695</v>
      </c>
      <c r="AK251" s="38">
        <v>0.38341820661545506</v>
      </c>
      <c r="AN251" s="3">
        <f t="shared" si="24"/>
        <v>0.69404482494645736</v>
      </c>
      <c r="AO251" s="3">
        <f t="shared" si="25"/>
        <v>0.99114393709652482</v>
      </c>
      <c r="AP251" s="3">
        <f t="shared" si="26"/>
        <v>0.76732685909077181</v>
      </c>
      <c r="AQ251" s="3">
        <f t="shared" si="27"/>
        <v>0.28095424344144471</v>
      </c>
    </row>
    <row r="252" spans="1:43" x14ac:dyDescent="0.25">
      <c r="A252" t="s">
        <v>57</v>
      </c>
      <c r="B252" s="1">
        <v>15.9</v>
      </c>
      <c r="C252" s="1">
        <v>2</v>
      </c>
      <c r="D252" s="4">
        <v>46</v>
      </c>
      <c r="E252" s="3">
        <v>2.8258773978663156</v>
      </c>
      <c r="F252" s="1">
        <v>30</v>
      </c>
      <c r="G252" s="1">
        <v>38</v>
      </c>
      <c r="H252" s="5">
        <v>70.061381209483116</v>
      </c>
      <c r="I252" s="1">
        <v>250</v>
      </c>
      <c r="J252" s="29">
        <v>212</v>
      </c>
      <c r="K252" s="22">
        <v>130</v>
      </c>
      <c r="L252" s="29">
        <v>117.5</v>
      </c>
      <c r="M252" s="3">
        <v>0.2</v>
      </c>
      <c r="N252" s="37">
        <v>0.25088674352315238</v>
      </c>
      <c r="O252" s="22">
        <v>363.0041485847072</v>
      </c>
      <c r="P252" s="22">
        <v>82.461414706622364</v>
      </c>
      <c r="Q252" s="23">
        <v>4.4148388230368388E-2</v>
      </c>
      <c r="R252" s="17">
        <v>1.2544337176157618</v>
      </c>
      <c r="S252" s="38">
        <v>0.26858474698417545</v>
      </c>
      <c r="T252" s="22">
        <v>363.0041485847072</v>
      </c>
      <c r="U252" s="22">
        <v>144</v>
      </c>
      <c r="V252" s="23">
        <v>2.2536170212765955E-2</v>
      </c>
      <c r="W252" s="17">
        <f t="shared" si="21"/>
        <v>1.2677213595834909</v>
      </c>
      <c r="X252" s="17">
        <f t="shared" si="22"/>
        <v>0.51041666666666663</v>
      </c>
      <c r="Y252" s="17">
        <v>1.3429237349208771</v>
      </c>
      <c r="Z252" s="37">
        <v>0.25587799767807279</v>
      </c>
      <c r="AA252" s="22">
        <v>363.0041485847072</v>
      </c>
      <c r="AB252" s="22">
        <v>82.461414706622364</v>
      </c>
      <c r="AC252" s="23">
        <v>4.4148388230368388E-2</v>
      </c>
      <c r="AD252" s="17">
        <v>1.2793899883903639</v>
      </c>
      <c r="AE252" s="3">
        <v>0.28303418528316193</v>
      </c>
      <c r="AF252" s="17">
        <v>0.43432133725167588</v>
      </c>
      <c r="AG252" s="37">
        <f t="shared" si="23"/>
        <v>0.28303418528316193</v>
      </c>
      <c r="AH252" s="22">
        <v>380.43837213689773</v>
      </c>
      <c r="AI252" s="23">
        <v>1.83E-2</v>
      </c>
      <c r="AJ252" s="17">
        <v>1.4151709264158097</v>
      </c>
      <c r="AK252" s="38">
        <v>0.35771128128560886</v>
      </c>
      <c r="AN252" s="3">
        <f t="shared" si="24"/>
        <v>0.4182567382607531</v>
      </c>
      <c r="AO252" s="3">
        <f t="shared" si="25"/>
        <v>0.64813837136278318</v>
      </c>
      <c r="AP252" s="3">
        <f t="shared" si="26"/>
        <v>0.44257118426540587</v>
      </c>
      <c r="AQ252" s="3">
        <f t="shared" si="27"/>
        <v>0.16974682387886056</v>
      </c>
    </row>
    <row r="253" spans="1:43" x14ac:dyDescent="0.25">
      <c r="B253" s="1">
        <v>15.9</v>
      </c>
      <c r="C253" s="1">
        <v>2</v>
      </c>
      <c r="D253" s="4">
        <v>46</v>
      </c>
      <c r="E253" s="3">
        <v>2.8258773978663156</v>
      </c>
      <c r="F253" s="1">
        <v>30</v>
      </c>
      <c r="G253" s="1">
        <v>38</v>
      </c>
      <c r="H253" s="5">
        <v>70.061381209483116</v>
      </c>
      <c r="I253" s="1">
        <v>250</v>
      </c>
      <c r="J253" s="29">
        <v>212</v>
      </c>
      <c r="K253" s="22">
        <v>130</v>
      </c>
      <c r="L253" s="29">
        <v>117.5</v>
      </c>
      <c r="M253" s="3">
        <v>0.25</v>
      </c>
      <c r="N253" s="37">
        <v>0.27432948922960282</v>
      </c>
      <c r="O253" s="22">
        <v>392.3</v>
      </c>
      <c r="P253" s="22">
        <v>82.461414706622364</v>
      </c>
      <c r="Q253" s="23">
        <v>4.4148388230368388E-2</v>
      </c>
      <c r="R253" s="17">
        <v>1.0973179569184113</v>
      </c>
      <c r="S253" s="38">
        <v>0.29702172941567545</v>
      </c>
      <c r="T253" s="22">
        <v>392.3</v>
      </c>
      <c r="U253" s="22">
        <v>144</v>
      </c>
      <c r="V253" s="23">
        <v>2.2536170212765955E-2</v>
      </c>
      <c r="W253" s="17">
        <f t="shared" si="21"/>
        <v>1.2677213595834909</v>
      </c>
      <c r="X253" s="17">
        <f t="shared" si="22"/>
        <v>0.51041666666666663</v>
      </c>
      <c r="Y253" s="17">
        <v>1.1880869176627018</v>
      </c>
      <c r="Z253" s="37">
        <v>0.27978712395237204</v>
      </c>
      <c r="AA253" s="22">
        <v>392.3</v>
      </c>
      <c r="AB253" s="22">
        <v>82.461414706622364</v>
      </c>
      <c r="AC253" s="23">
        <v>4.4148388230368388E-2</v>
      </c>
      <c r="AD253" s="17">
        <v>1.1191484958094882</v>
      </c>
      <c r="AE253" s="3">
        <v>0.29185886340253192</v>
      </c>
      <c r="AF253" s="17">
        <v>0.46182682241819578</v>
      </c>
      <c r="AG253" s="37">
        <f t="shared" si="23"/>
        <v>0.29185886340253192</v>
      </c>
      <c r="AH253" s="22">
        <v>392.3</v>
      </c>
      <c r="AI253" s="23">
        <v>1.83E-2</v>
      </c>
      <c r="AJ253" s="17">
        <v>1.1674354536101277</v>
      </c>
      <c r="AK253" s="38">
        <v>0.38341820661545506</v>
      </c>
      <c r="AN253" s="3">
        <f t="shared" si="24"/>
        <v>0.69404482494645736</v>
      </c>
      <c r="AO253" s="3">
        <f t="shared" si="25"/>
        <v>0.99114393709652482</v>
      </c>
      <c r="AP253" s="3">
        <f t="shared" si="26"/>
        <v>0.76732685909077181</v>
      </c>
      <c r="AQ253" s="3">
        <f t="shared" si="27"/>
        <v>0.28095424344144471</v>
      </c>
    </row>
    <row r="254" spans="1:43" x14ac:dyDescent="0.25">
      <c r="A254" t="s">
        <v>58</v>
      </c>
      <c r="B254" s="1">
        <v>15.9</v>
      </c>
      <c r="C254" s="1">
        <v>2</v>
      </c>
      <c r="D254" s="4">
        <v>46</v>
      </c>
      <c r="E254" s="3">
        <v>2.8258773978663156</v>
      </c>
      <c r="F254" s="1">
        <v>30</v>
      </c>
      <c r="G254" s="1">
        <v>38</v>
      </c>
      <c r="H254" s="5">
        <v>70.061381209483116</v>
      </c>
      <c r="I254" s="1">
        <v>250</v>
      </c>
      <c r="J254" s="29">
        <v>212</v>
      </c>
      <c r="K254" s="22">
        <v>130</v>
      </c>
      <c r="L254" s="29">
        <v>117.5</v>
      </c>
      <c r="M254" s="3">
        <v>0.2</v>
      </c>
      <c r="N254" s="37">
        <v>0.25088674352315238</v>
      </c>
      <c r="O254" s="22">
        <v>363.0041485847072</v>
      </c>
      <c r="P254" s="22">
        <v>82.461414706622364</v>
      </c>
      <c r="Q254" s="23">
        <v>4.4148388230368388E-2</v>
      </c>
      <c r="R254" s="17">
        <v>1.2544337176157618</v>
      </c>
      <c r="S254" s="38">
        <v>0.26858474698417545</v>
      </c>
      <c r="T254" s="22">
        <v>363.0041485847072</v>
      </c>
      <c r="U254" s="22">
        <v>144</v>
      </c>
      <c r="V254" s="23">
        <v>2.2536170212765955E-2</v>
      </c>
      <c r="W254" s="17">
        <f t="shared" si="21"/>
        <v>1.2677213595834909</v>
      </c>
      <c r="X254" s="17">
        <f t="shared" si="22"/>
        <v>0.51041666666666663</v>
      </c>
      <c r="Y254" s="17">
        <v>1.3429237349208771</v>
      </c>
      <c r="Z254" s="37">
        <v>0.25587799767807279</v>
      </c>
      <c r="AA254" s="22">
        <v>363.0041485847072</v>
      </c>
      <c r="AB254" s="22">
        <v>82.461414706622364</v>
      </c>
      <c r="AC254" s="23">
        <v>4.4148388230368388E-2</v>
      </c>
      <c r="AD254" s="17">
        <v>1.2793899883903639</v>
      </c>
      <c r="AE254" s="3">
        <v>0.28303418528316193</v>
      </c>
      <c r="AF254" s="17">
        <v>0.43432133725167588</v>
      </c>
      <c r="AG254" s="37">
        <f t="shared" si="23"/>
        <v>0.28303418528316193</v>
      </c>
      <c r="AH254" s="22">
        <v>380.43837213689773</v>
      </c>
      <c r="AI254" s="23">
        <v>1.83E-2</v>
      </c>
      <c r="AJ254" s="17">
        <v>1.4151709264158097</v>
      </c>
      <c r="AK254" s="38">
        <v>0.35771128128560886</v>
      </c>
      <c r="AN254" s="3">
        <f t="shared" si="24"/>
        <v>0.4182567382607531</v>
      </c>
      <c r="AO254" s="3">
        <f t="shared" si="25"/>
        <v>0.64813837136278318</v>
      </c>
      <c r="AP254" s="3">
        <f t="shared" si="26"/>
        <v>0.44257118426540587</v>
      </c>
      <c r="AQ254" s="3">
        <f t="shared" si="27"/>
        <v>0.16974682387886056</v>
      </c>
    </row>
    <row r="255" spans="1:43" x14ac:dyDescent="0.25">
      <c r="B255" s="1">
        <v>15.9</v>
      </c>
      <c r="C255" s="1">
        <v>2</v>
      </c>
      <c r="D255" s="4">
        <v>46</v>
      </c>
      <c r="E255" s="3">
        <v>2.8258773978663156</v>
      </c>
      <c r="F255" s="1">
        <v>30</v>
      </c>
      <c r="G255" s="1">
        <v>38</v>
      </c>
      <c r="H255" s="5">
        <v>70.061381209483116</v>
      </c>
      <c r="I255" s="1">
        <v>250</v>
      </c>
      <c r="J255" s="29">
        <v>212</v>
      </c>
      <c r="K255" s="22">
        <v>130</v>
      </c>
      <c r="L255" s="29">
        <v>117.5</v>
      </c>
      <c r="M255" s="3">
        <v>0.25</v>
      </c>
      <c r="N255" s="37">
        <v>0.27432948922960282</v>
      </c>
      <c r="O255" s="22">
        <v>392.3</v>
      </c>
      <c r="P255" s="22">
        <v>82.461414706622364</v>
      </c>
      <c r="Q255" s="23">
        <v>4.4148388230368388E-2</v>
      </c>
      <c r="R255" s="17">
        <v>1.0973179569184113</v>
      </c>
      <c r="S255" s="38">
        <v>0.29702172941567545</v>
      </c>
      <c r="T255" s="22">
        <v>392.3</v>
      </c>
      <c r="U255" s="22">
        <v>144</v>
      </c>
      <c r="V255" s="23">
        <v>2.2536170212765955E-2</v>
      </c>
      <c r="W255" s="17">
        <f t="shared" si="21"/>
        <v>1.2677213595834909</v>
      </c>
      <c r="X255" s="17">
        <f t="shared" si="22"/>
        <v>0.51041666666666663</v>
      </c>
      <c r="Y255" s="17">
        <v>1.1880869176627018</v>
      </c>
      <c r="Z255" s="37">
        <v>0.27978712395237204</v>
      </c>
      <c r="AA255" s="22">
        <v>392.3</v>
      </c>
      <c r="AB255" s="22">
        <v>82.461414706622364</v>
      </c>
      <c r="AC255" s="23">
        <v>4.4148388230368388E-2</v>
      </c>
      <c r="AD255" s="17">
        <v>1.1191484958094882</v>
      </c>
      <c r="AE255" s="3">
        <v>0.29185886340253192</v>
      </c>
      <c r="AF255" s="17">
        <v>0.46182682241819578</v>
      </c>
      <c r="AG255" s="37">
        <f t="shared" si="23"/>
        <v>0.29185886340253192</v>
      </c>
      <c r="AH255" s="22">
        <v>392.3</v>
      </c>
      <c r="AI255" s="23">
        <v>1.83E-2</v>
      </c>
      <c r="AJ255" s="17">
        <v>1.1674354536101277</v>
      </c>
      <c r="AK255" s="38">
        <v>0.38341820661545506</v>
      </c>
      <c r="AN255" s="3">
        <f t="shared" si="24"/>
        <v>0.69404482494645736</v>
      </c>
      <c r="AO255" s="3">
        <f t="shared" si="25"/>
        <v>0.99114393709652482</v>
      </c>
      <c r="AP255" s="3">
        <f t="shared" si="26"/>
        <v>0.76732685909077181</v>
      </c>
      <c r="AQ255" s="3">
        <f t="shared" si="27"/>
        <v>0.28095424344144471</v>
      </c>
    </row>
    <row r="256" spans="1:43" x14ac:dyDescent="0.25">
      <c r="A256" t="s">
        <v>59</v>
      </c>
      <c r="B256" s="1">
        <v>15.9</v>
      </c>
      <c r="C256" s="1">
        <v>2</v>
      </c>
      <c r="D256" s="4">
        <v>46</v>
      </c>
      <c r="E256" s="3">
        <v>2.8258773978663156</v>
      </c>
      <c r="F256" s="1">
        <v>30</v>
      </c>
      <c r="G256" s="1">
        <v>38</v>
      </c>
      <c r="H256" s="5">
        <v>70.061381209483116</v>
      </c>
      <c r="I256" s="1">
        <v>250</v>
      </c>
      <c r="J256" s="29">
        <v>212</v>
      </c>
      <c r="K256" s="22">
        <v>130</v>
      </c>
      <c r="L256" s="29">
        <v>117.5</v>
      </c>
      <c r="M256" s="3">
        <v>0.2</v>
      </c>
      <c r="N256" s="37">
        <v>0.25195467905569791</v>
      </c>
      <c r="O256" s="22">
        <v>364.33872266038628</v>
      </c>
      <c r="P256" s="22">
        <v>82.461414706622364</v>
      </c>
      <c r="Q256" s="23">
        <v>4.4148388230368388E-2</v>
      </c>
      <c r="R256" s="17">
        <v>1.2597733952784895</v>
      </c>
      <c r="S256" s="38">
        <v>0.26988019523743262</v>
      </c>
      <c r="T256" s="22">
        <v>364.33872266038628</v>
      </c>
      <c r="U256" s="22">
        <v>144</v>
      </c>
      <c r="V256" s="23">
        <v>2.2536170212765955E-2</v>
      </c>
      <c r="W256" s="17">
        <f t="shared" si="21"/>
        <v>1.2677213595834909</v>
      </c>
      <c r="X256" s="17">
        <f t="shared" si="22"/>
        <v>0.51041666666666663</v>
      </c>
      <c r="Y256" s="17">
        <v>1.349400976187163</v>
      </c>
      <c r="Z256" s="37">
        <v>0.25696717920229234</v>
      </c>
      <c r="AA256" s="22">
        <v>364.33872266038628</v>
      </c>
      <c r="AB256" s="22">
        <v>82.461414706622364</v>
      </c>
      <c r="AC256" s="23">
        <v>4.4148388230368388E-2</v>
      </c>
      <c r="AD256" s="17">
        <v>1.2848358960114616</v>
      </c>
      <c r="AE256" s="3">
        <v>0.28407475214082062</v>
      </c>
      <c r="AF256" s="17">
        <v>0.4375207469727258</v>
      </c>
      <c r="AG256" s="37">
        <f t="shared" si="23"/>
        <v>0.28407475214082062</v>
      </c>
      <c r="AH256" s="22">
        <v>381.83704262269509</v>
      </c>
      <c r="AI256" s="23">
        <v>1.83E-2</v>
      </c>
      <c r="AJ256" s="17">
        <v>1.4203737607041029</v>
      </c>
      <c r="AK256" s="38">
        <v>0.35938085646649803</v>
      </c>
      <c r="AN256" s="3">
        <f t="shared" si="24"/>
        <v>0.43082027927734018</v>
      </c>
      <c r="AO256" s="3">
        <f t="shared" si="25"/>
        <v>0.66376400822694837</v>
      </c>
      <c r="AP256" s="3">
        <f t="shared" si="26"/>
        <v>0.45736544637466015</v>
      </c>
      <c r="AQ256" s="3">
        <f t="shared" si="27"/>
        <v>0.18285990897468621</v>
      </c>
    </row>
    <row r="257" spans="1:43" x14ac:dyDescent="0.25">
      <c r="B257" s="1">
        <v>15.9</v>
      </c>
      <c r="C257" s="1">
        <v>2</v>
      </c>
      <c r="D257" s="4">
        <v>46</v>
      </c>
      <c r="E257" s="3">
        <v>2.8258773978663156</v>
      </c>
      <c r="F257" s="1">
        <v>30</v>
      </c>
      <c r="G257" s="1">
        <v>38</v>
      </c>
      <c r="H257" s="5">
        <v>70.061381209483116</v>
      </c>
      <c r="I257" s="1">
        <v>250</v>
      </c>
      <c r="J257" s="29">
        <v>212</v>
      </c>
      <c r="K257" s="22">
        <v>130</v>
      </c>
      <c r="L257" s="29">
        <v>117.5</v>
      </c>
      <c r="M257" s="3">
        <v>0.3</v>
      </c>
      <c r="N257" s="37">
        <v>0.27432948922960282</v>
      </c>
      <c r="O257" s="22">
        <v>392.3</v>
      </c>
      <c r="P257" s="22">
        <v>82.461414706622364</v>
      </c>
      <c r="Q257" s="23">
        <v>4.4148388230368388E-2</v>
      </c>
      <c r="R257" s="17">
        <v>0.91443163076534273</v>
      </c>
      <c r="S257" s="38">
        <v>0.29702172941567545</v>
      </c>
      <c r="T257" s="22">
        <v>392.3</v>
      </c>
      <c r="U257" s="22">
        <v>144</v>
      </c>
      <c r="V257" s="23">
        <v>2.2536170212765955E-2</v>
      </c>
      <c r="W257" s="17">
        <f t="shared" si="21"/>
        <v>1.2677213595834909</v>
      </c>
      <c r="X257" s="17">
        <f t="shared" si="22"/>
        <v>0.51041666666666663</v>
      </c>
      <c r="Y257" s="17">
        <v>0.99007243138558487</v>
      </c>
      <c r="Z257" s="37">
        <v>0.27978712395237204</v>
      </c>
      <c r="AA257" s="22">
        <v>392.3</v>
      </c>
      <c r="AB257" s="22">
        <v>82.461414706622364</v>
      </c>
      <c r="AC257" s="23">
        <v>4.4148388230368388E-2</v>
      </c>
      <c r="AD257" s="17">
        <v>0.9326237465079068</v>
      </c>
      <c r="AE257" s="3">
        <v>0.29185886340253192</v>
      </c>
      <c r="AF257" s="17">
        <v>0.46182682241819578</v>
      </c>
      <c r="AG257" s="37">
        <f t="shared" si="23"/>
        <v>0.29185886340253192</v>
      </c>
      <c r="AH257" s="22">
        <v>392.3</v>
      </c>
      <c r="AI257" s="23">
        <v>1.83E-2</v>
      </c>
      <c r="AJ257" s="17">
        <v>0.97286287800843974</v>
      </c>
      <c r="AK257" s="38">
        <v>0.38341820661545506</v>
      </c>
      <c r="AN257" s="3">
        <f t="shared" si="24"/>
        <v>0.69404482494645736</v>
      </c>
      <c r="AO257" s="3">
        <f t="shared" si="25"/>
        <v>0.99114393709652482</v>
      </c>
      <c r="AP257" s="3">
        <f t="shared" si="26"/>
        <v>0.76732685909077181</v>
      </c>
      <c r="AQ257" s="3">
        <f t="shared" si="27"/>
        <v>0.28095424344144471</v>
      </c>
    </row>
    <row r="258" spans="1:43" x14ac:dyDescent="0.25">
      <c r="A258" t="s">
        <v>60</v>
      </c>
      <c r="B258" s="1">
        <v>12.7</v>
      </c>
      <c r="C258" s="1">
        <v>2</v>
      </c>
      <c r="D258" s="4">
        <v>52</v>
      </c>
      <c r="E258" s="3">
        <v>2.9208758709847928</v>
      </c>
      <c r="F258" s="1">
        <v>30</v>
      </c>
      <c r="G258" s="1">
        <v>36.5</v>
      </c>
      <c r="H258" s="5">
        <v>58.075942632487219</v>
      </c>
      <c r="I258" s="1">
        <v>250</v>
      </c>
      <c r="J258" s="29">
        <v>213.5</v>
      </c>
      <c r="K258" s="22">
        <v>128</v>
      </c>
      <c r="L258" s="29">
        <v>100</v>
      </c>
      <c r="M258" s="3">
        <v>0.15</v>
      </c>
      <c r="N258" s="37">
        <v>0.23181080280759936</v>
      </c>
      <c r="O258" s="22">
        <v>317.10269794078823</v>
      </c>
      <c r="P258" s="22">
        <v>129.37333171699146</v>
      </c>
      <c r="Q258" s="23">
        <v>2.6406277928437891E-2</v>
      </c>
      <c r="R258" s="17">
        <v>1.5454053520506625</v>
      </c>
      <c r="S258" s="38">
        <v>0.21302068526037121</v>
      </c>
      <c r="T258" s="22">
        <v>317.10269794078823</v>
      </c>
      <c r="U258" s="22">
        <v>192</v>
      </c>
      <c r="V258" s="23">
        <v>1.6893333333333333E-2</v>
      </c>
      <c r="W258" s="17">
        <f t="shared" si="21"/>
        <v>1.2348413792447381</v>
      </c>
      <c r="X258" s="17">
        <f t="shared" si="22"/>
        <v>0.5901639344262295</v>
      </c>
      <c r="Y258" s="17">
        <v>1.4201379017358082</v>
      </c>
      <c r="Z258" s="37">
        <v>0.22003405864266853</v>
      </c>
      <c r="AA258" s="22">
        <v>317.10269794078823</v>
      </c>
      <c r="AB258" s="22">
        <v>129.37333171699146</v>
      </c>
      <c r="AC258" s="23">
        <v>2.6406277928437891E-2</v>
      </c>
      <c r="AD258" s="17">
        <v>1.4668937242844569</v>
      </c>
      <c r="AE258" s="3">
        <v>0.24661873508292353</v>
      </c>
      <c r="AF258" s="17">
        <v>0.2533316241930651</v>
      </c>
      <c r="AG258" s="37">
        <f t="shared" si="23"/>
        <v>0.24661873508292353</v>
      </c>
      <c r="AH258" s="22">
        <v>330.52173959353075</v>
      </c>
      <c r="AI258" s="23">
        <v>1.4E-2</v>
      </c>
      <c r="AJ258" s="17">
        <v>1.6441249005528236</v>
      </c>
      <c r="AK258" s="38">
        <v>0.28139751838831306</v>
      </c>
      <c r="AN258" s="3">
        <f t="shared" si="24"/>
        <v>0.19384116605989477</v>
      </c>
      <c r="AO258" s="3">
        <f t="shared" si="25"/>
        <v>-2.2072769075463624E-2</v>
      </c>
      <c r="AP258" s="3">
        <f t="shared" si="26"/>
        <v>-4.4294060256506548E-2</v>
      </c>
      <c r="AQ258" s="3">
        <f t="shared" si="27"/>
        <v>-0.28915583457497718</v>
      </c>
    </row>
    <row r="259" spans="1:43" x14ac:dyDescent="0.25">
      <c r="B259" s="1">
        <v>12.7</v>
      </c>
      <c r="C259" s="1">
        <v>2</v>
      </c>
      <c r="D259" s="4">
        <v>52</v>
      </c>
      <c r="E259" s="3">
        <v>2.9208758709847928</v>
      </c>
      <c r="F259" s="1">
        <v>30</v>
      </c>
      <c r="G259" s="1">
        <v>36.5</v>
      </c>
      <c r="H259" s="5">
        <v>58.075942632487219</v>
      </c>
      <c r="I259" s="1">
        <v>250</v>
      </c>
      <c r="J259" s="29">
        <v>213.5</v>
      </c>
      <c r="K259" s="22">
        <v>128</v>
      </c>
      <c r="L259" s="29">
        <v>100</v>
      </c>
      <c r="M259" s="3">
        <v>0.2</v>
      </c>
      <c r="N259" s="37">
        <v>0.30460035377229411</v>
      </c>
      <c r="O259" s="22">
        <v>392.3</v>
      </c>
      <c r="P259" s="22">
        <v>129.37333171699146</v>
      </c>
      <c r="Q259" s="23">
        <v>2.6406277928437891E-2</v>
      </c>
      <c r="R259" s="17">
        <v>1.5230017688614705</v>
      </c>
      <c r="S259" s="38">
        <v>0.2922790774211681</v>
      </c>
      <c r="T259" s="22">
        <v>392.3</v>
      </c>
      <c r="U259" s="22">
        <v>192</v>
      </c>
      <c r="V259" s="23">
        <v>1.6893333333333333E-2</v>
      </c>
      <c r="W259" s="17">
        <f t="shared" ref="W259:W322" si="28">(I259-H259)/(J259-H259)</f>
        <v>1.2348413792447381</v>
      </c>
      <c r="X259" s="17">
        <f t="shared" ref="X259:X322" si="29">0.5*(1+(I259-K259-L259)/(I259-K259))</f>
        <v>0.5901639344262295</v>
      </c>
      <c r="Y259" s="17">
        <v>1.4613953871058405</v>
      </c>
      <c r="Z259" s="37">
        <v>0.28912566322518846</v>
      </c>
      <c r="AA259" s="22">
        <v>392.3</v>
      </c>
      <c r="AB259" s="22">
        <v>129.37333171699146</v>
      </c>
      <c r="AC259" s="23">
        <v>2.6406277928437891E-2</v>
      </c>
      <c r="AD259" s="17">
        <v>1.4456283161259422</v>
      </c>
      <c r="AE259" s="3">
        <v>0.29271457269954582</v>
      </c>
      <c r="AF259" s="17">
        <v>0.35688308472413011</v>
      </c>
      <c r="AG259" s="37">
        <f t="shared" ref="AG259:AG322" si="30">SMALL(AE259:AF259,1)</f>
        <v>0.29271457269954582</v>
      </c>
      <c r="AH259" s="22">
        <v>392.3</v>
      </c>
      <c r="AI259" s="23">
        <v>1.4E-2</v>
      </c>
      <c r="AJ259" s="17">
        <v>1.463572863497729</v>
      </c>
      <c r="AK259" s="38">
        <v>0.36546502849932122</v>
      </c>
      <c r="AN259" s="3">
        <f t="shared" ref="AN259:AN322" si="31">(N259-$N$344)/$N$345</f>
        <v>1.0501611228873531</v>
      </c>
      <c r="AO259" s="3">
        <f t="shared" ref="AO259:AO322" si="32">(S259-$S$344)/$S$345</f>
        <v>0.93393828827732117</v>
      </c>
      <c r="AP259" s="3">
        <f t="shared" ref="AP259:AP322" si="33">(Z259-$Z$344)/$Z$345</f>
        <v>0.89417146180160689</v>
      </c>
      <c r="AQ259" s="3">
        <f t="shared" ref="AQ259:AQ322" si="34">(AE259-$AE$344)/$AE$345</f>
        <v>0.29173777815278468</v>
      </c>
    </row>
    <row r="260" spans="1:43" x14ac:dyDescent="0.25">
      <c r="A260" t="s">
        <v>61</v>
      </c>
      <c r="B260" s="1">
        <v>12.7</v>
      </c>
      <c r="C260" s="1">
        <v>2</v>
      </c>
      <c r="D260" s="4">
        <v>52</v>
      </c>
      <c r="E260" s="3">
        <v>2.9208758709847928</v>
      </c>
      <c r="F260" s="1">
        <v>30</v>
      </c>
      <c r="G260" s="1">
        <v>36.5</v>
      </c>
      <c r="H260" s="5">
        <v>58.075942632487219</v>
      </c>
      <c r="I260" s="1">
        <v>250</v>
      </c>
      <c r="J260" s="29">
        <v>213.5</v>
      </c>
      <c r="K260" s="22">
        <v>128</v>
      </c>
      <c r="L260" s="29">
        <v>100</v>
      </c>
      <c r="M260" s="3">
        <v>0.15</v>
      </c>
      <c r="N260" s="37">
        <v>0.23377842684639971</v>
      </c>
      <c r="O260" s="22">
        <v>319.13540754297276</v>
      </c>
      <c r="P260" s="22">
        <v>129.37333171699146</v>
      </c>
      <c r="Q260" s="23">
        <v>2.6406277928437891E-2</v>
      </c>
      <c r="R260" s="17">
        <v>1.5585228456426647</v>
      </c>
      <c r="S260" s="38">
        <v>0.21516317296122117</v>
      </c>
      <c r="T260" s="22">
        <v>319.13540754297276</v>
      </c>
      <c r="U260" s="22">
        <v>192</v>
      </c>
      <c r="V260" s="23">
        <v>1.6893333333333333E-2</v>
      </c>
      <c r="W260" s="17">
        <f t="shared" si="28"/>
        <v>1.2348413792447381</v>
      </c>
      <c r="X260" s="17">
        <f t="shared" si="29"/>
        <v>0.5901639344262295</v>
      </c>
      <c r="Y260" s="17">
        <v>1.4344211530748079</v>
      </c>
      <c r="Z260" s="37">
        <v>0.22190172096856739</v>
      </c>
      <c r="AA260" s="22">
        <v>319.13540754297276</v>
      </c>
      <c r="AB260" s="22">
        <v>129.37333171699146</v>
      </c>
      <c r="AC260" s="23">
        <v>2.6406277928437891E-2</v>
      </c>
      <c r="AD260" s="17">
        <v>1.479344806457116</v>
      </c>
      <c r="AE260" s="3">
        <v>0.24819962441037818</v>
      </c>
      <c r="AF260" s="17">
        <v>0.25658987527674482</v>
      </c>
      <c r="AG260" s="37">
        <f t="shared" si="30"/>
        <v>0.24819962441037818</v>
      </c>
      <c r="AH260" s="22">
        <v>332.64046869348931</v>
      </c>
      <c r="AI260" s="23">
        <v>1.4E-2</v>
      </c>
      <c r="AJ260" s="17">
        <v>1.6546641627358547</v>
      </c>
      <c r="AK260" s="38">
        <v>0.28433212816511449</v>
      </c>
      <c r="AN260" s="3">
        <f t="shared" si="31"/>
        <v>0.21698893534309072</v>
      </c>
      <c r="AO260" s="3">
        <f t="shared" si="32"/>
        <v>3.7698183958983912E-3</v>
      </c>
      <c r="AP260" s="3">
        <f t="shared" si="33"/>
        <v>-1.8925758126404048E-2</v>
      </c>
      <c r="AQ260" s="3">
        <f t="shared" si="34"/>
        <v>-0.2692336776031134</v>
      </c>
    </row>
    <row r="261" spans="1:43" x14ac:dyDescent="0.25">
      <c r="B261" s="1">
        <v>12.7</v>
      </c>
      <c r="C261" s="1">
        <v>2</v>
      </c>
      <c r="D261" s="4">
        <v>52</v>
      </c>
      <c r="E261" s="3">
        <v>2.9208758709847928</v>
      </c>
      <c r="F261" s="1">
        <v>30</v>
      </c>
      <c r="G261" s="1">
        <v>36.5</v>
      </c>
      <c r="H261" s="5">
        <v>58.075942632487219</v>
      </c>
      <c r="I261" s="1">
        <v>250</v>
      </c>
      <c r="J261" s="29">
        <v>213.5</v>
      </c>
      <c r="K261" s="22">
        <v>128</v>
      </c>
      <c r="L261" s="29">
        <v>100</v>
      </c>
      <c r="M261" s="3">
        <v>0.2</v>
      </c>
      <c r="N261" s="37">
        <v>0.30460035377229411</v>
      </c>
      <c r="O261" s="22">
        <v>392.3</v>
      </c>
      <c r="P261" s="22">
        <v>129.37333171699146</v>
      </c>
      <c r="Q261" s="23">
        <v>2.6406277928437891E-2</v>
      </c>
      <c r="R261" s="17">
        <v>1.5230017688614705</v>
      </c>
      <c r="S261" s="38">
        <v>0.2922790774211681</v>
      </c>
      <c r="T261" s="22">
        <v>392.3</v>
      </c>
      <c r="U261" s="22">
        <v>192</v>
      </c>
      <c r="V261" s="23">
        <v>1.6893333333333333E-2</v>
      </c>
      <c r="W261" s="17">
        <f t="shared" si="28"/>
        <v>1.2348413792447381</v>
      </c>
      <c r="X261" s="17">
        <f t="shared" si="29"/>
        <v>0.5901639344262295</v>
      </c>
      <c r="Y261" s="17">
        <v>1.4613953871058405</v>
      </c>
      <c r="Z261" s="37">
        <v>0.28912566322518846</v>
      </c>
      <c r="AA261" s="22">
        <v>392.3</v>
      </c>
      <c r="AB261" s="22">
        <v>129.37333171699146</v>
      </c>
      <c r="AC261" s="23">
        <v>2.6406277928437891E-2</v>
      </c>
      <c r="AD261" s="17">
        <v>1.4456283161259422</v>
      </c>
      <c r="AE261" s="3">
        <v>0.29271457269954582</v>
      </c>
      <c r="AF261" s="17">
        <v>0.35688308472413011</v>
      </c>
      <c r="AG261" s="37">
        <f t="shared" si="30"/>
        <v>0.29271457269954582</v>
      </c>
      <c r="AH261" s="22">
        <v>392.3</v>
      </c>
      <c r="AI261" s="23">
        <v>1.4E-2</v>
      </c>
      <c r="AJ261" s="17">
        <v>1.463572863497729</v>
      </c>
      <c r="AK261" s="38">
        <v>0.36546502849932122</v>
      </c>
      <c r="AN261" s="3">
        <f t="shared" si="31"/>
        <v>1.0501611228873531</v>
      </c>
      <c r="AO261" s="3">
        <f t="shared" si="32"/>
        <v>0.93393828827732117</v>
      </c>
      <c r="AP261" s="3">
        <f t="shared" si="33"/>
        <v>0.89417146180160689</v>
      </c>
      <c r="AQ261" s="3">
        <f t="shared" si="34"/>
        <v>0.29173777815278468</v>
      </c>
    </row>
    <row r="262" spans="1:43" x14ac:dyDescent="0.25">
      <c r="A262" t="s">
        <v>62</v>
      </c>
      <c r="B262" s="1">
        <v>15.9</v>
      </c>
      <c r="C262" s="1">
        <v>2</v>
      </c>
      <c r="D262" s="4">
        <v>46</v>
      </c>
      <c r="E262" s="3">
        <v>2.9208758709847928</v>
      </c>
      <c r="F262" s="1">
        <v>30</v>
      </c>
      <c r="G262" s="1">
        <v>38</v>
      </c>
      <c r="H262" s="5">
        <v>69.597967277749476</v>
      </c>
      <c r="I262" s="1">
        <v>250</v>
      </c>
      <c r="J262" s="29">
        <v>212</v>
      </c>
      <c r="K262" s="22">
        <v>130</v>
      </c>
      <c r="L262" s="29">
        <v>117.5</v>
      </c>
      <c r="M262" s="3">
        <v>0.15</v>
      </c>
      <c r="N262" s="37">
        <v>0.1674919062651099</v>
      </c>
      <c r="O262" s="22">
        <v>260.02902224680844</v>
      </c>
      <c r="P262" s="22">
        <v>85.091206688591512</v>
      </c>
      <c r="Q262" s="23">
        <v>4.4034980538332921E-2</v>
      </c>
      <c r="R262" s="17">
        <v>1.116612708434066</v>
      </c>
      <c r="S262" s="38">
        <v>0.16593842049260554</v>
      </c>
      <c r="T262" s="22">
        <v>260.02902224680844</v>
      </c>
      <c r="U262" s="22">
        <v>148</v>
      </c>
      <c r="V262" s="23">
        <v>2.2536170212765955E-2</v>
      </c>
      <c r="W262" s="17">
        <f t="shared" si="28"/>
        <v>1.2668501233694991</v>
      </c>
      <c r="X262" s="17">
        <f t="shared" si="29"/>
        <v>0.51041666666666663</v>
      </c>
      <c r="Y262" s="17">
        <v>1.1062561366173704</v>
      </c>
      <c r="Z262" s="37">
        <v>0.17071425757771175</v>
      </c>
      <c r="AA262" s="22">
        <v>260.02902224680844</v>
      </c>
      <c r="AB262" s="22">
        <v>85.091206688591512</v>
      </c>
      <c r="AC262" s="23">
        <v>4.4034980538332921E-2</v>
      </c>
      <c r="AD262" s="17">
        <v>1.1380950505180785</v>
      </c>
      <c r="AE262" s="3">
        <v>0.20291053724344324</v>
      </c>
      <c r="AF262" s="17">
        <v>0.2159647123648005</v>
      </c>
      <c r="AG262" s="37">
        <f t="shared" si="30"/>
        <v>0.20291053724344324</v>
      </c>
      <c r="AH262" s="22">
        <v>272.74074473049649</v>
      </c>
      <c r="AI262" s="23">
        <v>1.83E-2</v>
      </c>
      <c r="AJ262" s="17">
        <v>1.3527369149562882</v>
      </c>
      <c r="AK262" s="38">
        <v>0.22591283838935428</v>
      </c>
      <c r="AN262" s="3">
        <f t="shared" si="31"/>
        <v>-0.56282725654335353</v>
      </c>
      <c r="AO262" s="3">
        <f t="shared" si="32"/>
        <v>-0.58997686725447052</v>
      </c>
      <c r="AP262" s="3">
        <f t="shared" si="33"/>
        <v>-0.71420081859421913</v>
      </c>
      <c r="AQ262" s="3">
        <f t="shared" si="34"/>
        <v>-0.83996072849971259</v>
      </c>
    </row>
    <row r="263" spans="1:43" x14ac:dyDescent="0.25">
      <c r="B263" s="1">
        <v>15.9</v>
      </c>
      <c r="C263" s="1">
        <v>2</v>
      </c>
      <c r="D263" s="4">
        <v>46</v>
      </c>
      <c r="E263" s="3">
        <v>2.9208758709847928</v>
      </c>
      <c r="F263" s="1">
        <v>30</v>
      </c>
      <c r="G263" s="1">
        <v>38</v>
      </c>
      <c r="H263" s="5">
        <v>69.597967277749476</v>
      </c>
      <c r="I263" s="1">
        <v>250</v>
      </c>
      <c r="J263" s="29">
        <v>212</v>
      </c>
      <c r="K263" s="22">
        <v>130</v>
      </c>
      <c r="L263" s="29">
        <v>117.5</v>
      </c>
      <c r="M263" s="3">
        <v>0.25</v>
      </c>
      <c r="N263" s="37">
        <v>0.251925495788488</v>
      </c>
      <c r="O263" s="22">
        <v>365.37411331090004</v>
      </c>
      <c r="P263" s="22">
        <v>85.091206688591512</v>
      </c>
      <c r="Q263" s="23">
        <v>4.4034980538332921E-2</v>
      </c>
      <c r="R263" s="17">
        <v>1.007701983153952</v>
      </c>
      <c r="S263" s="38">
        <v>0.26816066312683373</v>
      </c>
      <c r="T263" s="22">
        <v>365.37411331090004</v>
      </c>
      <c r="U263" s="22">
        <v>148</v>
      </c>
      <c r="V263" s="23">
        <v>2.2536170212765955E-2</v>
      </c>
      <c r="W263" s="17">
        <f t="shared" si="28"/>
        <v>1.2668501233694991</v>
      </c>
      <c r="X263" s="17">
        <f t="shared" si="29"/>
        <v>0.51041666666666663</v>
      </c>
      <c r="Y263" s="17">
        <v>1.0726426525073349</v>
      </c>
      <c r="Z263" s="37">
        <v>0.25677225208933863</v>
      </c>
      <c r="AA263" s="22">
        <v>365.37411331090004</v>
      </c>
      <c r="AB263" s="22">
        <v>85.091206688591512</v>
      </c>
      <c r="AC263" s="23">
        <v>4.4034980538332921E-2</v>
      </c>
      <c r="AD263" s="17">
        <v>1.0270890083573545</v>
      </c>
      <c r="AE263" s="3">
        <v>0.28511531899847925</v>
      </c>
      <c r="AF263" s="17">
        <v>0.42639754754765979</v>
      </c>
      <c r="AG263" s="37">
        <f t="shared" si="30"/>
        <v>0.28511531899847925</v>
      </c>
      <c r="AH263" s="22">
        <v>383.23571310849252</v>
      </c>
      <c r="AI263" s="23">
        <v>1.83E-2</v>
      </c>
      <c r="AJ263" s="17">
        <v>1.140461275993917</v>
      </c>
      <c r="AK263" s="38">
        <v>0.35780927767960508</v>
      </c>
      <c r="AN263" s="3">
        <f t="shared" si="31"/>
        <v>0.43047695782823003</v>
      </c>
      <c r="AO263" s="3">
        <f t="shared" si="32"/>
        <v>0.64302309150647496</v>
      </c>
      <c r="AP263" s="3">
        <f t="shared" si="33"/>
        <v>0.45471776760201127</v>
      </c>
      <c r="AQ263" s="3">
        <f t="shared" si="34"/>
        <v>0.19597299407051116</v>
      </c>
    </row>
    <row r="264" spans="1:43" x14ac:dyDescent="0.25">
      <c r="B264" s="1">
        <v>15.9</v>
      </c>
      <c r="C264" s="1">
        <v>2</v>
      </c>
      <c r="D264" s="4">
        <v>46</v>
      </c>
      <c r="E264" s="3">
        <v>2.9208758709847928</v>
      </c>
      <c r="F264" s="1">
        <v>30</v>
      </c>
      <c r="G264" s="1">
        <v>38</v>
      </c>
      <c r="H264" s="5">
        <v>69.597967277749476</v>
      </c>
      <c r="I264" s="1">
        <v>250</v>
      </c>
      <c r="J264" s="29">
        <v>212</v>
      </c>
      <c r="K264" s="22">
        <v>130</v>
      </c>
      <c r="L264" s="29">
        <v>117.5</v>
      </c>
      <c r="M264" s="3">
        <v>0.3</v>
      </c>
      <c r="N264" s="37">
        <v>0.27350646592479266</v>
      </c>
      <c r="O264" s="22">
        <v>392.3</v>
      </c>
      <c r="P264" s="22">
        <v>85.091206688591512</v>
      </c>
      <c r="Q264" s="23">
        <v>4.4034980538332921E-2</v>
      </c>
      <c r="R264" s="17">
        <v>0.91168821974930891</v>
      </c>
      <c r="S264" s="38">
        <v>0.2942883592014458</v>
      </c>
      <c r="T264" s="22">
        <v>392.3</v>
      </c>
      <c r="U264" s="22">
        <v>148</v>
      </c>
      <c r="V264" s="23">
        <v>2.2536170212765955E-2</v>
      </c>
      <c r="W264" s="17">
        <f t="shared" si="28"/>
        <v>1.2668501233694991</v>
      </c>
      <c r="X264" s="17">
        <f t="shared" si="29"/>
        <v>0.51041666666666663</v>
      </c>
      <c r="Y264" s="17">
        <v>0.98096119733815268</v>
      </c>
      <c r="Z264" s="37">
        <v>0.27876841522807938</v>
      </c>
      <c r="AA264" s="22">
        <v>392.3</v>
      </c>
      <c r="AB264" s="22">
        <v>85.091206688591512</v>
      </c>
      <c r="AC264" s="23">
        <v>4.4034980538332921E-2</v>
      </c>
      <c r="AD264" s="17">
        <v>0.9292280507602646</v>
      </c>
      <c r="AE264" s="3">
        <v>0.29185886340253192</v>
      </c>
      <c r="AF264" s="17">
        <v>0.4468063816624937</v>
      </c>
      <c r="AG264" s="37">
        <f t="shared" si="30"/>
        <v>0.29185886340253192</v>
      </c>
      <c r="AH264" s="22">
        <v>392.3</v>
      </c>
      <c r="AI264" s="23">
        <v>1.83E-2</v>
      </c>
      <c r="AJ264" s="17">
        <v>0.97286287800843974</v>
      </c>
      <c r="AK264" s="38">
        <v>0.38017705264767271</v>
      </c>
      <c r="AN264" s="3">
        <f t="shared" si="31"/>
        <v>0.68436251104971602</v>
      </c>
      <c r="AO264" s="3">
        <f t="shared" si="32"/>
        <v>0.95817415210087598</v>
      </c>
      <c r="AP264" s="3">
        <f t="shared" si="33"/>
        <v>0.75348982316513147</v>
      </c>
      <c r="AQ264" s="3">
        <f t="shared" si="34"/>
        <v>0.28095424344144471</v>
      </c>
    </row>
    <row r="265" spans="1:43" x14ac:dyDescent="0.25">
      <c r="A265" t="s">
        <v>63</v>
      </c>
      <c r="B265" s="1">
        <v>15.9</v>
      </c>
      <c r="C265" s="1">
        <v>2</v>
      </c>
      <c r="D265" s="4">
        <v>46</v>
      </c>
      <c r="E265" s="3">
        <v>2.9208758709847928</v>
      </c>
      <c r="F265" s="1">
        <v>30</v>
      </c>
      <c r="G265" s="1">
        <v>38</v>
      </c>
      <c r="H265" s="5">
        <v>69.597967277749476</v>
      </c>
      <c r="I265" s="1">
        <v>250</v>
      </c>
      <c r="J265" s="29">
        <v>212</v>
      </c>
      <c r="K265" s="22">
        <v>130</v>
      </c>
      <c r="L265" s="29">
        <v>117.5</v>
      </c>
      <c r="M265" s="3">
        <v>0.15</v>
      </c>
      <c r="N265" s="37">
        <v>0.16856068587932993</v>
      </c>
      <c r="O265" s="22">
        <v>261.36250441217675</v>
      </c>
      <c r="P265" s="22">
        <v>85.091206688591512</v>
      </c>
      <c r="Q265" s="23">
        <v>4.4034980538332921E-2</v>
      </c>
      <c r="R265" s="17">
        <v>1.1237379058621997</v>
      </c>
      <c r="S265" s="38">
        <v>0.16723237293101356</v>
      </c>
      <c r="T265" s="22">
        <v>261.36250441217675</v>
      </c>
      <c r="U265" s="22">
        <v>148</v>
      </c>
      <c r="V265" s="23">
        <v>2.2536170212765955E-2</v>
      </c>
      <c r="W265" s="17">
        <f t="shared" si="28"/>
        <v>1.2668501233694991</v>
      </c>
      <c r="X265" s="17">
        <f t="shared" si="29"/>
        <v>0.51041666666666663</v>
      </c>
      <c r="Y265" s="17">
        <v>1.1148824862067572</v>
      </c>
      <c r="Z265" s="37">
        <v>0.17180359928039066</v>
      </c>
      <c r="AA265" s="22">
        <v>261.36250441217675</v>
      </c>
      <c r="AB265" s="22">
        <v>85.091206688591512</v>
      </c>
      <c r="AC265" s="23">
        <v>4.4034980538332921E-2</v>
      </c>
      <c r="AD265" s="17">
        <v>1.1453573285359377</v>
      </c>
      <c r="AE265" s="3">
        <v>0.20395110410110193</v>
      </c>
      <c r="AF265" s="17">
        <v>0.21818541460108287</v>
      </c>
      <c r="AG265" s="37">
        <f t="shared" si="30"/>
        <v>0.20395110410110193</v>
      </c>
      <c r="AH265" s="22">
        <v>274.13941521629391</v>
      </c>
      <c r="AI265" s="23">
        <v>1.83E-2</v>
      </c>
      <c r="AJ265" s="17">
        <v>1.3596740273406795</v>
      </c>
      <c r="AK265" s="38">
        <v>0.22758241357024359</v>
      </c>
      <c r="AN265" s="3">
        <f t="shared" si="31"/>
        <v>-0.55025378547535819</v>
      </c>
      <c r="AO265" s="3">
        <f t="shared" si="32"/>
        <v>-0.57436927283977413</v>
      </c>
      <c r="AP265" s="3">
        <f t="shared" si="33"/>
        <v>-0.6994043807942657</v>
      </c>
      <c r="AQ265" s="3">
        <f t="shared" si="34"/>
        <v>-0.82684764340388683</v>
      </c>
    </row>
    <row r="266" spans="1:43" x14ac:dyDescent="0.25">
      <c r="B266" s="1">
        <v>15.9</v>
      </c>
      <c r="C266" s="1">
        <v>2</v>
      </c>
      <c r="D266" s="4">
        <v>46</v>
      </c>
      <c r="E266" s="3">
        <v>2.9208758709847928</v>
      </c>
      <c r="F266" s="1">
        <v>30</v>
      </c>
      <c r="G266" s="1">
        <v>38</v>
      </c>
      <c r="H266" s="5">
        <v>69.597967277749476</v>
      </c>
      <c r="I266" s="1">
        <v>250</v>
      </c>
      <c r="J266" s="29">
        <v>212</v>
      </c>
      <c r="K266" s="22">
        <v>130</v>
      </c>
      <c r="L266" s="29">
        <v>117.5</v>
      </c>
      <c r="M266" s="3">
        <v>0.25</v>
      </c>
      <c r="N266" s="37">
        <v>0.25299427540270802</v>
      </c>
      <c r="O266" s="22">
        <v>366.70759547626835</v>
      </c>
      <c r="P266" s="22">
        <v>85.091206688591512</v>
      </c>
      <c r="Q266" s="23">
        <v>4.4034980538332921E-2</v>
      </c>
      <c r="R266" s="17">
        <v>1.0119771016108321</v>
      </c>
      <c r="S266" s="38">
        <v>0.26945461556524175</v>
      </c>
      <c r="T266" s="22">
        <v>366.70759547626835</v>
      </c>
      <c r="U266" s="22">
        <v>148</v>
      </c>
      <c r="V266" s="23">
        <v>2.2536170212765955E-2</v>
      </c>
      <c r="W266" s="17">
        <f t="shared" si="28"/>
        <v>1.2668501233694991</v>
      </c>
      <c r="X266" s="17">
        <f t="shared" si="29"/>
        <v>0.51041666666666663</v>
      </c>
      <c r="Y266" s="17">
        <v>1.077818462260967</v>
      </c>
      <c r="Z266" s="37">
        <v>0.25786159379201756</v>
      </c>
      <c r="AA266" s="22">
        <v>366.70759547626835</v>
      </c>
      <c r="AB266" s="22">
        <v>85.091206688591512</v>
      </c>
      <c r="AC266" s="23">
        <v>4.4034980538332921E-2</v>
      </c>
      <c r="AD266" s="17">
        <v>1.0314463751680703</v>
      </c>
      <c r="AE266" s="3">
        <v>0.28615588585613794</v>
      </c>
      <c r="AF266" s="17">
        <v>0.42951561795103321</v>
      </c>
      <c r="AG266" s="37">
        <f t="shared" si="30"/>
        <v>0.28615588585613794</v>
      </c>
      <c r="AH266" s="22">
        <v>384.63438359428994</v>
      </c>
      <c r="AI266" s="23">
        <v>1.83E-2</v>
      </c>
      <c r="AJ266" s="17">
        <v>1.1446235434245517</v>
      </c>
      <c r="AK266" s="38">
        <v>0.35947885286049436</v>
      </c>
      <c r="AN266" s="3">
        <f t="shared" si="31"/>
        <v>0.44305042889622537</v>
      </c>
      <c r="AO266" s="3">
        <f t="shared" si="32"/>
        <v>0.65863068592117135</v>
      </c>
      <c r="AP266" s="3">
        <f t="shared" si="33"/>
        <v>0.46951420540196509</v>
      </c>
      <c r="AQ266" s="3">
        <f t="shared" si="34"/>
        <v>0.20908607916633684</v>
      </c>
    </row>
    <row r="267" spans="1:43" x14ac:dyDescent="0.25">
      <c r="A267" t="s">
        <v>64</v>
      </c>
      <c r="B267" s="1">
        <v>19.100000000000001</v>
      </c>
      <c r="C267" s="1">
        <v>2</v>
      </c>
      <c r="D267" s="4">
        <v>40</v>
      </c>
      <c r="E267" s="3">
        <v>2.9208758709847928</v>
      </c>
      <c r="F267" s="1">
        <v>30</v>
      </c>
      <c r="G267" s="1">
        <v>39.5</v>
      </c>
      <c r="H267" s="5">
        <v>80.017825486464005</v>
      </c>
      <c r="I267" s="1">
        <v>250</v>
      </c>
      <c r="J267" s="29">
        <v>210.5</v>
      </c>
      <c r="K267" s="22">
        <v>132</v>
      </c>
      <c r="L267" s="29">
        <v>135</v>
      </c>
      <c r="M267" s="3">
        <v>0.15</v>
      </c>
      <c r="N267" s="37">
        <v>0.10386548783744019</v>
      </c>
      <c r="O267" s="22">
        <v>187.02573904138569</v>
      </c>
      <c r="P267" s="22">
        <v>62.084728863716464</v>
      </c>
      <c r="Q267" s="23">
        <v>6.7418833961836511E-2</v>
      </c>
      <c r="R267" s="17">
        <v>0.69243658558293464</v>
      </c>
      <c r="S267" s="38">
        <v>0.10247434514056784</v>
      </c>
      <c r="T267" s="22">
        <v>187.02573904138569</v>
      </c>
      <c r="U267" s="22">
        <v>122</v>
      </c>
      <c r="V267" s="23">
        <v>2.8296296296296295E-2</v>
      </c>
      <c r="W267" s="17">
        <f t="shared" si="28"/>
        <v>1.3027233424585696</v>
      </c>
      <c r="X267" s="17">
        <f t="shared" si="29"/>
        <v>0.42796610169491522</v>
      </c>
      <c r="Y267" s="17">
        <v>0.68316230093711894</v>
      </c>
      <c r="Z267" s="37">
        <v>0.11245220647895145</v>
      </c>
      <c r="AA267" s="22">
        <v>187.02573904138569</v>
      </c>
      <c r="AB267" s="22">
        <v>62.084728863716464</v>
      </c>
      <c r="AC267" s="23">
        <v>6.7418833961836511E-2</v>
      </c>
      <c r="AD267" s="17">
        <v>0.74968137652634304</v>
      </c>
      <c r="AE267" s="3">
        <v>0.14814917423039506</v>
      </c>
      <c r="AF267" s="17">
        <v>0.1355080739737812</v>
      </c>
      <c r="AG267" s="37">
        <f t="shared" si="30"/>
        <v>0.1355080739737812</v>
      </c>
      <c r="AH267" s="22">
        <v>197.11654992238053</v>
      </c>
      <c r="AI267" s="23">
        <v>2.2700000000000001E-2</v>
      </c>
      <c r="AJ267" s="17">
        <v>0.90338715982520801</v>
      </c>
      <c r="AK267" s="38">
        <v>0.14676243802292888</v>
      </c>
      <c r="AN267" s="3">
        <f t="shared" si="31"/>
        <v>-1.3113491413327605</v>
      </c>
      <c r="AO267" s="3">
        <f t="shared" si="32"/>
        <v>-1.3554776063828675</v>
      </c>
      <c r="AP267" s="3">
        <f t="shared" si="33"/>
        <v>-1.5055694158493445</v>
      </c>
      <c r="AQ267" s="3">
        <f t="shared" si="34"/>
        <v>-1.5300561393503234</v>
      </c>
    </row>
    <row r="268" spans="1:43" x14ac:dyDescent="0.25">
      <c r="B268" s="1">
        <v>19.100000000000001</v>
      </c>
      <c r="C268" s="1">
        <v>2</v>
      </c>
      <c r="D268" s="4">
        <v>40</v>
      </c>
      <c r="E268" s="3">
        <v>2.9208758709847928</v>
      </c>
      <c r="F268" s="1">
        <v>30</v>
      </c>
      <c r="G268" s="1">
        <v>39.5</v>
      </c>
      <c r="H268" s="5">
        <v>80.017825486464005</v>
      </c>
      <c r="I268" s="1">
        <v>250</v>
      </c>
      <c r="J268" s="29">
        <v>210.5</v>
      </c>
      <c r="K268" s="22">
        <v>132</v>
      </c>
      <c r="L268" s="29">
        <v>135</v>
      </c>
      <c r="M268" s="3">
        <v>0.2</v>
      </c>
      <c r="N268" s="37">
        <v>0.15521803357180655</v>
      </c>
      <c r="O268" s="22">
        <v>261.07653927096982</v>
      </c>
      <c r="P268" s="22">
        <v>62.084728863716464</v>
      </c>
      <c r="Q268" s="23">
        <v>6.7418833961836511E-2</v>
      </c>
      <c r="R268" s="17">
        <v>0.77609016785903273</v>
      </c>
      <c r="S268" s="38">
        <v>0.16913510332806375</v>
      </c>
      <c r="T268" s="22">
        <v>261.07653927096982</v>
      </c>
      <c r="U268" s="22">
        <v>122</v>
      </c>
      <c r="V268" s="23">
        <v>2.8296296296296295E-2</v>
      </c>
      <c r="W268" s="17">
        <f t="shared" si="28"/>
        <v>1.3027233424585696</v>
      </c>
      <c r="X268" s="17">
        <f t="shared" si="29"/>
        <v>0.42796610169491522</v>
      </c>
      <c r="Y268" s="17">
        <v>0.8456755166403187</v>
      </c>
      <c r="Z268" s="37">
        <v>0.16805014566331994</v>
      </c>
      <c r="AA268" s="22">
        <v>261.07653927096982</v>
      </c>
      <c r="AB268" s="22">
        <v>62.084728863716464</v>
      </c>
      <c r="AC268" s="23">
        <v>6.7418833961836511E-2</v>
      </c>
      <c r="AD268" s="17">
        <v>0.84025072831659964</v>
      </c>
      <c r="AE268" s="3">
        <v>0.20680722291045003</v>
      </c>
      <c r="AF268" s="17">
        <v>0.2640572571894973</v>
      </c>
      <c r="AG268" s="37">
        <f t="shared" si="30"/>
        <v>0.20680722291045003</v>
      </c>
      <c r="AH268" s="22">
        <v>275.16269659215556</v>
      </c>
      <c r="AI268" s="23">
        <v>2.2700000000000001E-2</v>
      </c>
      <c r="AJ268" s="17">
        <v>1.0340361145522501</v>
      </c>
      <c r="AK268" s="38">
        <v>0.22987538777232697</v>
      </c>
      <c r="AN268" s="3">
        <f t="shared" si="31"/>
        <v>-0.70722108773944237</v>
      </c>
      <c r="AO268" s="3">
        <f t="shared" si="32"/>
        <v>-0.55141862686841958</v>
      </c>
      <c r="AP268" s="3">
        <f t="shared" si="33"/>
        <v>-0.75038722928287016</v>
      </c>
      <c r="AQ268" s="3">
        <f t="shared" si="34"/>
        <v>-0.7908552141667694</v>
      </c>
    </row>
    <row r="269" spans="1:43" x14ac:dyDescent="0.25">
      <c r="B269" s="1">
        <v>19.100000000000001</v>
      </c>
      <c r="C269" s="1">
        <v>2</v>
      </c>
      <c r="D269" s="4">
        <v>40</v>
      </c>
      <c r="E269" s="3">
        <v>2.9208758709847928</v>
      </c>
      <c r="F269" s="1">
        <v>30</v>
      </c>
      <c r="G269" s="1">
        <v>39.5</v>
      </c>
      <c r="H269" s="5">
        <v>80.017825486464005</v>
      </c>
      <c r="I269" s="1">
        <v>250</v>
      </c>
      <c r="J269" s="29">
        <v>210.5</v>
      </c>
      <c r="K269" s="22">
        <v>132</v>
      </c>
      <c r="L269" s="29">
        <v>135</v>
      </c>
      <c r="M269" s="3">
        <v>0.3</v>
      </c>
      <c r="N269" s="37">
        <v>0.20722894527712638</v>
      </c>
      <c r="O269" s="22">
        <v>336.07670873426662</v>
      </c>
      <c r="P269" s="22">
        <v>62.084728863716464</v>
      </c>
      <c r="Q269" s="23">
        <v>6.7418833961836511E-2</v>
      </c>
      <c r="R269" s="17">
        <v>0.69076315092375462</v>
      </c>
      <c r="S269" s="38">
        <v>0.23665048662052759</v>
      </c>
      <c r="T269" s="22">
        <v>336.07670873426662</v>
      </c>
      <c r="U269" s="22">
        <v>122</v>
      </c>
      <c r="V269" s="23">
        <v>2.8296296296296295E-2</v>
      </c>
      <c r="W269" s="17">
        <f t="shared" si="28"/>
        <v>1.3027233424585696</v>
      </c>
      <c r="X269" s="17">
        <f t="shared" si="29"/>
        <v>0.42796610169491522</v>
      </c>
      <c r="Y269" s="17">
        <v>0.78883495540175863</v>
      </c>
      <c r="Z269" s="37">
        <v>0.22436087893979573</v>
      </c>
      <c r="AA269" s="22">
        <v>336.07670873426662</v>
      </c>
      <c r="AB269" s="22">
        <v>62.084728863716464</v>
      </c>
      <c r="AC269" s="23">
        <v>6.7418833961836511E-2</v>
      </c>
      <c r="AD269" s="17">
        <v>0.74786959646598583</v>
      </c>
      <c r="AE269" s="3">
        <v>0.26621729785563381</v>
      </c>
      <c r="AF269" s="17">
        <v>0.43756164286888011</v>
      </c>
      <c r="AG269" s="37">
        <f t="shared" si="30"/>
        <v>0.26621729785563381</v>
      </c>
      <c r="AH269" s="22">
        <v>354.20943488590211</v>
      </c>
      <c r="AI269" s="23">
        <v>2.2700000000000001E-2</v>
      </c>
      <c r="AJ269" s="17">
        <v>0.88739099285211276</v>
      </c>
      <c r="AK269" s="38">
        <v>0.31405388815953794</v>
      </c>
      <c r="AN269" s="3">
        <f t="shared" si="31"/>
        <v>-9.5347802689799033E-2</v>
      </c>
      <c r="AO269" s="3">
        <f t="shared" si="32"/>
        <v>0.26294880110134233</v>
      </c>
      <c r="AP269" s="3">
        <f t="shared" si="33"/>
        <v>1.4476780188302452E-2</v>
      </c>
      <c r="AQ269" s="3">
        <f t="shared" si="34"/>
        <v>-4.2177354044966274E-2</v>
      </c>
    </row>
    <row r="270" spans="1:43" x14ac:dyDescent="0.25">
      <c r="B270" s="1">
        <v>19.100000000000001</v>
      </c>
      <c r="C270" s="1">
        <v>2</v>
      </c>
      <c r="D270" s="4">
        <v>40</v>
      </c>
      <c r="E270" s="3">
        <v>2.9208758709847928</v>
      </c>
      <c r="F270" s="1">
        <v>30</v>
      </c>
      <c r="G270" s="1">
        <v>39.5</v>
      </c>
      <c r="H270" s="5">
        <v>80.017825486464005</v>
      </c>
      <c r="I270" s="1">
        <v>250</v>
      </c>
      <c r="J270" s="29">
        <v>210.5</v>
      </c>
      <c r="K270" s="22">
        <v>132</v>
      </c>
      <c r="L270" s="29">
        <v>135</v>
      </c>
      <c r="M270" s="3">
        <v>0.33</v>
      </c>
      <c r="N270" s="37">
        <v>0.24621851901716416</v>
      </c>
      <c r="O270" s="22">
        <v>392.3</v>
      </c>
      <c r="P270" s="22">
        <v>62.084728863716464</v>
      </c>
      <c r="Q270" s="23">
        <v>6.7418833961836511E-2</v>
      </c>
      <c r="R270" s="17">
        <v>0.74611672429443676</v>
      </c>
      <c r="S270" s="38">
        <v>0.28726286639158216</v>
      </c>
      <c r="T270" s="22">
        <v>392.3</v>
      </c>
      <c r="U270" s="22">
        <v>122</v>
      </c>
      <c r="V270" s="23">
        <v>2.8296296296296295E-2</v>
      </c>
      <c r="W270" s="17">
        <f t="shared" si="28"/>
        <v>1.3027233424585696</v>
      </c>
      <c r="X270" s="17">
        <f t="shared" si="29"/>
        <v>0.42796610169491522</v>
      </c>
      <c r="Y270" s="17">
        <v>0.87049353451994593</v>
      </c>
      <c r="Z270" s="37">
        <v>0.26657378033783419</v>
      </c>
      <c r="AA270" s="22">
        <v>392.3</v>
      </c>
      <c r="AB270" s="22">
        <v>62.084728863716464</v>
      </c>
      <c r="AC270" s="23">
        <v>6.7418833961836511E-2</v>
      </c>
      <c r="AD270" s="17">
        <v>0.8077993343570733</v>
      </c>
      <c r="AE270" s="3">
        <v>0.29484546616440754</v>
      </c>
      <c r="AF270" s="17">
        <v>0.5367296786008573</v>
      </c>
      <c r="AG270" s="37">
        <f t="shared" si="30"/>
        <v>0.29484546616440754</v>
      </c>
      <c r="AH270" s="22">
        <v>392.3</v>
      </c>
      <c r="AI270" s="23">
        <v>2.2700000000000001E-2</v>
      </c>
      <c r="AJ270" s="17">
        <v>0.89347110958911369</v>
      </c>
      <c r="AK270" s="38">
        <v>0.37549920737380804</v>
      </c>
      <c r="AN270" s="3">
        <f t="shared" si="31"/>
        <v>0.36333822654514125</v>
      </c>
      <c r="AO270" s="3">
        <f t="shared" si="32"/>
        <v>0.87343298304011563</v>
      </c>
      <c r="AP270" s="3">
        <f t="shared" si="33"/>
        <v>0.58785111108523547</v>
      </c>
      <c r="AQ270" s="3">
        <f t="shared" si="34"/>
        <v>0.31859101408780421</v>
      </c>
    </row>
    <row r="271" spans="1:43" x14ac:dyDescent="0.25">
      <c r="A271" t="s">
        <v>65</v>
      </c>
      <c r="B271" s="1">
        <v>19.100000000000001</v>
      </c>
      <c r="C271" s="1">
        <v>2</v>
      </c>
      <c r="D271" s="4">
        <v>40</v>
      </c>
      <c r="E271" s="3">
        <v>2.9208758709847928</v>
      </c>
      <c r="F271" s="1">
        <v>30</v>
      </c>
      <c r="G271" s="1">
        <v>39.5</v>
      </c>
      <c r="H271" s="5">
        <v>80.017825486464005</v>
      </c>
      <c r="I271" s="1">
        <v>250</v>
      </c>
      <c r="J271" s="29">
        <v>210.5</v>
      </c>
      <c r="K271" s="22">
        <v>132</v>
      </c>
      <c r="L271" s="29">
        <v>135</v>
      </c>
      <c r="M271" s="3">
        <v>0.15</v>
      </c>
      <c r="N271" s="37">
        <v>0.1032071218664868</v>
      </c>
      <c r="O271" s="22">
        <v>186.07636980767307</v>
      </c>
      <c r="P271" s="22">
        <v>62.084728863716464</v>
      </c>
      <c r="Q271" s="23">
        <v>6.7418833961836511E-2</v>
      </c>
      <c r="R271" s="17">
        <v>0.68804747910991204</v>
      </c>
      <c r="S271" s="38">
        <v>0.10161972003559995</v>
      </c>
      <c r="T271" s="22">
        <v>186.07636980767307</v>
      </c>
      <c r="U271" s="22">
        <v>122</v>
      </c>
      <c r="V271" s="23">
        <v>2.8296296296296295E-2</v>
      </c>
      <c r="W271" s="17">
        <f t="shared" si="28"/>
        <v>1.3027233424585696</v>
      </c>
      <c r="X271" s="17">
        <f t="shared" si="29"/>
        <v>0.42796610169491522</v>
      </c>
      <c r="Y271" s="17">
        <v>0.67746480023733302</v>
      </c>
      <c r="Z271" s="37">
        <v>0.11173941238684416</v>
      </c>
      <c r="AA271" s="22">
        <v>186.07636980767307</v>
      </c>
      <c r="AB271" s="22">
        <v>62.084728863716464</v>
      </c>
      <c r="AC271" s="23">
        <v>6.7418833961836511E-2</v>
      </c>
      <c r="AD271" s="17">
        <v>0.74492941591229445</v>
      </c>
      <c r="AE271" s="3">
        <v>0.14739714796526618</v>
      </c>
      <c r="AF271" s="17">
        <v>0.13413584915294852</v>
      </c>
      <c r="AG271" s="37">
        <f t="shared" si="30"/>
        <v>0.13413584915294852</v>
      </c>
      <c r="AH271" s="22">
        <v>196.11595829840905</v>
      </c>
      <c r="AI271" s="23">
        <v>2.2700000000000001E-2</v>
      </c>
      <c r="AJ271" s="17">
        <v>0.89423899435299015</v>
      </c>
      <c r="AK271" s="38">
        <v>0.1456968873851161</v>
      </c>
      <c r="AN271" s="3">
        <f t="shared" si="31"/>
        <v>-1.3190943727890849</v>
      </c>
      <c r="AO271" s="3">
        <f t="shared" si="32"/>
        <v>-1.3657860548381811</v>
      </c>
      <c r="AP271" s="3">
        <f t="shared" si="33"/>
        <v>-1.5152512387540427</v>
      </c>
      <c r="AQ271" s="3">
        <f t="shared" si="34"/>
        <v>-1.5395330742885736</v>
      </c>
    </row>
    <row r="272" spans="1:43" x14ac:dyDescent="0.25">
      <c r="B272" s="1">
        <v>19.100000000000001</v>
      </c>
      <c r="C272" s="1">
        <v>2</v>
      </c>
      <c r="D272" s="4">
        <v>40</v>
      </c>
      <c r="E272" s="3">
        <v>2.9208758709847928</v>
      </c>
      <c r="F272" s="1">
        <v>30</v>
      </c>
      <c r="G272" s="1">
        <v>39.5</v>
      </c>
      <c r="H272" s="5">
        <v>80.017825486464005</v>
      </c>
      <c r="I272" s="1">
        <v>250</v>
      </c>
      <c r="J272" s="29">
        <v>210.5</v>
      </c>
      <c r="K272" s="22">
        <v>132</v>
      </c>
      <c r="L272" s="29">
        <v>135</v>
      </c>
      <c r="M272" s="3">
        <v>0.25</v>
      </c>
      <c r="N272" s="37">
        <v>0.15390130162989973</v>
      </c>
      <c r="O272" s="22">
        <v>259.17780080354459</v>
      </c>
      <c r="P272" s="22">
        <v>62.084728863716464</v>
      </c>
      <c r="Q272" s="23">
        <v>6.7418833961836511E-2</v>
      </c>
      <c r="R272" s="17">
        <v>0.61560520651959894</v>
      </c>
      <c r="S272" s="38">
        <v>0.16742585311812797</v>
      </c>
      <c r="T272" s="22">
        <v>259.17780080354459</v>
      </c>
      <c r="U272" s="22">
        <v>122</v>
      </c>
      <c r="V272" s="23">
        <v>2.8296296296296295E-2</v>
      </c>
      <c r="W272" s="17">
        <f t="shared" si="28"/>
        <v>1.3027233424585696</v>
      </c>
      <c r="X272" s="17">
        <f t="shared" si="29"/>
        <v>0.42796610169491522</v>
      </c>
      <c r="Y272" s="17">
        <v>0.66970341247251186</v>
      </c>
      <c r="Z272" s="37">
        <v>0.16662455747910535</v>
      </c>
      <c r="AA272" s="22">
        <v>259.17780080354459</v>
      </c>
      <c r="AB272" s="22">
        <v>62.084728863716464</v>
      </c>
      <c r="AC272" s="23">
        <v>6.7418833961836511E-2</v>
      </c>
      <c r="AD272" s="17">
        <v>0.66649822991642138</v>
      </c>
      <c r="AE272" s="3">
        <v>0.20530317038019216</v>
      </c>
      <c r="AF272" s="17">
        <v>0.26023039102249323</v>
      </c>
      <c r="AG272" s="37">
        <f t="shared" si="30"/>
        <v>0.20530317038019216</v>
      </c>
      <c r="AH272" s="22">
        <v>273.16151334421261</v>
      </c>
      <c r="AI272" s="23">
        <v>2.2700000000000001E-2</v>
      </c>
      <c r="AJ272" s="17">
        <v>0.82121268152076865</v>
      </c>
      <c r="AK272" s="38">
        <v>0.22774428649670136</v>
      </c>
      <c r="AN272" s="3">
        <f t="shared" si="31"/>
        <v>-0.72271155065209147</v>
      </c>
      <c r="AO272" s="3">
        <f t="shared" si="32"/>
        <v>-0.57203552377904632</v>
      </c>
      <c r="AP272" s="3">
        <f t="shared" si="33"/>
        <v>-0.76975087509226725</v>
      </c>
      <c r="AQ272" s="3">
        <f t="shared" si="34"/>
        <v>-0.80980908404327145</v>
      </c>
    </row>
    <row r="273" spans="1:43" x14ac:dyDescent="0.25">
      <c r="B273" s="1">
        <v>19.100000000000001</v>
      </c>
      <c r="C273" s="1">
        <v>2</v>
      </c>
      <c r="D273" s="4">
        <v>40</v>
      </c>
      <c r="E273" s="3">
        <v>2.9208758709847928</v>
      </c>
      <c r="F273" s="1">
        <v>30</v>
      </c>
      <c r="G273" s="1">
        <v>39.5</v>
      </c>
      <c r="H273" s="5">
        <v>80.017825486464005</v>
      </c>
      <c r="I273" s="1">
        <v>250</v>
      </c>
      <c r="J273" s="29">
        <v>210.5</v>
      </c>
      <c r="K273" s="22">
        <v>132</v>
      </c>
      <c r="L273" s="29">
        <v>135</v>
      </c>
      <c r="M273" s="3">
        <v>0.28000000000000003</v>
      </c>
      <c r="N273" s="37">
        <v>0.20525384736426619</v>
      </c>
      <c r="O273" s="22">
        <v>333.22860103312883</v>
      </c>
      <c r="P273" s="22">
        <v>62.084728863716464</v>
      </c>
      <c r="Q273" s="23">
        <v>6.7418833961836511E-2</v>
      </c>
      <c r="R273" s="17">
        <v>0.73304945487237916</v>
      </c>
      <c r="S273" s="38">
        <v>0.23408661130562394</v>
      </c>
      <c r="T273" s="22">
        <v>333.22860103312883</v>
      </c>
      <c r="U273" s="22">
        <v>122</v>
      </c>
      <c r="V273" s="23">
        <v>2.8296296296296295E-2</v>
      </c>
      <c r="W273" s="17">
        <f t="shared" si="28"/>
        <v>1.3027233424585696</v>
      </c>
      <c r="X273" s="17">
        <f t="shared" si="29"/>
        <v>0.42796610169491522</v>
      </c>
      <c r="Y273" s="17">
        <v>0.83602361180579976</v>
      </c>
      <c r="Z273" s="37">
        <v>0.22222249666347391</v>
      </c>
      <c r="AA273" s="22">
        <v>333.22860103312883</v>
      </c>
      <c r="AB273" s="22">
        <v>62.084728863716464</v>
      </c>
      <c r="AC273" s="23">
        <v>6.7418833961836511E-2</v>
      </c>
      <c r="AD273" s="17">
        <v>0.79365177379812102</v>
      </c>
      <c r="AE273" s="3">
        <v>0.26396121906024711</v>
      </c>
      <c r="AF273" s="17">
        <v>0.43017676883310102</v>
      </c>
      <c r="AG273" s="37">
        <f t="shared" si="30"/>
        <v>0.26396121906024711</v>
      </c>
      <c r="AH273" s="22">
        <v>351.20766001398766</v>
      </c>
      <c r="AI273" s="23">
        <v>2.2700000000000001E-2</v>
      </c>
      <c r="AJ273" s="17">
        <v>0.94271863950088242</v>
      </c>
      <c r="AK273" s="38">
        <v>0.31085723624609946</v>
      </c>
      <c r="AN273" s="3">
        <f t="shared" si="31"/>
        <v>-0.11858349705877211</v>
      </c>
      <c r="AO273" s="3">
        <f t="shared" si="32"/>
        <v>0.23202345573540245</v>
      </c>
      <c r="AP273" s="3">
        <f t="shared" si="33"/>
        <v>-1.4568688525792108E-2</v>
      </c>
      <c r="AQ273" s="3">
        <f t="shared" si="34"/>
        <v>-7.0608158859717912E-2</v>
      </c>
    </row>
    <row r="274" spans="1:43" x14ac:dyDescent="0.25">
      <c r="A274" t="s">
        <v>66</v>
      </c>
      <c r="B274" s="1">
        <v>15.9</v>
      </c>
      <c r="C274" s="1">
        <v>2</v>
      </c>
      <c r="D274" s="4">
        <v>46</v>
      </c>
      <c r="E274" s="3">
        <v>3.3538794827423906</v>
      </c>
      <c r="F274" s="1">
        <v>30</v>
      </c>
      <c r="G274" s="1">
        <v>38</v>
      </c>
      <c r="H274" s="5">
        <v>67.684138613099122</v>
      </c>
      <c r="I274" s="1">
        <v>250</v>
      </c>
      <c r="J274" s="29">
        <v>212</v>
      </c>
      <c r="K274" s="22">
        <v>129</v>
      </c>
      <c r="L274" s="29">
        <v>117.5</v>
      </c>
      <c r="M274" s="3">
        <v>0.2</v>
      </c>
      <c r="N274" s="37">
        <v>0.24787609391279472</v>
      </c>
      <c r="O274" s="22">
        <v>365.47269151625068</v>
      </c>
      <c r="P274" s="22">
        <v>97.074905867079053</v>
      </c>
      <c r="Q274" s="23">
        <v>4.3572731080932514E-2</v>
      </c>
      <c r="R274" s="17">
        <v>1.2393804695639736</v>
      </c>
      <c r="S274" s="38">
        <v>0.2559318537568821</v>
      </c>
      <c r="T274" s="22">
        <v>365.47269151625068</v>
      </c>
      <c r="U274" s="22">
        <v>169</v>
      </c>
      <c r="V274" s="23">
        <v>2.2536170212765955E-2</v>
      </c>
      <c r="W274" s="17">
        <f t="shared" si="28"/>
        <v>1.263311320286026</v>
      </c>
      <c r="X274" s="17">
        <f t="shared" si="29"/>
        <v>0.51446280991735538</v>
      </c>
      <c r="Y274" s="17">
        <v>1.2796592687844104</v>
      </c>
      <c r="Z274" s="37">
        <v>0.25197930642052585</v>
      </c>
      <c r="AA274" s="22">
        <v>365.47269151625068</v>
      </c>
      <c r="AB274" s="22">
        <v>97.074905867079053</v>
      </c>
      <c r="AC274" s="23">
        <v>4.3572731080932514E-2</v>
      </c>
      <c r="AD274" s="17">
        <v>1.2598965321026292</v>
      </c>
      <c r="AE274" s="3">
        <v>0.28615588585613794</v>
      </c>
      <c r="AF274" s="17">
        <v>0.37406287588439796</v>
      </c>
      <c r="AG274" s="37">
        <f t="shared" si="30"/>
        <v>0.28615588585613794</v>
      </c>
      <c r="AH274" s="22">
        <v>384.63438359428994</v>
      </c>
      <c r="AI274" s="23">
        <v>1.83E-2</v>
      </c>
      <c r="AJ274" s="17">
        <v>1.4307794292806897</v>
      </c>
      <c r="AK274" s="38">
        <v>0.3447056535843131</v>
      </c>
      <c r="AN274" s="3">
        <f t="shared" si="31"/>
        <v>0.38283847684553263</v>
      </c>
      <c r="AO274" s="3">
        <f t="shared" si="32"/>
        <v>0.49551975896075512</v>
      </c>
      <c r="AP274" s="3">
        <f t="shared" si="33"/>
        <v>0.38961558497855908</v>
      </c>
      <c r="AQ274" s="3">
        <f t="shared" si="34"/>
        <v>0.20908607916633684</v>
      </c>
    </row>
    <row r="275" spans="1:43" x14ac:dyDescent="0.25">
      <c r="B275" s="1">
        <v>15.9</v>
      </c>
      <c r="C275" s="1">
        <v>2</v>
      </c>
      <c r="D275" s="4">
        <v>46</v>
      </c>
      <c r="E275" s="3">
        <v>3.3538794827423906</v>
      </c>
      <c r="F275" s="1">
        <v>30</v>
      </c>
      <c r="G275" s="1">
        <v>38</v>
      </c>
      <c r="H275" s="5">
        <v>67.684138613099122</v>
      </c>
      <c r="I275" s="1">
        <v>250</v>
      </c>
      <c r="J275" s="29">
        <v>212</v>
      </c>
      <c r="K275" s="22">
        <v>129</v>
      </c>
      <c r="L275" s="29">
        <v>117.5</v>
      </c>
      <c r="M275" s="3">
        <v>0.22</v>
      </c>
      <c r="N275" s="37">
        <v>0.26952078089345077</v>
      </c>
      <c r="O275" s="22">
        <v>392.3</v>
      </c>
      <c r="P275" s="22">
        <v>97.074905867079053</v>
      </c>
      <c r="Q275" s="23">
        <v>4.3572731080932514E-2</v>
      </c>
      <c r="R275" s="17">
        <v>1.2250944586065944</v>
      </c>
      <c r="S275" s="38">
        <v>0.28192769917035537</v>
      </c>
      <c r="T275" s="22">
        <v>392.3</v>
      </c>
      <c r="U275" s="22">
        <v>169</v>
      </c>
      <c r="V275" s="23">
        <v>2.2536170212765955E-2</v>
      </c>
      <c r="W275" s="17">
        <f t="shared" si="28"/>
        <v>1.263311320286026</v>
      </c>
      <c r="X275" s="17">
        <f t="shared" si="29"/>
        <v>0.51446280991735538</v>
      </c>
      <c r="Y275" s="17">
        <v>1.2814895416834335</v>
      </c>
      <c r="Z275" s="37">
        <v>0.27398228834178312</v>
      </c>
      <c r="AA275" s="22">
        <v>392.3</v>
      </c>
      <c r="AB275" s="22">
        <v>97.074905867079053</v>
      </c>
      <c r="AC275" s="23">
        <v>4.3572731080932514E-2</v>
      </c>
      <c r="AD275" s="17">
        <v>1.245374037917196</v>
      </c>
      <c r="AE275" s="3">
        <v>0.29185886340253192</v>
      </c>
      <c r="AF275" s="17">
        <v>0.38912131038557102</v>
      </c>
      <c r="AG275" s="37">
        <f t="shared" si="30"/>
        <v>0.29185886340253192</v>
      </c>
      <c r="AH275" s="22">
        <v>392.3</v>
      </c>
      <c r="AI275" s="23">
        <v>1.83E-2</v>
      </c>
      <c r="AJ275" s="17">
        <v>1.326631197284236</v>
      </c>
      <c r="AK275" s="38">
        <v>0.36540385337149162</v>
      </c>
      <c r="AN275" s="3">
        <f t="shared" si="31"/>
        <v>0.63747361575179129</v>
      </c>
      <c r="AO275" s="3">
        <f t="shared" si="32"/>
        <v>0.80908044298389981</v>
      </c>
      <c r="AP275" s="3">
        <f t="shared" si="33"/>
        <v>0.68848025949781488</v>
      </c>
      <c r="AQ275" s="3">
        <f t="shared" si="34"/>
        <v>0.28095424344144471</v>
      </c>
    </row>
    <row r="276" spans="1:43" x14ac:dyDescent="0.25">
      <c r="A276" t="s">
        <v>67</v>
      </c>
      <c r="B276" s="1">
        <v>15.9</v>
      </c>
      <c r="C276" s="1">
        <v>2</v>
      </c>
      <c r="D276" s="4">
        <v>46</v>
      </c>
      <c r="E276" s="3">
        <v>3.3538794827423906</v>
      </c>
      <c r="F276" s="1">
        <v>30</v>
      </c>
      <c r="G276" s="1">
        <v>38</v>
      </c>
      <c r="H276" s="5">
        <v>67.684138613099122</v>
      </c>
      <c r="I276" s="1">
        <v>250</v>
      </c>
      <c r="J276" s="29">
        <v>212</v>
      </c>
      <c r="K276" s="22">
        <v>129</v>
      </c>
      <c r="L276" s="29">
        <v>117.5</v>
      </c>
      <c r="M276" s="3">
        <v>0.17</v>
      </c>
      <c r="N276" s="37">
        <v>0.24787609391279472</v>
      </c>
      <c r="O276" s="22">
        <v>365.47269151625068</v>
      </c>
      <c r="P276" s="22">
        <v>97.074905867079053</v>
      </c>
      <c r="Q276" s="23">
        <v>4.3572731080932514E-2</v>
      </c>
      <c r="R276" s="17">
        <v>1.4580946700752631</v>
      </c>
      <c r="S276" s="38">
        <v>0.2559318537568821</v>
      </c>
      <c r="T276" s="22">
        <v>365.47269151625068</v>
      </c>
      <c r="U276" s="22">
        <v>169</v>
      </c>
      <c r="V276" s="23">
        <v>2.2536170212765955E-2</v>
      </c>
      <c r="W276" s="17">
        <f t="shared" si="28"/>
        <v>1.263311320286026</v>
      </c>
      <c r="X276" s="17">
        <f t="shared" si="29"/>
        <v>0.51446280991735538</v>
      </c>
      <c r="Y276" s="17">
        <v>1.5054814926875417</v>
      </c>
      <c r="Z276" s="37">
        <v>0.25197930642052585</v>
      </c>
      <c r="AA276" s="22">
        <v>365.47269151625068</v>
      </c>
      <c r="AB276" s="22">
        <v>97.074905867079053</v>
      </c>
      <c r="AC276" s="23">
        <v>4.3572731080932514E-2</v>
      </c>
      <c r="AD276" s="17">
        <v>1.4822312142383873</v>
      </c>
      <c r="AE276" s="3">
        <v>0.28615588585613794</v>
      </c>
      <c r="AF276" s="17">
        <v>0.37406287588439796</v>
      </c>
      <c r="AG276" s="37">
        <f t="shared" si="30"/>
        <v>0.28615588585613794</v>
      </c>
      <c r="AH276" s="22">
        <v>384.63438359428994</v>
      </c>
      <c r="AI276" s="23">
        <v>1.83E-2</v>
      </c>
      <c r="AJ276" s="17">
        <v>1.6832699168008112</v>
      </c>
      <c r="AK276" s="38">
        <v>0.3447056535843131</v>
      </c>
      <c r="AN276" s="3">
        <f t="shared" si="31"/>
        <v>0.38283847684553263</v>
      </c>
      <c r="AO276" s="3">
        <f t="shared" si="32"/>
        <v>0.49551975896075512</v>
      </c>
      <c r="AP276" s="3">
        <f t="shared" si="33"/>
        <v>0.38961558497855908</v>
      </c>
      <c r="AQ276" s="3">
        <f t="shared" si="34"/>
        <v>0.20908607916633684</v>
      </c>
    </row>
    <row r="277" spans="1:43" x14ac:dyDescent="0.25">
      <c r="B277" s="1">
        <v>15.9</v>
      </c>
      <c r="C277" s="1">
        <v>2</v>
      </c>
      <c r="D277" s="4">
        <v>46</v>
      </c>
      <c r="E277" s="3">
        <v>3.3538794827423906</v>
      </c>
      <c r="F277" s="1">
        <v>30</v>
      </c>
      <c r="G277" s="1">
        <v>38</v>
      </c>
      <c r="H277" s="5">
        <v>67.684138613099122</v>
      </c>
      <c r="I277" s="1">
        <v>250</v>
      </c>
      <c r="J277" s="29">
        <v>212</v>
      </c>
      <c r="K277" s="22">
        <v>129</v>
      </c>
      <c r="L277" s="29">
        <v>117.5</v>
      </c>
      <c r="M277" s="3">
        <v>0.21</v>
      </c>
      <c r="N277" s="37">
        <v>0.26952078089345077</v>
      </c>
      <c r="O277" s="22">
        <v>392.3</v>
      </c>
      <c r="P277" s="22">
        <v>97.074905867079053</v>
      </c>
      <c r="Q277" s="23">
        <v>4.3572731080932514E-2</v>
      </c>
      <c r="R277" s="17">
        <v>1.2834322899688133</v>
      </c>
      <c r="S277" s="38">
        <v>0.28192769917035537</v>
      </c>
      <c r="T277" s="22">
        <v>392.3</v>
      </c>
      <c r="U277" s="22">
        <v>169</v>
      </c>
      <c r="V277" s="23">
        <v>2.2536170212765955E-2</v>
      </c>
      <c r="W277" s="17">
        <f t="shared" si="28"/>
        <v>1.263311320286026</v>
      </c>
      <c r="X277" s="17">
        <f t="shared" si="29"/>
        <v>0.51446280991735538</v>
      </c>
      <c r="Y277" s="17">
        <v>1.3425128531921684</v>
      </c>
      <c r="Z277" s="37">
        <v>0.27398228834178312</v>
      </c>
      <c r="AA277" s="22">
        <v>392.3</v>
      </c>
      <c r="AB277" s="22">
        <v>97.074905867079053</v>
      </c>
      <c r="AC277" s="23">
        <v>4.3572731080932514E-2</v>
      </c>
      <c r="AD277" s="17">
        <v>1.3046775635323007</v>
      </c>
      <c r="AE277" s="3">
        <v>0.29185886340253192</v>
      </c>
      <c r="AF277" s="17">
        <v>0.38912131038557102</v>
      </c>
      <c r="AG277" s="37">
        <f t="shared" si="30"/>
        <v>0.29185886340253192</v>
      </c>
      <c r="AH277" s="22">
        <v>392.3</v>
      </c>
      <c r="AI277" s="23">
        <v>1.83E-2</v>
      </c>
      <c r="AJ277" s="17">
        <v>1.3898041114406283</v>
      </c>
      <c r="AK277" s="38">
        <v>0.36540385337149162</v>
      </c>
      <c r="AN277" s="3">
        <f t="shared" si="31"/>
        <v>0.63747361575179129</v>
      </c>
      <c r="AO277" s="3">
        <f t="shared" si="32"/>
        <v>0.80908044298389981</v>
      </c>
      <c r="AP277" s="3">
        <f t="shared" si="33"/>
        <v>0.68848025949781488</v>
      </c>
      <c r="AQ277" s="3">
        <f t="shared" si="34"/>
        <v>0.28095424344144471</v>
      </c>
    </row>
    <row r="278" spans="1:43" x14ac:dyDescent="0.25">
      <c r="A278" t="s">
        <v>68</v>
      </c>
      <c r="B278" s="1">
        <v>19.100000000000001</v>
      </c>
      <c r="C278" s="1">
        <v>2</v>
      </c>
      <c r="D278" s="4">
        <v>40</v>
      </c>
      <c r="E278" s="3">
        <v>3.3538794827423906</v>
      </c>
      <c r="F278" s="1">
        <v>30</v>
      </c>
      <c r="G278" s="1">
        <v>39.5</v>
      </c>
      <c r="H278" s="5">
        <v>77.918977712586056</v>
      </c>
      <c r="I278" s="1">
        <v>250</v>
      </c>
      <c r="J278" s="29">
        <v>210.5</v>
      </c>
      <c r="K278" s="22">
        <v>131</v>
      </c>
      <c r="L278" s="29">
        <v>135</v>
      </c>
      <c r="M278" s="3">
        <v>0.17</v>
      </c>
      <c r="N278" s="37">
        <v>0.1250242104051538</v>
      </c>
      <c r="O278" s="22">
        <v>221.31013180149799</v>
      </c>
      <c r="P278" s="22">
        <v>70.464093789656062</v>
      </c>
      <c r="Q278" s="23">
        <v>6.6596536025101183E-2</v>
      </c>
      <c r="R278" s="17">
        <v>0.73543653179502233</v>
      </c>
      <c r="S278" s="38">
        <v>0.12418568445184547</v>
      </c>
      <c r="T278" s="22">
        <v>221.31013180149799</v>
      </c>
      <c r="U278" s="22">
        <v>139</v>
      </c>
      <c r="V278" s="23">
        <v>2.8296296296296295E-2</v>
      </c>
      <c r="W278" s="17">
        <f t="shared" si="28"/>
        <v>1.29793102601344</v>
      </c>
      <c r="X278" s="17">
        <f t="shared" si="29"/>
        <v>0.4327731092436975</v>
      </c>
      <c r="Y278" s="17">
        <v>0.73050402618732624</v>
      </c>
      <c r="Z278" s="37">
        <v>0.13495075566019682</v>
      </c>
      <c r="AA278" s="22">
        <v>221.31013180149799</v>
      </c>
      <c r="AB278" s="22">
        <v>70.464093789656062</v>
      </c>
      <c r="AC278" s="23">
        <v>6.6596536025101183E-2</v>
      </c>
      <c r="AD278" s="17">
        <v>0.79382797447174591</v>
      </c>
      <c r="AE278" s="3">
        <v>0.17597414604016473</v>
      </c>
      <c r="AF278" s="17">
        <v>0.16650607497088082</v>
      </c>
      <c r="AG278" s="37">
        <f t="shared" si="30"/>
        <v>0.16650607497088082</v>
      </c>
      <c r="AH278" s="22">
        <v>234.13844000932511</v>
      </c>
      <c r="AI278" s="23">
        <v>2.2700000000000001E-2</v>
      </c>
      <c r="AJ278" s="17">
        <v>0.97944749982871071</v>
      </c>
      <c r="AK278" s="38">
        <v>0.17682602132820197</v>
      </c>
      <c r="AN278" s="3">
        <f t="shared" si="31"/>
        <v>-1.0624310458701742</v>
      </c>
      <c r="AO278" s="3">
        <f t="shared" si="32"/>
        <v>-1.0935964366335502</v>
      </c>
      <c r="AP278" s="3">
        <f t="shared" si="33"/>
        <v>-1.1999734924298813</v>
      </c>
      <c r="AQ278" s="3">
        <f t="shared" si="34"/>
        <v>-1.1794095466350476</v>
      </c>
    </row>
    <row r="279" spans="1:43" x14ac:dyDescent="0.25">
      <c r="B279" s="1">
        <v>19.100000000000001</v>
      </c>
      <c r="C279" s="1">
        <v>2</v>
      </c>
      <c r="D279" s="4">
        <v>40</v>
      </c>
      <c r="E279" s="3">
        <v>3.3538794827423906</v>
      </c>
      <c r="F279" s="1">
        <v>30</v>
      </c>
      <c r="G279" s="1">
        <v>39.5</v>
      </c>
      <c r="H279" s="5">
        <v>77.918977712586056</v>
      </c>
      <c r="I279" s="1">
        <v>250</v>
      </c>
      <c r="J279" s="29">
        <v>210.5</v>
      </c>
      <c r="K279" s="22">
        <v>131</v>
      </c>
      <c r="L279" s="29">
        <v>135</v>
      </c>
      <c r="M279" s="3">
        <v>0.18</v>
      </c>
      <c r="N279" s="37">
        <v>0.15144280284122463</v>
      </c>
      <c r="O279" s="22">
        <v>259.14092356243782</v>
      </c>
      <c r="P279" s="22">
        <v>70.464093789656062</v>
      </c>
      <c r="Q279" s="23">
        <v>6.6596536025101183E-2</v>
      </c>
      <c r="R279" s="17">
        <v>0.84134890467347023</v>
      </c>
      <c r="S279" s="38">
        <v>0.15819691921097215</v>
      </c>
      <c r="T279" s="22">
        <v>259.14092356243782</v>
      </c>
      <c r="U279" s="22">
        <v>139</v>
      </c>
      <c r="V279" s="23">
        <v>2.8296296296296295E-2</v>
      </c>
      <c r="W279" s="17">
        <f t="shared" si="28"/>
        <v>1.29793102601344</v>
      </c>
      <c r="X279" s="17">
        <f t="shared" si="29"/>
        <v>0.4327731092436975</v>
      </c>
      <c r="Y279" s="17">
        <v>0.87887177339428979</v>
      </c>
      <c r="Z279" s="37">
        <v>0.16346690466184294</v>
      </c>
      <c r="AA279" s="22">
        <v>259.14092356243782</v>
      </c>
      <c r="AB279" s="22">
        <v>70.464093789656062</v>
      </c>
      <c r="AC279" s="23">
        <v>6.6596536025101183E-2</v>
      </c>
      <c r="AD279" s="17">
        <v>0.90814947034357196</v>
      </c>
      <c r="AE279" s="3">
        <v>0.20605519664532107</v>
      </c>
      <c r="AF279" s="17">
        <v>0.228296626570857</v>
      </c>
      <c r="AG279" s="37">
        <f t="shared" si="30"/>
        <v>0.20605519664532107</v>
      </c>
      <c r="AH279" s="22">
        <v>274.16210496818405</v>
      </c>
      <c r="AI279" s="23">
        <v>2.2700000000000001E-2</v>
      </c>
      <c r="AJ279" s="17">
        <v>1.1447510924740061</v>
      </c>
      <c r="AK279" s="38">
        <v>0.21944804684071381</v>
      </c>
      <c r="AN279" s="3">
        <f t="shared" si="31"/>
        <v>-0.75163413018002034</v>
      </c>
      <c r="AO279" s="3">
        <f t="shared" si="32"/>
        <v>-0.68335449735750675</v>
      </c>
      <c r="AP279" s="3">
        <f t="shared" si="33"/>
        <v>-0.81264101084083196</v>
      </c>
      <c r="AQ279" s="3">
        <f t="shared" si="34"/>
        <v>-0.80033214910502082</v>
      </c>
    </row>
    <row r="280" spans="1:43" x14ac:dyDescent="0.25">
      <c r="B280" s="1">
        <v>19.100000000000001</v>
      </c>
      <c r="C280" s="1">
        <v>2</v>
      </c>
      <c r="D280" s="4">
        <v>40</v>
      </c>
      <c r="E280" s="3">
        <v>3.3538794827423906</v>
      </c>
      <c r="F280" s="1">
        <v>30</v>
      </c>
      <c r="G280" s="1">
        <v>39.5</v>
      </c>
      <c r="H280" s="5">
        <v>77.918977712586056</v>
      </c>
      <c r="I280" s="1">
        <v>250</v>
      </c>
      <c r="J280" s="29">
        <v>210.5</v>
      </c>
      <c r="K280" s="22">
        <v>131</v>
      </c>
      <c r="L280" s="29">
        <v>135</v>
      </c>
      <c r="M280" s="3">
        <v>0.2</v>
      </c>
      <c r="N280" s="37">
        <v>0.17720093046639374</v>
      </c>
      <c r="O280" s="22">
        <v>296.0259455293542</v>
      </c>
      <c r="P280" s="22">
        <v>70.464093789656062</v>
      </c>
      <c r="Q280" s="23">
        <v>6.6596536025101183E-2</v>
      </c>
      <c r="R280" s="17">
        <v>0.88600465233196868</v>
      </c>
      <c r="S280" s="38">
        <v>0.19135787310112068</v>
      </c>
      <c r="T280" s="22">
        <v>296.0259455293542</v>
      </c>
      <c r="U280" s="22">
        <v>139</v>
      </c>
      <c r="V280" s="23">
        <v>2.8296296296296295E-2</v>
      </c>
      <c r="W280" s="17">
        <f t="shared" si="28"/>
        <v>1.29793102601344</v>
      </c>
      <c r="X280" s="17">
        <f t="shared" si="29"/>
        <v>0.4327731092436975</v>
      </c>
      <c r="Y280" s="17">
        <v>0.95678936550560334</v>
      </c>
      <c r="Z280" s="37">
        <v>0.19127014993844793</v>
      </c>
      <c r="AA280" s="22">
        <v>296.0259455293542</v>
      </c>
      <c r="AB280" s="22">
        <v>70.464093789656062</v>
      </c>
      <c r="AC280" s="23">
        <v>6.6596536025101183E-2</v>
      </c>
      <c r="AD280" s="17">
        <v>0.95635074969223965</v>
      </c>
      <c r="AE280" s="3">
        <v>0.23538422098534853</v>
      </c>
      <c r="AF280" s="17">
        <v>0.2979113459497082</v>
      </c>
      <c r="AG280" s="37">
        <f t="shared" si="30"/>
        <v>0.23538422098534853</v>
      </c>
      <c r="AH280" s="22">
        <v>313.18517830307161</v>
      </c>
      <c r="AI280" s="23">
        <v>2.2700000000000001E-2</v>
      </c>
      <c r="AJ280" s="17">
        <v>1.1769211049267425</v>
      </c>
      <c r="AK280" s="38">
        <v>0.26100452171541288</v>
      </c>
      <c r="AN280" s="3">
        <f t="shared" si="31"/>
        <v>-0.44860713738211988</v>
      </c>
      <c r="AO280" s="3">
        <f t="shared" si="32"/>
        <v>-0.28336860656336404</v>
      </c>
      <c r="AP280" s="3">
        <f t="shared" si="33"/>
        <v>-0.43499184129150847</v>
      </c>
      <c r="AQ280" s="3">
        <f t="shared" si="34"/>
        <v>-0.43073168651324417</v>
      </c>
    </row>
    <row r="281" spans="1:43" x14ac:dyDescent="0.25">
      <c r="B281" s="1">
        <v>19.100000000000001</v>
      </c>
      <c r="C281" s="1">
        <v>2</v>
      </c>
      <c r="D281" s="4">
        <v>40</v>
      </c>
      <c r="E281" s="3">
        <v>3.3538794827423906</v>
      </c>
      <c r="F281" s="1">
        <v>30</v>
      </c>
      <c r="G281" s="1">
        <v>39.5</v>
      </c>
      <c r="H281" s="5">
        <v>77.918977712586056</v>
      </c>
      <c r="I281" s="1">
        <v>250</v>
      </c>
      <c r="J281" s="29">
        <v>210.5</v>
      </c>
      <c r="K281" s="22">
        <v>131</v>
      </c>
      <c r="L281" s="29">
        <v>135</v>
      </c>
      <c r="M281" s="3">
        <v>0.2</v>
      </c>
      <c r="N281" s="37">
        <v>0.20361952290246452</v>
      </c>
      <c r="O281" s="22">
        <v>333.85673729029395</v>
      </c>
      <c r="P281" s="22">
        <v>70.464093789656062</v>
      </c>
      <c r="Q281" s="23">
        <v>6.6596536025101183E-2</v>
      </c>
      <c r="R281" s="17">
        <v>1.0180976145123226</v>
      </c>
      <c r="S281" s="38">
        <v>0.22536910786024728</v>
      </c>
      <c r="T281" s="22">
        <v>333.85673729029395</v>
      </c>
      <c r="U281" s="22">
        <v>139</v>
      </c>
      <c r="V281" s="23">
        <v>2.8296296296296295E-2</v>
      </c>
      <c r="W281" s="17">
        <f t="shared" si="28"/>
        <v>1.29793102601344</v>
      </c>
      <c r="X281" s="17">
        <f t="shared" si="29"/>
        <v>0.4327731092436975</v>
      </c>
      <c r="Y281" s="17">
        <v>1.1268455393012362</v>
      </c>
      <c r="Z281" s="37">
        <v>0.21978629894009402</v>
      </c>
      <c r="AA281" s="22">
        <v>333.85673729029395</v>
      </c>
      <c r="AB281" s="22">
        <v>70.464093789656062</v>
      </c>
      <c r="AC281" s="23">
        <v>6.6596536025101183E-2</v>
      </c>
      <c r="AD281" s="17">
        <v>1.09893149470047</v>
      </c>
      <c r="AE281" s="3">
        <v>0.26546527159050493</v>
      </c>
      <c r="AF281" s="17">
        <v>0.37892021871660619</v>
      </c>
      <c r="AG281" s="37">
        <f t="shared" si="30"/>
        <v>0.26546527159050493</v>
      </c>
      <c r="AH281" s="22">
        <v>353.20884326193061</v>
      </c>
      <c r="AI281" s="23">
        <v>2.2700000000000001E-2</v>
      </c>
      <c r="AJ281" s="17">
        <v>1.3273263579525245</v>
      </c>
      <c r="AK281" s="38">
        <v>0.30362654722792476</v>
      </c>
      <c r="AN281" s="3">
        <f t="shared" si="31"/>
        <v>-0.13781022169196666</v>
      </c>
      <c r="AO281" s="3">
        <f t="shared" si="32"/>
        <v>0.1268733327126785</v>
      </c>
      <c r="AP281" s="3">
        <f t="shared" si="33"/>
        <v>-4.7659359702459478E-2</v>
      </c>
      <c r="AQ281" s="3">
        <f t="shared" si="34"/>
        <v>-5.1654288983216584E-2</v>
      </c>
    </row>
    <row r="282" spans="1:43" x14ac:dyDescent="0.25">
      <c r="B282" s="1">
        <v>19.100000000000001</v>
      </c>
      <c r="C282" s="1">
        <v>2</v>
      </c>
      <c r="D282" s="4">
        <v>40</v>
      </c>
      <c r="E282" s="3">
        <v>3.3538794827423906</v>
      </c>
      <c r="F282" s="1">
        <v>30</v>
      </c>
      <c r="G282" s="1">
        <v>39.5</v>
      </c>
      <c r="H282" s="5">
        <v>77.918977712586056</v>
      </c>
      <c r="I282" s="1">
        <v>250</v>
      </c>
      <c r="J282" s="29">
        <v>210.5</v>
      </c>
      <c r="K282" s="22">
        <v>131</v>
      </c>
      <c r="L282" s="29">
        <v>135</v>
      </c>
      <c r="M282" s="3">
        <v>0.25</v>
      </c>
      <c r="N282" s="37">
        <v>0.22871718571673189</v>
      </c>
      <c r="O282" s="22">
        <v>369.79598946318686</v>
      </c>
      <c r="P282" s="22">
        <v>70.464093789656062</v>
      </c>
      <c r="Q282" s="23">
        <v>6.6596536025101183E-2</v>
      </c>
      <c r="R282" s="17">
        <v>0.91486874286692754</v>
      </c>
      <c r="S282" s="38">
        <v>0.25767978088141763</v>
      </c>
      <c r="T282" s="22">
        <v>369.79598946318686</v>
      </c>
      <c r="U282" s="22">
        <v>139</v>
      </c>
      <c r="V282" s="23">
        <v>2.8296296296296295E-2</v>
      </c>
      <c r="W282" s="17">
        <f t="shared" si="28"/>
        <v>1.29793102601344</v>
      </c>
      <c r="X282" s="17">
        <f t="shared" si="29"/>
        <v>0.4327731092436975</v>
      </c>
      <c r="Y282" s="17">
        <v>1.0307191235256705</v>
      </c>
      <c r="Z282" s="37">
        <v>0.24687664049165789</v>
      </c>
      <c r="AA282" s="22">
        <v>369.79598946318686</v>
      </c>
      <c r="AB282" s="22">
        <v>70.464093789656062</v>
      </c>
      <c r="AC282" s="23">
        <v>6.6596536025101183E-2</v>
      </c>
      <c r="AD282" s="17">
        <v>0.98750656196663156</v>
      </c>
      <c r="AE282" s="3">
        <v>0.29404226966540348</v>
      </c>
      <c r="AF282" s="17">
        <v>0.46489179720255736</v>
      </c>
      <c r="AG282" s="37">
        <f t="shared" si="30"/>
        <v>0.29404226966540348</v>
      </c>
      <c r="AH282" s="22">
        <v>391.23132497284666</v>
      </c>
      <c r="AI282" s="23">
        <v>2.2700000000000001E-2</v>
      </c>
      <c r="AJ282" s="17">
        <v>1.1761690786616139</v>
      </c>
      <c r="AK282" s="38">
        <v>0.34411747146481109</v>
      </c>
      <c r="AN282" s="3">
        <f t="shared" si="31"/>
        <v>0.15744684821368038</v>
      </c>
      <c r="AO282" s="3">
        <f t="shared" si="32"/>
        <v>0.51660317502492004</v>
      </c>
      <c r="AP282" s="3">
        <f t="shared" si="33"/>
        <v>0.32030649780713816</v>
      </c>
      <c r="AQ282" s="3">
        <f t="shared" si="34"/>
        <v>0.30846923867030934</v>
      </c>
    </row>
    <row r="283" spans="1:43" x14ac:dyDescent="0.25">
      <c r="B283" s="1">
        <v>19.100000000000001</v>
      </c>
      <c r="C283" s="1">
        <v>2</v>
      </c>
      <c r="D283" s="4">
        <v>40</v>
      </c>
      <c r="E283" s="3">
        <v>3.3538794827423906</v>
      </c>
      <c r="F283" s="1">
        <v>30</v>
      </c>
      <c r="G283" s="1">
        <v>39.5</v>
      </c>
      <c r="H283" s="5">
        <v>77.918977712586056</v>
      </c>
      <c r="I283" s="1">
        <v>250</v>
      </c>
      <c r="J283" s="29">
        <v>210.5</v>
      </c>
      <c r="K283" s="22">
        <v>131</v>
      </c>
      <c r="L283" s="29">
        <v>135</v>
      </c>
      <c r="M283" s="3">
        <v>0.27</v>
      </c>
      <c r="N283" s="37">
        <v>0.24443253966189971</v>
      </c>
      <c r="O283" s="22">
        <v>392.3</v>
      </c>
      <c r="P283" s="22">
        <v>70.464093789656062</v>
      </c>
      <c r="Q283" s="23">
        <v>6.6596536025101183E-2</v>
      </c>
      <c r="R283" s="17">
        <v>0.90530570245148034</v>
      </c>
      <c r="S283" s="38">
        <v>0.27791169117888265</v>
      </c>
      <c r="T283" s="22">
        <v>392.3</v>
      </c>
      <c r="U283" s="22">
        <v>139</v>
      </c>
      <c r="V283" s="23">
        <v>2.8296296296296295E-2</v>
      </c>
      <c r="W283" s="17">
        <f t="shared" si="28"/>
        <v>1.29793102601344</v>
      </c>
      <c r="X283" s="17">
        <f t="shared" si="29"/>
        <v>0.4327731092436975</v>
      </c>
      <c r="Y283" s="17">
        <v>1.0293025599217875</v>
      </c>
      <c r="Z283" s="37">
        <v>0.26383974614531641</v>
      </c>
      <c r="AA283" s="22">
        <v>392.3</v>
      </c>
      <c r="AB283" s="22">
        <v>70.464093789656062</v>
      </c>
      <c r="AC283" s="23">
        <v>6.6596536025101183E-2</v>
      </c>
      <c r="AD283" s="17">
        <v>0.97718424498265333</v>
      </c>
      <c r="AE283" s="3">
        <v>0.29484546616440754</v>
      </c>
      <c r="AF283" s="17">
        <v>0.46743503323046587</v>
      </c>
      <c r="AG283" s="37">
        <f t="shared" si="30"/>
        <v>0.29484546616440754</v>
      </c>
      <c r="AH283" s="22">
        <v>392.3</v>
      </c>
      <c r="AI283" s="23">
        <v>2.2700000000000001E-2</v>
      </c>
      <c r="AJ283" s="17">
        <v>1.0920202450533611</v>
      </c>
      <c r="AK283" s="38">
        <v>0.36613741708000769</v>
      </c>
      <c r="AN283" s="3">
        <f t="shared" si="31"/>
        <v>0.34232738441016808</v>
      </c>
      <c r="AO283" s="3">
        <f t="shared" si="32"/>
        <v>0.76063954049276772</v>
      </c>
      <c r="AP283" s="3">
        <f t="shared" si="33"/>
        <v>0.55071495190483244</v>
      </c>
      <c r="AQ283" s="3">
        <f t="shared" si="34"/>
        <v>0.31859101408780421</v>
      </c>
    </row>
    <row r="284" spans="1:43" x14ac:dyDescent="0.25">
      <c r="A284" t="s">
        <v>69</v>
      </c>
      <c r="B284" s="1">
        <v>19.100000000000001</v>
      </c>
      <c r="C284" s="1">
        <v>2</v>
      </c>
      <c r="D284" s="4">
        <v>40</v>
      </c>
      <c r="E284" s="3">
        <v>3.3538794827423906</v>
      </c>
      <c r="F284" s="1">
        <v>30</v>
      </c>
      <c r="G284" s="1">
        <v>39.5</v>
      </c>
      <c r="H284" s="5">
        <v>77.918977712586056</v>
      </c>
      <c r="I284" s="1">
        <v>250</v>
      </c>
      <c r="J284" s="29">
        <v>210.5</v>
      </c>
      <c r="K284" s="22">
        <v>131</v>
      </c>
      <c r="L284" s="29">
        <v>135</v>
      </c>
      <c r="M284" s="3">
        <v>0.18</v>
      </c>
      <c r="N284" s="37">
        <v>0.17720093046639374</v>
      </c>
      <c r="O284" s="22">
        <v>296.0259455293542</v>
      </c>
      <c r="P284" s="22">
        <v>70.464093789656062</v>
      </c>
      <c r="Q284" s="23">
        <v>6.6596536025101183E-2</v>
      </c>
      <c r="R284" s="17">
        <v>0.98444961370218742</v>
      </c>
      <c r="S284" s="38">
        <v>0.19135787310112068</v>
      </c>
      <c r="T284" s="22">
        <v>296.0259455293542</v>
      </c>
      <c r="U284" s="22">
        <v>139</v>
      </c>
      <c r="V284" s="23">
        <v>2.8296296296296295E-2</v>
      </c>
      <c r="W284" s="17">
        <f t="shared" si="28"/>
        <v>1.29793102601344</v>
      </c>
      <c r="X284" s="17">
        <f t="shared" si="29"/>
        <v>0.4327731092436975</v>
      </c>
      <c r="Y284" s="17">
        <v>1.0630992950062261</v>
      </c>
      <c r="Z284" s="37">
        <v>0.19127014993844793</v>
      </c>
      <c r="AA284" s="22">
        <v>296.0259455293542</v>
      </c>
      <c r="AB284" s="22">
        <v>70.464093789656062</v>
      </c>
      <c r="AC284" s="23">
        <v>6.6596536025101183E-2</v>
      </c>
      <c r="AD284" s="17">
        <v>1.0626119441024886</v>
      </c>
      <c r="AE284" s="3">
        <v>0.23538422098534853</v>
      </c>
      <c r="AF284" s="17">
        <v>0.2979113459497082</v>
      </c>
      <c r="AG284" s="37">
        <f t="shared" si="30"/>
        <v>0.23538422098534853</v>
      </c>
      <c r="AH284" s="22">
        <v>313.18517830307161</v>
      </c>
      <c r="AI284" s="23">
        <v>2.2700000000000001E-2</v>
      </c>
      <c r="AJ284" s="17">
        <v>1.3076901165852697</v>
      </c>
      <c r="AK284" s="38">
        <v>0.26100452171541288</v>
      </c>
      <c r="AN284" s="3">
        <f t="shared" si="31"/>
        <v>-0.44860713738211988</v>
      </c>
      <c r="AO284" s="3">
        <f t="shared" si="32"/>
        <v>-0.28336860656336404</v>
      </c>
      <c r="AP284" s="3">
        <f t="shared" si="33"/>
        <v>-0.43499184129150847</v>
      </c>
      <c r="AQ284" s="3">
        <f t="shared" si="34"/>
        <v>-0.43073168651324417</v>
      </c>
    </row>
    <row r="285" spans="1:43" x14ac:dyDescent="0.25">
      <c r="B285" s="1">
        <v>19.100000000000001</v>
      </c>
      <c r="C285" s="1">
        <v>2</v>
      </c>
      <c r="D285" s="4">
        <v>40</v>
      </c>
      <c r="E285" s="3">
        <v>3.3538794827423906</v>
      </c>
      <c r="F285" s="1">
        <v>30</v>
      </c>
      <c r="G285" s="1">
        <v>39.5</v>
      </c>
      <c r="H285" s="5">
        <v>77.918977712586056</v>
      </c>
      <c r="I285" s="1">
        <v>250</v>
      </c>
      <c r="J285" s="29">
        <v>210.5</v>
      </c>
      <c r="K285" s="22">
        <v>131</v>
      </c>
      <c r="L285" s="29">
        <v>135</v>
      </c>
      <c r="M285" s="3">
        <v>0.19</v>
      </c>
      <c r="N285" s="37">
        <v>0.20229859328066102</v>
      </c>
      <c r="O285" s="22">
        <v>331.965197702247</v>
      </c>
      <c r="P285" s="22">
        <v>70.464093789656062</v>
      </c>
      <c r="Q285" s="23">
        <v>6.6596536025101183E-2</v>
      </c>
      <c r="R285" s="17">
        <v>1.0647294383192685</v>
      </c>
      <c r="S285" s="38">
        <v>0.22366854612229098</v>
      </c>
      <c r="T285" s="22">
        <v>331.965197702247</v>
      </c>
      <c r="U285" s="22">
        <v>139</v>
      </c>
      <c r="V285" s="23">
        <v>2.8296296296296295E-2</v>
      </c>
      <c r="W285" s="17">
        <f t="shared" si="28"/>
        <v>1.29793102601344</v>
      </c>
      <c r="X285" s="17">
        <f t="shared" si="29"/>
        <v>0.4327731092436975</v>
      </c>
      <c r="Y285" s="17">
        <v>1.1772028743278473</v>
      </c>
      <c r="Z285" s="37">
        <v>0.21836049149001174</v>
      </c>
      <c r="AA285" s="22">
        <v>331.965197702247</v>
      </c>
      <c r="AB285" s="22">
        <v>70.464093789656062</v>
      </c>
      <c r="AC285" s="23">
        <v>6.6596536025101183E-2</v>
      </c>
      <c r="AD285" s="17">
        <v>1.1492657446842722</v>
      </c>
      <c r="AE285" s="3">
        <v>0.26396121906024711</v>
      </c>
      <c r="AF285" s="17">
        <v>0.37463866868448187</v>
      </c>
      <c r="AG285" s="37">
        <f t="shared" si="30"/>
        <v>0.26396121906024711</v>
      </c>
      <c r="AH285" s="22">
        <v>351.20766001398766</v>
      </c>
      <c r="AI285" s="23">
        <v>2.2700000000000001E-2</v>
      </c>
      <c r="AJ285" s="17">
        <v>1.3892695740013006</v>
      </c>
      <c r="AK285" s="38">
        <v>0.3014954459522991</v>
      </c>
      <c r="AN285" s="3">
        <f t="shared" si="31"/>
        <v>-0.15335006747647384</v>
      </c>
      <c r="AO285" s="3">
        <f t="shared" si="32"/>
        <v>0.10636123574887678</v>
      </c>
      <c r="AP285" s="3">
        <f t="shared" si="33"/>
        <v>-6.7025983781911574E-2</v>
      </c>
      <c r="AQ285" s="3">
        <f t="shared" si="34"/>
        <v>-7.0608158859717912E-2</v>
      </c>
    </row>
    <row r="286" spans="1:43" x14ac:dyDescent="0.25">
      <c r="B286" s="1">
        <v>19.100000000000001</v>
      </c>
      <c r="C286" s="1">
        <v>2</v>
      </c>
      <c r="D286" s="4">
        <v>40</v>
      </c>
      <c r="E286" s="3">
        <v>3.3538794827423906</v>
      </c>
      <c r="F286" s="1">
        <v>30</v>
      </c>
      <c r="G286" s="1">
        <v>39.5</v>
      </c>
      <c r="H286" s="5">
        <v>77.918977712586056</v>
      </c>
      <c r="I286" s="1">
        <v>250</v>
      </c>
      <c r="J286" s="29">
        <v>210.5</v>
      </c>
      <c r="K286" s="22">
        <v>131</v>
      </c>
      <c r="L286" s="29">
        <v>135</v>
      </c>
      <c r="M286" s="3">
        <v>0.21</v>
      </c>
      <c r="N286" s="37">
        <v>0.22871718571673189</v>
      </c>
      <c r="O286" s="22">
        <v>369.79598946318686</v>
      </c>
      <c r="P286" s="22">
        <v>70.464093789656062</v>
      </c>
      <c r="Q286" s="23">
        <v>6.6596536025101183E-2</v>
      </c>
      <c r="R286" s="17">
        <v>1.0891294557939615</v>
      </c>
      <c r="S286" s="38">
        <v>0.25767978088141763</v>
      </c>
      <c r="T286" s="22">
        <v>369.79598946318686</v>
      </c>
      <c r="U286" s="22">
        <v>139</v>
      </c>
      <c r="V286" s="23">
        <v>2.8296296296296295E-2</v>
      </c>
      <c r="W286" s="17">
        <f t="shared" si="28"/>
        <v>1.29793102601344</v>
      </c>
      <c r="X286" s="17">
        <f t="shared" si="29"/>
        <v>0.4327731092436975</v>
      </c>
      <c r="Y286" s="17">
        <v>1.2270465756257982</v>
      </c>
      <c r="Z286" s="37">
        <v>0.24687664049165789</v>
      </c>
      <c r="AA286" s="22">
        <v>369.79598946318686</v>
      </c>
      <c r="AB286" s="22">
        <v>70.464093789656062</v>
      </c>
      <c r="AC286" s="23">
        <v>6.6596536025101183E-2</v>
      </c>
      <c r="AD286" s="17">
        <v>1.1756030499602756</v>
      </c>
      <c r="AE286" s="3">
        <v>0.29404226966540348</v>
      </c>
      <c r="AF286" s="17">
        <v>0.46489179720255736</v>
      </c>
      <c r="AG286" s="37">
        <f t="shared" si="30"/>
        <v>0.29404226966540348</v>
      </c>
      <c r="AH286" s="22">
        <v>391.23132497284666</v>
      </c>
      <c r="AI286" s="23">
        <v>2.2700000000000001E-2</v>
      </c>
      <c r="AJ286" s="17">
        <v>1.400201284120969</v>
      </c>
      <c r="AK286" s="38">
        <v>0.34411747146481109</v>
      </c>
      <c r="AN286" s="3">
        <f t="shared" si="31"/>
        <v>0.15744684821368038</v>
      </c>
      <c r="AO286" s="3">
        <f t="shared" si="32"/>
        <v>0.51660317502492004</v>
      </c>
      <c r="AP286" s="3">
        <f t="shared" si="33"/>
        <v>0.32030649780713816</v>
      </c>
      <c r="AQ286" s="3">
        <f t="shared" si="34"/>
        <v>0.30846923867030934</v>
      </c>
    </row>
    <row r="287" spans="1:43" x14ac:dyDescent="0.25">
      <c r="B287" s="1">
        <v>19.100000000000001</v>
      </c>
      <c r="C287" s="1">
        <v>2</v>
      </c>
      <c r="D287" s="4">
        <v>40</v>
      </c>
      <c r="E287" s="3">
        <v>3.3538794827423906</v>
      </c>
      <c r="F287" s="1">
        <v>30</v>
      </c>
      <c r="G287" s="1">
        <v>39.5</v>
      </c>
      <c r="H287" s="5">
        <v>77.918977712586056</v>
      </c>
      <c r="I287" s="1">
        <v>250</v>
      </c>
      <c r="J287" s="29">
        <v>210.5</v>
      </c>
      <c r="K287" s="22">
        <v>131</v>
      </c>
      <c r="L287" s="29">
        <v>135</v>
      </c>
      <c r="M287" s="3">
        <v>0.26</v>
      </c>
      <c r="N287" s="37">
        <v>0.24443253966189971</v>
      </c>
      <c r="O287" s="22">
        <v>392.3</v>
      </c>
      <c r="P287" s="22">
        <v>70.464093789656062</v>
      </c>
      <c r="Q287" s="23">
        <v>6.6596536025101183E-2</v>
      </c>
      <c r="R287" s="17">
        <v>0.94012515254576812</v>
      </c>
      <c r="S287" s="38">
        <v>0.27791169117888265</v>
      </c>
      <c r="T287" s="22">
        <v>392.3</v>
      </c>
      <c r="U287" s="22">
        <v>139</v>
      </c>
      <c r="V287" s="23">
        <v>2.8296296296296295E-2</v>
      </c>
      <c r="W287" s="17">
        <f t="shared" si="28"/>
        <v>1.29793102601344</v>
      </c>
      <c r="X287" s="17">
        <f t="shared" si="29"/>
        <v>0.4327731092436975</v>
      </c>
      <c r="Y287" s="17">
        <v>1.0688911199187794</v>
      </c>
      <c r="Z287" s="37">
        <v>0.26383974614531641</v>
      </c>
      <c r="AA287" s="22">
        <v>392.3</v>
      </c>
      <c r="AB287" s="22">
        <v>70.464093789656062</v>
      </c>
      <c r="AC287" s="23">
        <v>6.6596536025101183E-2</v>
      </c>
      <c r="AD287" s="17">
        <v>1.0147682544050631</v>
      </c>
      <c r="AE287" s="3">
        <v>0.29484546616440754</v>
      </c>
      <c r="AF287" s="17">
        <v>0.46743503323046587</v>
      </c>
      <c r="AG287" s="37">
        <f t="shared" si="30"/>
        <v>0.29484546616440754</v>
      </c>
      <c r="AH287" s="22">
        <v>392.3</v>
      </c>
      <c r="AI287" s="23">
        <v>2.2700000000000001E-2</v>
      </c>
      <c r="AJ287" s="17">
        <v>1.1340210237092598</v>
      </c>
      <c r="AK287" s="38">
        <v>0.36613741708000769</v>
      </c>
      <c r="AN287" s="3">
        <f t="shared" si="31"/>
        <v>0.34232738441016808</v>
      </c>
      <c r="AO287" s="3">
        <f t="shared" si="32"/>
        <v>0.76063954049276772</v>
      </c>
      <c r="AP287" s="3">
        <f t="shared" si="33"/>
        <v>0.55071495190483244</v>
      </c>
      <c r="AQ287" s="3">
        <f t="shared" si="34"/>
        <v>0.31859101408780421</v>
      </c>
    </row>
    <row r="288" spans="1:43" x14ac:dyDescent="0.25">
      <c r="A288" t="s">
        <v>70</v>
      </c>
      <c r="B288" s="1">
        <v>19.100000000000001</v>
      </c>
      <c r="C288" s="1">
        <v>2</v>
      </c>
      <c r="D288" s="4">
        <v>69.8</v>
      </c>
      <c r="E288" s="3">
        <v>2.900328825179082</v>
      </c>
      <c r="F288" s="1">
        <v>31.8</v>
      </c>
      <c r="G288" s="1">
        <v>41.4</v>
      </c>
      <c r="H288" s="5">
        <v>105.95189967799172</v>
      </c>
      <c r="I288" s="1">
        <v>381</v>
      </c>
      <c r="J288" s="29">
        <v>339.6</v>
      </c>
      <c r="K288" s="22">
        <v>198</v>
      </c>
      <c r="L288" s="29">
        <v>136.9</v>
      </c>
      <c r="M288" s="3">
        <v>0.17</v>
      </c>
      <c r="N288" s="37">
        <v>0.14461264441165139</v>
      </c>
      <c r="O288" s="22">
        <v>203.02249313738358</v>
      </c>
      <c r="P288" s="22">
        <v>90.040564758390971</v>
      </c>
      <c r="Q288" s="23">
        <v>4.0651443689720533E-2</v>
      </c>
      <c r="R288" s="17">
        <v>0.85066261418618461</v>
      </c>
      <c r="S288" s="38">
        <v>0.13127422971881045</v>
      </c>
      <c r="T288" s="22">
        <v>203.02249313738358</v>
      </c>
      <c r="U288" s="22">
        <v>125</v>
      </c>
      <c r="V288" s="23">
        <v>2.7224500516690342E-2</v>
      </c>
      <c r="W288" s="17">
        <f t="shared" si="28"/>
        <v>1.1771895424912229</v>
      </c>
      <c r="X288" s="17">
        <f t="shared" si="29"/>
        <v>0.62595628415300542</v>
      </c>
      <c r="Y288" s="17">
        <v>0.7722013512871202</v>
      </c>
      <c r="Z288" s="37">
        <v>0.14005391579115489</v>
      </c>
      <c r="AA288" s="22">
        <v>203.02249313738358</v>
      </c>
      <c r="AB288" s="22">
        <v>90.040564758390971</v>
      </c>
      <c r="AC288" s="23">
        <v>4.0651443689720533E-2</v>
      </c>
      <c r="AD288" s="17">
        <v>0.82384656347738161</v>
      </c>
      <c r="AE288" s="3">
        <v>0.17419711219545997</v>
      </c>
      <c r="AF288" s="17">
        <v>0.15865517662423131</v>
      </c>
      <c r="AG288" s="37">
        <f t="shared" si="30"/>
        <v>0.15865517662423131</v>
      </c>
      <c r="AH288" s="22">
        <v>212.537072996576</v>
      </c>
      <c r="AI288" s="23">
        <v>2.0400000000000001E-2</v>
      </c>
      <c r="AJ288" s="17">
        <v>0.9332657448484194</v>
      </c>
      <c r="AK288" s="38">
        <v>0.17586399296427865</v>
      </c>
      <c r="AN288" s="3">
        <f t="shared" si="31"/>
        <v>-0.83198633587467719</v>
      </c>
      <c r="AO288" s="3">
        <f t="shared" si="32"/>
        <v>-1.0080947317539477</v>
      </c>
      <c r="AP288" s="3">
        <f t="shared" si="33"/>
        <v>-1.1306576925525491</v>
      </c>
      <c r="AQ288" s="3">
        <f t="shared" si="34"/>
        <v>-1.2018034907168407</v>
      </c>
    </row>
    <row r="289" spans="1:43" x14ac:dyDescent="0.25">
      <c r="B289" s="1">
        <v>19.100000000000001</v>
      </c>
      <c r="C289" s="1">
        <v>2</v>
      </c>
      <c r="D289" s="4">
        <v>69.8</v>
      </c>
      <c r="E289" s="3">
        <v>2.900328825179082</v>
      </c>
      <c r="F289" s="1">
        <v>31.8</v>
      </c>
      <c r="G289" s="1">
        <v>41.4</v>
      </c>
      <c r="H289" s="5">
        <v>105.95189967799172</v>
      </c>
      <c r="I289" s="1">
        <v>381</v>
      </c>
      <c r="J289" s="29">
        <v>339.6</v>
      </c>
      <c r="K289" s="22">
        <v>198</v>
      </c>
      <c r="L289" s="29">
        <v>136.9</v>
      </c>
      <c r="M289" s="3">
        <v>0.23</v>
      </c>
      <c r="N289" s="37">
        <v>0.18486953137924766</v>
      </c>
      <c r="O289" s="22">
        <v>244.50020678910712</v>
      </c>
      <c r="P289" s="22">
        <v>90.040564758390971</v>
      </c>
      <c r="Q289" s="23">
        <v>4.0651443689720533E-2</v>
      </c>
      <c r="R289" s="17">
        <v>0.80378057121412028</v>
      </c>
      <c r="S289" s="38">
        <v>0.1738509762122431</v>
      </c>
      <c r="T289" s="22">
        <v>244.50020678910712</v>
      </c>
      <c r="U289" s="22">
        <v>125</v>
      </c>
      <c r="V289" s="23">
        <v>2.7224500516690342E-2</v>
      </c>
      <c r="W289" s="17">
        <f t="shared" si="28"/>
        <v>1.1771895424912229</v>
      </c>
      <c r="X289" s="17">
        <f t="shared" si="29"/>
        <v>0.62595628415300542</v>
      </c>
      <c r="Y289" s="17">
        <v>0.75587380961844819</v>
      </c>
      <c r="Z289" s="37">
        <v>0.17904175589540172</v>
      </c>
      <c r="AA289" s="22">
        <v>244.50020678910712</v>
      </c>
      <c r="AB289" s="22">
        <v>90.040564758390971</v>
      </c>
      <c r="AC289" s="23">
        <v>4.0651443689720533E-2</v>
      </c>
      <c r="AD289" s="17">
        <v>0.77844241693652916</v>
      </c>
      <c r="AE289" s="3">
        <v>0.2097857695257152</v>
      </c>
      <c r="AF289" s="17">
        <v>0.2301041201959021</v>
      </c>
      <c r="AG289" s="37">
        <f t="shared" si="30"/>
        <v>0.2097857695257152</v>
      </c>
      <c r="AH289" s="22">
        <v>255.95862554426355</v>
      </c>
      <c r="AI289" s="23">
        <v>2.0400000000000001E-2</v>
      </c>
      <c r="AJ289" s="17">
        <v>0.91211204141615299</v>
      </c>
      <c r="AK289" s="38">
        <v>0.23769924372494325</v>
      </c>
      <c r="AN289" s="3">
        <f t="shared" si="31"/>
        <v>-0.3583912215591582</v>
      </c>
      <c r="AO289" s="3">
        <f t="shared" si="32"/>
        <v>-0.49453598643838059</v>
      </c>
      <c r="AP289" s="3">
        <f t="shared" si="33"/>
        <v>-0.6010891011377949</v>
      </c>
      <c r="AQ289" s="3">
        <f t="shared" si="34"/>
        <v>-0.75331996600814799</v>
      </c>
    </row>
    <row r="290" spans="1:43" x14ac:dyDescent="0.25">
      <c r="B290" s="1">
        <v>19.100000000000001</v>
      </c>
      <c r="C290" s="1">
        <v>2</v>
      </c>
      <c r="D290" s="4">
        <v>69.8</v>
      </c>
      <c r="E290" s="3">
        <v>2.900328825179082</v>
      </c>
      <c r="F290" s="1">
        <v>31.8</v>
      </c>
      <c r="G290" s="1">
        <v>41.4</v>
      </c>
      <c r="H290" s="5">
        <v>105.95189967799172</v>
      </c>
      <c r="I290" s="1">
        <v>381</v>
      </c>
      <c r="J290" s="29">
        <v>339.6</v>
      </c>
      <c r="K290" s="22">
        <v>198</v>
      </c>
      <c r="L290" s="29">
        <v>136.9</v>
      </c>
      <c r="M290" s="3">
        <v>0.27</v>
      </c>
      <c r="N290" s="37">
        <v>0.21524806786224143</v>
      </c>
      <c r="O290" s="22">
        <v>275.8</v>
      </c>
      <c r="P290" s="22">
        <v>90.040564758390971</v>
      </c>
      <c r="Q290" s="23">
        <v>4.0651443689720533E-2</v>
      </c>
      <c r="R290" s="17">
        <v>0.79721506615644966</v>
      </c>
      <c r="S290" s="38">
        <v>0.20598011843128813</v>
      </c>
      <c r="T290" s="22">
        <v>275.8</v>
      </c>
      <c r="U290" s="22">
        <v>125</v>
      </c>
      <c r="V290" s="23">
        <v>2.7224500516690342E-2</v>
      </c>
      <c r="W290" s="17">
        <f t="shared" si="28"/>
        <v>1.1771895424912229</v>
      </c>
      <c r="X290" s="17">
        <f t="shared" si="29"/>
        <v>0.62595628415300542</v>
      </c>
      <c r="Y290" s="17">
        <v>0.76288932752328931</v>
      </c>
      <c r="Z290" s="37">
        <v>0.20846264787727148</v>
      </c>
      <c r="AA290" s="22">
        <v>275.8</v>
      </c>
      <c r="AB290" s="22">
        <v>90.040564758390971</v>
      </c>
      <c r="AC290" s="23">
        <v>4.0651443689720533E-2</v>
      </c>
      <c r="AD290" s="17">
        <v>0.77208388102693137</v>
      </c>
      <c r="AE290" s="3">
        <v>0.22604792126916062</v>
      </c>
      <c r="AF290" s="17">
        <v>0.26716119659943144</v>
      </c>
      <c r="AG290" s="37">
        <f t="shared" si="30"/>
        <v>0.22604792126916062</v>
      </c>
      <c r="AH290" s="22">
        <v>275.8</v>
      </c>
      <c r="AI290" s="23">
        <v>2.0400000000000001E-2</v>
      </c>
      <c r="AJ290" s="17">
        <v>0.83721452321911338</v>
      </c>
      <c r="AK290" s="38">
        <v>0.2724286278987858</v>
      </c>
      <c r="AN290" s="3">
        <f t="shared" si="31"/>
        <v>-1.008235885622661E-3</v>
      </c>
      <c r="AO290" s="3">
        <f t="shared" si="32"/>
        <v>-0.10699576025826865</v>
      </c>
      <c r="AP290" s="3">
        <f t="shared" si="33"/>
        <v>-0.20146757085181016</v>
      </c>
      <c r="AQ290" s="3">
        <f t="shared" si="34"/>
        <v>-0.54838649336916467</v>
      </c>
    </row>
    <row r="291" spans="1:43" x14ac:dyDescent="0.25">
      <c r="A291" t="s">
        <v>71</v>
      </c>
      <c r="B291" s="1">
        <v>19.100000000000001</v>
      </c>
      <c r="C291" s="1">
        <v>2</v>
      </c>
      <c r="D291" s="4">
        <v>69.8</v>
      </c>
      <c r="E291" s="3">
        <v>2.8466918957142089</v>
      </c>
      <c r="F291" s="1">
        <v>31.8</v>
      </c>
      <c r="G291" s="1">
        <v>41.4</v>
      </c>
      <c r="H291" s="5">
        <v>106.35551323610362</v>
      </c>
      <c r="I291" s="1">
        <v>381</v>
      </c>
      <c r="J291" s="29">
        <v>339.6</v>
      </c>
      <c r="K291" s="22">
        <v>198</v>
      </c>
      <c r="L291" s="29">
        <v>136.9</v>
      </c>
      <c r="M291" s="3">
        <v>0.16</v>
      </c>
      <c r="N291" s="37">
        <v>0.21596411355973397</v>
      </c>
      <c r="O291" s="22">
        <v>275.8</v>
      </c>
      <c r="P291" s="22">
        <v>88.444703371293997</v>
      </c>
      <c r="Q291" s="23">
        <v>4.0711184462321949E-2</v>
      </c>
      <c r="R291" s="17">
        <v>1.3497757097483372</v>
      </c>
      <c r="S291" s="38">
        <v>0.2073256998865792</v>
      </c>
      <c r="T291" s="22">
        <v>275.8</v>
      </c>
      <c r="U291" s="22">
        <v>123</v>
      </c>
      <c r="V291" s="23">
        <v>2.7224500516690342E-2</v>
      </c>
      <c r="W291" s="17">
        <f t="shared" si="28"/>
        <v>1.177496156819807</v>
      </c>
      <c r="X291" s="17">
        <f t="shared" si="29"/>
        <v>0.62595628415300542</v>
      </c>
      <c r="Y291" s="17">
        <v>1.2957856242911199</v>
      </c>
      <c r="Z291" s="37">
        <v>0.20923215334782894</v>
      </c>
      <c r="AA291" s="22">
        <v>275.8</v>
      </c>
      <c r="AB291" s="22">
        <v>88.444703371293997</v>
      </c>
      <c r="AC291" s="23">
        <v>4.0711184462321949E-2</v>
      </c>
      <c r="AD291" s="17">
        <v>1.3077009584239307</v>
      </c>
      <c r="AE291" s="3">
        <v>0.22604792126916062</v>
      </c>
      <c r="AF291" s="17">
        <v>0.27219500664375995</v>
      </c>
      <c r="AG291" s="37">
        <f t="shared" si="30"/>
        <v>0.22604792126916062</v>
      </c>
      <c r="AH291" s="22">
        <v>276</v>
      </c>
      <c r="AI291" s="23">
        <v>2.0400000000000001E-2</v>
      </c>
      <c r="AJ291" s="17">
        <v>1.412799507932254</v>
      </c>
      <c r="AK291" s="38">
        <v>0.27477365129947667</v>
      </c>
      <c r="AN291" s="3">
        <f t="shared" si="31"/>
        <v>7.4155586375871125E-3</v>
      </c>
      <c r="AO291" s="3">
        <f t="shared" si="32"/>
        <v>-9.0765419031849065E-2</v>
      </c>
      <c r="AP291" s="3">
        <f t="shared" si="33"/>
        <v>-0.19101544200754847</v>
      </c>
      <c r="AQ291" s="3">
        <f t="shared" si="34"/>
        <v>-0.54838649336916467</v>
      </c>
    </row>
    <row r="292" spans="1:43" x14ac:dyDescent="0.25">
      <c r="A292" t="s">
        <v>72</v>
      </c>
      <c r="B292" s="1">
        <v>19.100000000000001</v>
      </c>
      <c r="C292" s="1">
        <v>2</v>
      </c>
      <c r="D292" s="4">
        <v>69.8</v>
      </c>
      <c r="E292" s="3">
        <v>2.711321473488328</v>
      </c>
      <c r="F292" s="1">
        <v>38.200000000000003</v>
      </c>
      <c r="G292" s="1">
        <v>47.7</v>
      </c>
      <c r="H292" s="5">
        <v>106.22541601162594</v>
      </c>
      <c r="I292" s="1">
        <v>381</v>
      </c>
      <c r="J292" s="29">
        <v>333.3</v>
      </c>
      <c r="K292" s="22">
        <v>198</v>
      </c>
      <c r="L292" s="29">
        <v>143.19999999999999</v>
      </c>
      <c r="M292" s="3">
        <v>0.16</v>
      </c>
      <c r="N292" s="37">
        <v>0.20566966214226395</v>
      </c>
      <c r="O292" s="22">
        <v>249.74588434606099</v>
      </c>
      <c r="P292" s="22">
        <v>84.705385292096409</v>
      </c>
      <c r="Q292" s="23">
        <v>4.0691908981937738E-2</v>
      </c>
      <c r="R292" s="17">
        <v>1.2854353883891496</v>
      </c>
      <c r="S292" s="38">
        <v>0.20527623907736606</v>
      </c>
      <c r="T292" s="22">
        <v>249.74588434606099</v>
      </c>
      <c r="U292" s="22">
        <v>122</v>
      </c>
      <c r="V292" s="23">
        <v>2.6026774586137627E-2</v>
      </c>
      <c r="W292" s="17">
        <f t="shared" si="28"/>
        <v>1.2100631394416301</v>
      </c>
      <c r="X292" s="17">
        <f t="shared" si="29"/>
        <v>0.60874316939890716</v>
      </c>
      <c r="Y292" s="17">
        <v>1.2829764942335378</v>
      </c>
      <c r="Z292" s="37">
        <v>0.20854527065130204</v>
      </c>
      <c r="AA292" s="22">
        <v>249.74588434606099</v>
      </c>
      <c r="AB292" s="22">
        <v>84.705385292096409</v>
      </c>
      <c r="AC292" s="23">
        <v>4.0691908981937738E-2</v>
      </c>
      <c r="AD292" s="17">
        <v>1.3034079415706377</v>
      </c>
      <c r="AE292" s="3">
        <v>0.22003184339839554</v>
      </c>
      <c r="AF292" s="17">
        <v>0.25612342439380853</v>
      </c>
      <c r="AG292" s="37">
        <f t="shared" si="30"/>
        <v>0.22003184339839554</v>
      </c>
      <c r="AH292" s="22">
        <v>261.09533306287773</v>
      </c>
      <c r="AI292" s="23">
        <v>1.9699999999999999E-2</v>
      </c>
      <c r="AJ292" s="17">
        <v>1.3751990212399721</v>
      </c>
      <c r="AK292" s="38">
        <v>0.27504907375454718</v>
      </c>
      <c r="AN292" s="3">
        <f t="shared" si="31"/>
        <v>-0.1136917167410728</v>
      </c>
      <c r="AO292" s="3">
        <f t="shared" si="32"/>
        <v>-0.11548592044252583</v>
      </c>
      <c r="AP292" s="3">
        <f t="shared" si="33"/>
        <v>-0.20034531257986807</v>
      </c>
      <c r="AQ292" s="3">
        <f t="shared" si="34"/>
        <v>-0.62420030627491108</v>
      </c>
    </row>
    <row r="293" spans="1:43" x14ac:dyDescent="0.25">
      <c r="B293" s="1">
        <v>19.100000000000001</v>
      </c>
      <c r="C293" s="1">
        <v>2</v>
      </c>
      <c r="D293" s="4">
        <v>69.8</v>
      </c>
      <c r="E293" s="3">
        <v>2.711321473488328</v>
      </c>
      <c r="F293" s="1">
        <v>38.200000000000003</v>
      </c>
      <c r="G293" s="1">
        <v>47.7</v>
      </c>
      <c r="H293" s="5">
        <v>106.22541601162594</v>
      </c>
      <c r="I293" s="1">
        <v>381</v>
      </c>
      <c r="J293" s="29">
        <v>333.3</v>
      </c>
      <c r="K293" s="22">
        <v>198</v>
      </c>
      <c r="L293" s="29">
        <v>143.19999999999999</v>
      </c>
      <c r="M293" s="3">
        <v>0.2</v>
      </c>
      <c r="N293" s="37">
        <v>0.23260747479731661</v>
      </c>
      <c r="O293" s="22">
        <v>275.8</v>
      </c>
      <c r="P293" s="22">
        <v>84.705385292096409</v>
      </c>
      <c r="Q293" s="23">
        <v>4.0691908981937738E-2</v>
      </c>
      <c r="R293" s="17">
        <v>1.1630373739865829</v>
      </c>
      <c r="S293" s="38">
        <v>0.23559597544973324</v>
      </c>
      <c r="T293" s="22">
        <v>275.8</v>
      </c>
      <c r="U293" s="22">
        <v>122</v>
      </c>
      <c r="V293" s="23">
        <v>2.6026774586137627E-2</v>
      </c>
      <c r="W293" s="17">
        <f t="shared" si="28"/>
        <v>1.2100631394416301</v>
      </c>
      <c r="X293" s="17">
        <f t="shared" si="29"/>
        <v>0.60874316939890716</v>
      </c>
      <c r="Y293" s="17">
        <v>1.177979877248666</v>
      </c>
      <c r="Z293" s="37">
        <v>0.23585971932782179</v>
      </c>
      <c r="AA293" s="22">
        <v>275.8</v>
      </c>
      <c r="AB293" s="22">
        <v>84.705385292096409</v>
      </c>
      <c r="AC293" s="23">
        <v>4.0691908981937738E-2</v>
      </c>
      <c r="AD293" s="17">
        <v>1.179298596639109</v>
      </c>
      <c r="AE293" s="3">
        <v>0.23242384954718137</v>
      </c>
      <c r="AF293" s="17">
        <v>0.28578511513419119</v>
      </c>
      <c r="AG293" s="37">
        <f t="shared" si="30"/>
        <v>0.23242384954718137</v>
      </c>
      <c r="AH293" s="22">
        <v>275.8</v>
      </c>
      <c r="AI293" s="23">
        <v>1.9699999999999999E-2</v>
      </c>
      <c r="AJ293" s="17">
        <v>1.1621192477359068</v>
      </c>
      <c r="AK293" s="38">
        <v>0.30533256207919157</v>
      </c>
      <c r="AN293" s="3">
        <f t="shared" si="31"/>
        <v>0.20321347451349703</v>
      </c>
      <c r="AO293" s="3">
        <f t="shared" si="32"/>
        <v>0.25022933617280596</v>
      </c>
      <c r="AP293" s="3">
        <f t="shared" si="33"/>
        <v>0.17066457337992239</v>
      </c>
      <c r="AQ293" s="3">
        <f t="shared" si="34"/>
        <v>-0.46803789350823077</v>
      </c>
    </row>
    <row r="294" spans="1:43" x14ac:dyDescent="0.25">
      <c r="A294" t="s">
        <v>73</v>
      </c>
      <c r="B294" s="1">
        <v>22.2</v>
      </c>
      <c r="C294" s="1">
        <v>2</v>
      </c>
      <c r="D294" s="4">
        <v>63.6</v>
      </c>
      <c r="E294" s="3">
        <v>2.6879866270061714</v>
      </c>
      <c r="F294" s="1">
        <v>12.8</v>
      </c>
      <c r="G294" s="1">
        <v>23.9</v>
      </c>
      <c r="H294" s="5">
        <v>125.50102741476127</v>
      </c>
      <c r="I294" s="1">
        <v>381</v>
      </c>
      <c r="J294" s="29">
        <v>357.1</v>
      </c>
      <c r="K294" s="22">
        <v>202</v>
      </c>
      <c r="L294" s="29">
        <v>83.65</v>
      </c>
      <c r="M294" s="3">
        <v>0.17</v>
      </c>
      <c r="N294" s="37">
        <v>0.11852355379079779</v>
      </c>
      <c r="O294" s="22">
        <v>271.28943756037444</v>
      </c>
      <c r="P294" s="22">
        <v>49.620389096039695</v>
      </c>
      <c r="Q294" s="23">
        <v>8.499983527163707E-2</v>
      </c>
      <c r="R294" s="17">
        <v>0.69719737523998693</v>
      </c>
      <c r="S294" s="38">
        <v>0.11891617173496463</v>
      </c>
      <c r="T294" s="22">
        <v>271.28943756037444</v>
      </c>
      <c r="U294" s="22">
        <v>62</v>
      </c>
      <c r="V294" s="23">
        <v>6.0714168051169345E-2</v>
      </c>
      <c r="W294" s="17">
        <f t="shared" si="28"/>
        <v>1.1031956218683299</v>
      </c>
      <c r="X294" s="17">
        <f t="shared" si="29"/>
        <v>0.76634078212290502</v>
      </c>
      <c r="Y294" s="17">
        <v>0.69950689255861542</v>
      </c>
      <c r="Z294" s="37">
        <v>0.10617106683213375</v>
      </c>
      <c r="AA294" s="22">
        <v>271.28943756037444</v>
      </c>
      <c r="AB294" s="22">
        <v>49.620389096039695</v>
      </c>
      <c r="AC294" s="23">
        <v>8.499983527163707E-2</v>
      </c>
      <c r="AD294" s="17">
        <v>0.62453568724784547</v>
      </c>
      <c r="AE294" s="3">
        <v>0.21217855953956466</v>
      </c>
      <c r="AF294" s="17">
        <v>0.33505270024467732</v>
      </c>
      <c r="AG294" s="37">
        <f t="shared" si="30"/>
        <v>0.21217855953956466</v>
      </c>
      <c r="AH294" s="22">
        <v>276</v>
      </c>
      <c r="AI294" s="23">
        <v>2.6700000000000002E-2</v>
      </c>
      <c r="AJ294" s="17">
        <v>1.248109173762145</v>
      </c>
      <c r="AK294" s="38">
        <v>0.23583300520631803</v>
      </c>
      <c r="AN294" s="3">
        <f t="shared" si="31"/>
        <v>-1.1389068850198822</v>
      </c>
      <c r="AO294" s="3">
        <f t="shared" si="32"/>
        <v>-1.1571570550975085</v>
      </c>
      <c r="AP294" s="3">
        <f t="shared" si="33"/>
        <v>-1.5908856135753706</v>
      </c>
      <c r="AQ294" s="3">
        <f t="shared" si="34"/>
        <v>-0.72316634460735807</v>
      </c>
    </row>
    <row r="295" spans="1:43" x14ac:dyDescent="0.25">
      <c r="A295" t="s">
        <v>74</v>
      </c>
      <c r="B295" s="1">
        <v>22.2</v>
      </c>
      <c r="C295" s="1">
        <v>2</v>
      </c>
      <c r="D295" s="4">
        <v>63.6</v>
      </c>
      <c r="E295" s="3">
        <v>2.3846015710371389</v>
      </c>
      <c r="F295" s="1">
        <v>38</v>
      </c>
      <c r="G295" s="1">
        <v>49.1</v>
      </c>
      <c r="H295" s="5">
        <v>122.85693329470558</v>
      </c>
      <c r="I295" s="1">
        <v>381</v>
      </c>
      <c r="J295" s="29">
        <v>331.9</v>
      </c>
      <c r="K295" s="22">
        <v>201</v>
      </c>
      <c r="L295" s="29">
        <v>160.1</v>
      </c>
      <c r="M295" s="3">
        <v>0.15</v>
      </c>
      <c r="N295" s="37">
        <v>0.1450175722566254</v>
      </c>
      <c r="O295" s="22">
        <v>195.11352598003063</v>
      </c>
      <c r="P295" s="22">
        <v>57.352569731032418</v>
      </c>
      <c r="Q295" s="23">
        <v>5.9022388890402282E-2</v>
      </c>
      <c r="R295" s="17">
        <v>0.96678381504416933</v>
      </c>
      <c r="S295" s="38">
        <v>0.15491892408988267</v>
      </c>
      <c r="T295" s="22">
        <v>195.11352598003063</v>
      </c>
      <c r="U295" s="22">
        <v>92</v>
      </c>
      <c r="V295" s="23">
        <v>3.1722299547035072E-2</v>
      </c>
      <c r="W295" s="17">
        <f t="shared" si="28"/>
        <v>1.2348798301415107</v>
      </c>
      <c r="X295" s="17">
        <f t="shared" si="29"/>
        <v>0.55527777777777776</v>
      </c>
      <c r="Y295" s="17">
        <v>1.0327928272658846</v>
      </c>
      <c r="Z295" s="37">
        <v>0.15519138254447976</v>
      </c>
      <c r="AA295" s="22">
        <v>195.11352598003063</v>
      </c>
      <c r="AB295" s="22">
        <v>57.352569731032418</v>
      </c>
      <c r="AC295" s="23">
        <v>5.9022388890402282E-2</v>
      </c>
      <c r="AD295" s="17">
        <v>1.0346092169631984</v>
      </c>
      <c r="AE295" s="3">
        <v>0.17299427540945575</v>
      </c>
      <c r="AF295" s="17">
        <v>0.20681414500293502</v>
      </c>
      <c r="AG295" s="37">
        <f t="shared" si="30"/>
        <v>0.17299427540945575</v>
      </c>
      <c r="AH295" s="22">
        <v>204.09021403145189</v>
      </c>
      <c r="AI295" s="23">
        <v>2.3599999999999999E-2</v>
      </c>
      <c r="AJ295" s="17">
        <v>1.1532951693963718</v>
      </c>
      <c r="AK295" s="38">
        <v>0.20851798386981507</v>
      </c>
      <c r="AN295" s="3">
        <f t="shared" si="31"/>
        <v>-0.82722263297871401</v>
      </c>
      <c r="AO295" s="3">
        <f t="shared" si="32"/>
        <v>-0.72289352276887608</v>
      </c>
      <c r="AP295" s="3">
        <f t="shared" si="33"/>
        <v>-0.92504673988854846</v>
      </c>
      <c r="AQ295" s="3">
        <f t="shared" si="34"/>
        <v>-1.2169614798601356</v>
      </c>
    </row>
    <row r="296" spans="1:43" x14ac:dyDescent="0.25">
      <c r="B296" s="1">
        <v>22.2</v>
      </c>
      <c r="C296" s="1">
        <v>2</v>
      </c>
      <c r="D296" s="4">
        <v>63.6</v>
      </c>
      <c r="E296" s="3">
        <v>2.3846015710371389</v>
      </c>
      <c r="F296" s="1">
        <v>38</v>
      </c>
      <c r="G296" s="1">
        <v>49.1</v>
      </c>
      <c r="H296" s="5">
        <v>122.85693329470558</v>
      </c>
      <c r="I296" s="1">
        <v>381</v>
      </c>
      <c r="J296" s="29">
        <v>331.9</v>
      </c>
      <c r="K296" s="22">
        <v>201</v>
      </c>
      <c r="L296" s="29">
        <v>160.1</v>
      </c>
      <c r="M296" s="3">
        <v>0.19</v>
      </c>
      <c r="N296" s="37">
        <v>0.1737441522764038</v>
      </c>
      <c r="O296" s="22">
        <v>226.947036463892</v>
      </c>
      <c r="P296" s="22">
        <v>57.352569731032418</v>
      </c>
      <c r="Q296" s="23">
        <v>5.9022388890402282E-2</v>
      </c>
      <c r="R296" s="17">
        <v>0.91444290671791473</v>
      </c>
      <c r="S296" s="38">
        <v>0.19018496513522073</v>
      </c>
      <c r="T296" s="22">
        <v>226.947036463892</v>
      </c>
      <c r="U296" s="22">
        <v>92</v>
      </c>
      <c r="V296" s="23">
        <v>3.1722299547035072E-2</v>
      </c>
      <c r="W296" s="17">
        <f t="shared" si="28"/>
        <v>1.2348798301415107</v>
      </c>
      <c r="X296" s="17">
        <f t="shared" si="29"/>
        <v>0.55527777777777776</v>
      </c>
      <c r="Y296" s="17">
        <v>1.000973500711688</v>
      </c>
      <c r="Z296" s="37">
        <v>0.18593329609103182</v>
      </c>
      <c r="AA296" s="22">
        <v>226.947036463892</v>
      </c>
      <c r="AB296" s="22">
        <v>57.352569731032418</v>
      </c>
      <c r="AC296" s="23">
        <v>5.9022388890402282E-2</v>
      </c>
      <c r="AD296" s="17">
        <v>0.97859629521595692</v>
      </c>
      <c r="AE296" s="3">
        <v>0.20121894641693144</v>
      </c>
      <c r="AF296" s="17">
        <v>0.27980438494334509</v>
      </c>
      <c r="AG296" s="37">
        <f t="shared" si="30"/>
        <v>0.20121894641693144</v>
      </c>
      <c r="AH296" s="22">
        <v>237.38830515758272</v>
      </c>
      <c r="AI296" s="23">
        <v>2.3599999999999999E-2</v>
      </c>
      <c r="AJ296" s="17">
        <v>1.0590470864049024</v>
      </c>
      <c r="AK296" s="38">
        <v>0.25504769824969564</v>
      </c>
      <c r="AN296" s="3">
        <f t="shared" si="31"/>
        <v>-0.48927380053889669</v>
      </c>
      <c r="AO296" s="3">
        <f t="shared" si="32"/>
        <v>-0.29751616815384679</v>
      </c>
      <c r="AP296" s="3">
        <f t="shared" si="33"/>
        <v>-0.50748188349455703</v>
      </c>
      <c r="AQ296" s="3">
        <f t="shared" si="34"/>
        <v>-0.86127793103418249</v>
      </c>
    </row>
    <row r="297" spans="1:43" x14ac:dyDescent="0.25">
      <c r="B297" s="1">
        <v>22.2</v>
      </c>
      <c r="C297" s="1">
        <v>2</v>
      </c>
      <c r="D297" s="4">
        <v>63.6</v>
      </c>
      <c r="E297" s="3">
        <v>2.3846015710371389</v>
      </c>
      <c r="F297" s="1">
        <v>38</v>
      </c>
      <c r="G297" s="1">
        <v>49.1</v>
      </c>
      <c r="H297" s="5">
        <v>122.85693329470558</v>
      </c>
      <c r="I297" s="1">
        <v>381</v>
      </c>
      <c r="J297" s="29">
        <v>331.9</v>
      </c>
      <c r="K297" s="22">
        <v>201</v>
      </c>
      <c r="L297" s="29">
        <v>160.1</v>
      </c>
      <c r="M297" s="3">
        <v>0.22</v>
      </c>
      <c r="N297" s="37">
        <v>0.20439500081425352</v>
      </c>
      <c r="O297" s="22">
        <v>260.91293520983021</v>
      </c>
      <c r="P297" s="22">
        <v>57.352569731032418</v>
      </c>
      <c r="Q297" s="23">
        <v>5.9022388890402282E-2</v>
      </c>
      <c r="R297" s="17">
        <v>0.92906818551933412</v>
      </c>
      <c r="S297" s="38">
        <v>0.22781332471948096</v>
      </c>
      <c r="T297" s="22">
        <v>260.91293520983021</v>
      </c>
      <c r="U297" s="22">
        <v>92</v>
      </c>
      <c r="V297" s="23">
        <v>3.1722299547035072E-2</v>
      </c>
      <c r="W297" s="17">
        <f t="shared" si="28"/>
        <v>1.2348798301415107</v>
      </c>
      <c r="X297" s="17">
        <f t="shared" si="29"/>
        <v>0.55527777777777776</v>
      </c>
      <c r="Y297" s="17">
        <v>1.0355151123612771</v>
      </c>
      <c r="Z297" s="37">
        <v>0.2187344765737165</v>
      </c>
      <c r="AA297" s="22">
        <v>260.91293520983021</v>
      </c>
      <c r="AB297" s="22">
        <v>57.352569731032418</v>
      </c>
      <c r="AC297" s="23">
        <v>5.9022388890402282E-2</v>
      </c>
      <c r="AD297" s="17">
        <v>0.99424762078962048</v>
      </c>
      <c r="AE297" s="3">
        <v>0.23133426524308956</v>
      </c>
      <c r="AF297" s="17">
        <v>0.36982537419117079</v>
      </c>
      <c r="AG297" s="37">
        <f t="shared" si="30"/>
        <v>0.23133426524308956</v>
      </c>
      <c r="AH297" s="22">
        <v>272.91689042613365</v>
      </c>
      <c r="AI297" s="23">
        <v>2.3599999999999999E-2</v>
      </c>
      <c r="AJ297" s="17">
        <v>1.0515193874685889</v>
      </c>
      <c r="AK297" s="38">
        <v>0.30469423560239106</v>
      </c>
      <c r="AN297" s="3">
        <f t="shared" si="31"/>
        <v>-0.12868724726578984</v>
      </c>
      <c r="AO297" s="3">
        <f t="shared" si="32"/>
        <v>0.15635536332534697</v>
      </c>
      <c r="AP297" s="3">
        <f t="shared" si="33"/>
        <v>-6.1946175476088418E-2</v>
      </c>
      <c r="AQ297" s="3">
        <f t="shared" si="34"/>
        <v>-0.4817686899423782</v>
      </c>
    </row>
    <row r="298" spans="1:43" x14ac:dyDescent="0.25">
      <c r="B298" s="1">
        <v>22.2</v>
      </c>
      <c r="C298" s="1">
        <v>2</v>
      </c>
      <c r="D298" s="4">
        <v>63.6</v>
      </c>
      <c r="E298" s="3">
        <v>2.3846015710371389</v>
      </c>
      <c r="F298" s="1">
        <v>38</v>
      </c>
      <c r="G298" s="1">
        <v>49.1</v>
      </c>
      <c r="H298" s="5">
        <v>122.85693329470558</v>
      </c>
      <c r="I298" s="1">
        <v>381</v>
      </c>
      <c r="J298" s="29">
        <v>331.9</v>
      </c>
      <c r="K298" s="22">
        <v>201</v>
      </c>
      <c r="L298" s="29">
        <v>160.1</v>
      </c>
      <c r="M298" s="3">
        <v>0.27</v>
      </c>
      <c r="N298" s="37">
        <v>0.21782909750840371</v>
      </c>
      <c r="O298" s="22">
        <v>275.8</v>
      </c>
      <c r="P298" s="22">
        <v>57.352569731032418</v>
      </c>
      <c r="Q298" s="23">
        <v>5.9022388890402282E-2</v>
      </c>
      <c r="R298" s="17">
        <v>0.80677443521630998</v>
      </c>
      <c r="S298" s="38">
        <v>0.24430562575555104</v>
      </c>
      <c r="T298" s="22">
        <v>275.8</v>
      </c>
      <c r="U298" s="22">
        <v>92</v>
      </c>
      <c r="V298" s="23">
        <v>3.1722299547035072E-2</v>
      </c>
      <c r="W298" s="17">
        <f t="shared" si="28"/>
        <v>1.2348798301415107</v>
      </c>
      <c r="X298" s="17">
        <f t="shared" si="29"/>
        <v>0.55527777777777776</v>
      </c>
      <c r="Y298" s="17">
        <v>0.90483565094648521</v>
      </c>
      <c r="Z298" s="37">
        <v>0.2331110518173842</v>
      </c>
      <c r="AA298" s="22">
        <v>275.8</v>
      </c>
      <c r="AB298" s="22">
        <v>57.352569731032418</v>
      </c>
      <c r="AC298" s="23">
        <v>5.9022388890402282E-2</v>
      </c>
      <c r="AD298" s="17">
        <v>0.86337426599031175</v>
      </c>
      <c r="AE298" s="3">
        <v>0.23377809359627175</v>
      </c>
      <c r="AF298" s="17">
        <v>0.37768035907495145</v>
      </c>
      <c r="AG298" s="37">
        <f t="shared" si="30"/>
        <v>0.23377809359627175</v>
      </c>
      <c r="AH298" s="22">
        <v>275.8</v>
      </c>
      <c r="AI298" s="23">
        <v>2.3599999999999999E-2</v>
      </c>
      <c r="AJ298" s="17">
        <v>0.86584479109730272</v>
      </c>
      <c r="AK298" s="38">
        <v>0.32341316499547867</v>
      </c>
      <c r="AN298" s="3">
        <f t="shared" si="31"/>
        <v>2.9355836510483756E-2</v>
      </c>
      <c r="AO298" s="3">
        <f t="shared" si="32"/>
        <v>0.35528473498969465</v>
      </c>
      <c r="AP298" s="3">
        <f t="shared" si="33"/>
        <v>0.13332965105855535</v>
      </c>
      <c r="AQ298" s="3">
        <f t="shared" si="34"/>
        <v>-0.45097189017981953</v>
      </c>
    </row>
    <row r="299" spans="1:43" x14ac:dyDescent="0.25">
      <c r="A299" t="s">
        <v>75</v>
      </c>
      <c r="B299" s="1">
        <v>22.2</v>
      </c>
      <c r="C299" s="1">
        <v>2</v>
      </c>
      <c r="D299" s="4">
        <v>63.6</v>
      </c>
      <c r="E299" s="3">
        <v>2.8648423476200775</v>
      </c>
      <c r="F299" s="1">
        <v>38</v>
      </c>
      <c r="G299" s="1">
        <v>49.1</v>
      </c>
      <c r="H299" s="5">
        <v>118.55113780231501</v>
      </c>
      <c r="I299" s="1">
        <v>381</v>
      </c>
      <c r="J299" s="29">
        <v>331.9</v>
      </c>
      <c r="K299" s="22">
        <v>200</v>
      </c>
      <c r="L299" s="29">
        <v>160.1</v>
      </c>
      <c r="M299" s="3">
        <v>0.17</v>
      </c>
      <c r="N299" s="37">
        <v>0.19942076017549812</v>
      </c>
      <c r="O299" s="22">
        <v>259.63215176616467</v>
      </c>
      <c r="P299" s="22">
        <v>67.927421545383382</v>
      </c>
      <c r="Q299" s="23">
        <v>5.8054054206432525E-2</v>
      </c>
      <c r="R299" s="17">
        <v>1.1730632951499889</v>
      </c>
      <c r="S299" s="38">
        <v>0.21486544798031237</v>
      </c>
      <c r="T299" s="22">
        <v>259.63215176616467</v>
      </c>
      <c r="U299" s="22">
        <v>109</v>
      </c>
      <c r="V299" s="23">
        <v>3.1722299547035072E-2</v>
      </c>
      <c r="W299" s="17">
        <f t="shared" si="28"/>
        <v>1.2301394977888604</v>
      </c>
      <c r="X299" s="17">
        <f t="shared" si="29"/>
        <v>0.55773480662983421</v>
      </c>
      <c r="Y299" s="17">
        <v>1.2639143998841904</v>
      </c>
      <c r="Z299" s="37">
        <v>0.21253747415537397</v>
      </c>
      <c r="AA299" s="22">
        <v>259.63215176616467</v>
      </c>
      <c r="AB299" s="22">
        <v>67.927421545383382</v>
      </c>
      <c r="AC299" s="23">
        <v>5.8054054206432525E-2</v>
      </c>
      <c r="AD299" s="17">
        <v>1.250220436208082</v>
      </c>
      <c r="AE299" s="3">
        <v>0.23133426524308956</v>
      </c>
      <c r="AF299" s="17">
        <v>0.30783061030854858</v>
      </c>
      <c r="AG299" s="37">
        <f t="shared" si="30"/>
        <v>0.23133426524308956</v>
      </c>
      <c r="AH299" s="22">
        <v>273</v>
      </c>
      <c r="AI299" s="23">
        <v>2.3599999999999999E-2</v>
      </c>
      <c r="AJ299" s="17">
        <v>1.3607897955475856</v>
      </c>
      <c r="AK299" s="38">
        <v>0.28925321022786732</v>
      </c>
      <c r="AN299" s="3">
        <f t="shared" si="31"/>
        <v>-0.18720583231784527</v>
      </c>
      <c r="AO299" s="3">
        <f t="shared" si="32"/>
        <v>1.7867345794011699E-4</v>
      </c>
      <c r="AP299" s="3">
        <f t="shared" si="33"/>
        <v>-0.146119544221335</v>
      </c>
      <c r="AQ299" s="3">
        <f t="shared" si="34"/>
        <v>-0.4817686899423782</v>
      </c>
    </row>
    <row r="300" spans="1:43" x14ac:dyDescent="0.25">
      <c r="B300" s="1">
        <v>22.2</v>
      </c>
      <c r="C300" s="1">
        <v>2</v>
      </c>
      <c r="D300" s="4">
        <v>63.6</v>
      </c>
      <c r="E300" s="3">
        <v>2.8648423476200775</v>
      </c>
      <c r="F300" s="1">
        <v>38</v>
      </c>
      <c r="G300" s="1">
        <v>49.1</v>
      </c>
      <c r="H300" s="5">
        <v>118.55113780231501</v>
      </c>
      <c r="I300" s="1">
        <v>381</v>
      </c>
      <c r="J300" s="29">
        <v>331.9</v>
      </c>
      <c r="K300" s="22">
        <v>200</v>
      </c>
      <c r="L300" s="29">
        <v>160.1</v>
      </c>
      <c r="M300" s="3">
        <v>0.2</v>
      </c>
      <c r="N300" s="37">
        <v>0.2141515165011062</v>
      </c>
      <c r="O300" s="22">
        <v>275.8</v>
      </c>
      <c r="P300" s="22">
        <v>67.927421545383382</v>
      </c>
      <c r="Q300" s="23">
        <v>5.8054054206432525E-2</v>
      </c>
      <c r="R300" s="17">
        <v>1.0707575825055309</v>
      </c>
      <c r="S300" s="38">
        <v>0.23274471188871693</v>
      </c>
      <c r="T300" s="22">
        <v>275.8</v>
      </c>
      <c r="U300" s="22">
        <v>109</v>
      </c>
      <c r="V300" s="23">
        <v>3.1722299547035072E-2</v>
      </c>
      <c r="W300" s="17">
        <f t="shared" si="28"/>
        <v>1.2301394977888604</v>
      </c>
      <c r="X300" s="17">
        <f t="shared" si="29"/>
        <v>0.55773480662983421</v>
      </c>
      <c r="Y300" s="17">
        <v>1.1637235594435846</v>
      </c>
      <c r="Z300" s="37">
        <v>0.228237132200443</v>
      </c>
      <c r="AA300" s="22">
        <v>275.8</v>
      </c>
      <c r="AB300" s="22">
        <v>67.927421545383382</v>
      </c>
      <c r="AC300" s="23">
        <v>5.8054054206432525E-2</v>
      </c>
      <c r="AD300" s="17">
        <v>1.1411856610022149</v>
      </c>
      <c r="AE300" s="3">
        <v>0.23377809359627175</v>
      </c>
      <c r="AF300" s="17">
        <v>0.31436884418724592</v>
      </c>
      <c r="AG300" s="37">
        <f t="shared" si="30"/>
        <v>0.23377809359627175</v>
      </c>
      <c r="AH300" s="22">
        <v>276</v>
      </c>
      <c r="AI300" s="23">
        <v>2.3599999999999999E-2</v>
      </c>
      <c r="AJ300" s="17">
        <v>1.1688904679813588</v>
      </c>
      <c r="AK300" s="38">
        <v>0.30797213962095493</v>
      </c>
      <c r="AN300" s="3">
        <f t="shared" si="31"/>
        <v>-1.3908422818797431E-2</v>
      </c>
      <c r="AO300" s="3">
        <f t="shared" si="32"/>
        <v>0.21583752708552881</v>
      </c>
      <c r="AP300" s="3">
        <f t="shared" si="33"/>
        <v>6.7127606028337325E-2</v>
      </c>
      <c r="AQ300" s="3">
        <f t="shared" si="34"/>
        <v>-0.45097189017981953</v>
      </c>
    </row>
    <row r="301" spans="1:43" x14ac:dyDescent="0.25">
      <c r="A301" t="s">
        <v>76</v>
      </c>
      <c r="B301" s="1">
        <v>22.2</v>
      </c>
      <c r="C301" s="1">
        <v>2</v>
      </c>
      <c r="D301" s="4">
        <v>63.6</v>
      </c>
      <c r="E301" s="3">
        <v>2.8336917902498859</v>
      </c>
      <c r="F301" s="1">
        <v>38</v>
      </c>
      <c r="G301" s="1">
        <v>49.1</v>
      </c>
      <c r="H301" s="5">
        <v>118.80489327201617</v>
      </c>
      <c r="I301" s="1">
        <v>381</v>
      </c>
      <c r="J301" s="29">
        <v>331.9</v>
      </c>
      <c r="K301" s="22">
        <v>200</v>
      </c>
      <c r="L301" s="29">
        <v>160.1</v>
      </c>
      <c r="M301" s="3">
        <v>0.15</v>
      </c>
      <c r="N301" s="37">
        <v>0.14011095074442681</v>
      </c>
      <c r="O301" s="22">
        <v>194.21192690601001</v>
      </c>
      <c r="P301" s="22">
        <v>67.242360991510594</v>
      </c>
      <c r="Q301" s="23">
        <v>5.8110239594394375E-2</v>
      </c>
      <c r="R301" s="17">
        <v>0.9340730049628454</v>
      </c>
      <c r="S301" s="38">
        <v>0.14325409277470821</v>
      </c>
      <c r="T301" s="22">
        <v>194.21192690601001</v>
      </c>
      <c r="U301" s="22">
        <v>108</v>
      </c>
      <c r="V301" s="23">
        <v>3.1722299547035072E-2</v>
      </c>
      <c r="W301" s="17">
        <f t="shared" si="28"/>
        <v>1.2304135498647382</v>
      </c>
      <c r="X301" s="17">
        <f t="shared" si="29"/>
        <v>0.55773480662983421</v>
      </c>
      <c r="Y301" s="17">
        <v>0.95502728516472146</v>
      </c>
      <c r="Z301" s="37">
        <v>0.14936247187861187</v>
      </c>
      <c r="AA301" s="22">
        <v>194.21192690601001</v>
      </c>
      <c r="AB301" s="22">
        <v>67.242360991510594</v>
      </c>
      <c r="AC301" s="23">
        <v>5.8110239594394375E-2</v>
      </c>
      <c r="AD301" s="17">
        <v>0.99574981252407924</v>
      </c>
      <c r="AE301" s="3">
        <v>0.17299427540945575</v>
      </c>
      <c r="AF301" s="17">
        <v>0.17403774707736014</v>
      </c>
      <c r="AG301" s="37">
        <f t="shared" si="30"/>
        <v>0.17299427540945575</v>
      </c>
      <c r="AH301" s="22">
        <v>204.09021403145189</v>
      </c>
      <c r="AI301" s="23">
        <v>2.3599999999999999E-2</v>
      </c>
      <c r="AJ301" s="17">
        <v>1.1532951693963718</v>
      </c>
      <c r="AK301" s="38">
        <v>0.19407853222713087</v>
      </c>
      <c r="AN301" s="3">
        <f t="shared" si="31"/>
        <v>-0.88494572462867482</v>
      </c>
      <c r="AO301" s="3">
        <f t="shared" si="32"/>
        <v>-0.86359417812455852</v>
      </c>
      <c r="AP301" s="3">
        <f t="shared" si="33"/>
        <v>-1.0042203489562089</v>
      </c>
      <c r="AQ301" s="3">
        <f t="shared" si="34"/>
        <v>-1.2169614798601356</v>
      </c>
    </row>
    <row r="302" spans="1:43" x14ac:dyDescent="0.25">
      <c r="B302" s="1">
        <v>22.2</v>
      </c>
      <c r="C302" s="1">
        <v>2</v>
      </c>
      <c r="D302" s="4">
        <v>63.6</v>
      </c>
      <c r="E302" s="3">
        <v>2.8336917902498859</v>
      </c>
      <c r="F302" s="1">
        <v>38</v>
      </c>
      <c r="G302" s="1">
        <v>49.1</v>
      </c>
      <c r="H302" s="5">
        <v>118.80489327201617</v>
      </c>
      <c r="I302" s="1">
        <v>381</v>
      </c>
      <c r="J302" s="29">
        <v>331.9</v>
      </c>
      <c r="K302" s="22">
        <v>200</v>
      </c>
      <c r="L302" s="29">
        <v>160.1</v>
      </c>
      <c r="M302" s="3">
        <v>0.18</v>
      </c>
      <c r="N302" s="37">
        <v>0.16896461868897453</v>
      </c>
      <c r="O302" s="22">
        <v>225.89833808739655</v>
      </c>
      <c r="P302" s="22">
        <v>67.242360991510594</v>
      </c>
      <c r="Q302" s="23">
        <v>5.8110239594394375E-2</v>
      </c>
      <c r="R302" s="17">
        <v>0.93869232604985853</v>
      </c>
      <c r="S302" s="38">
        <v>0.17829828568184311</v>
      </c>
      <c r="T302" s="22">
        <v>225.89833808739655</v>
      </c>
      <c r="U302" s="22">
        <v>108</v>
      </c>
      <c r="V302" s="23">
        <v>3.1722299547035072E-2</v>
      </c>
      <c r="W302" s="17">
        <f t="shared" si="28"/>
        <v>1.2304135498647382</v>
      </c>
      <c r="X302" s="17">
        <f t="shared" si="29"/>
        <v>0.55773480662983421</v>
      </c>
      <c r="Y302" s="17">
        <v>0.99054603156579513</v>
      </c>
      <c r="Z302" s="37">
        <v>0.18012134649950753</v>
      </c>
      <c r="AA302" s="22">
        <v>225.89833808739655</v>
      </c>
      <c r="AB302" s="22">
        <v>67.242360991510594</v>
      </c>
      <c r="AC302" s="23">
        <v>5.8110239594394375E-2</v>
      </c>
      <c r="AD302" s="17">
        <v>1.0006741472194864</v>
      </c>
      <c r="AE302" s="3">
        <v>0.20121894641693144</v>
      </c>
      <c r="AF302" s="17">
        <v>0.23546032007247436</v>
      </c>
      <c r="AG302" s="37">
        <f t="shared" si="30"/>
        <v>0.20121894641693144</v>
      </c>
      <c r="AH302" s="22">
        <v>237.38830515758272</v>
      </c>
      <c r="AI302" s="23">
        <v>2.3599999999999999E-2</v>
      </c>
      <c r="AJ302" s="17">
        <v>1.1178830356496192</v>
      </c>
      <c r="AK302" s="38">
        <v>0.24060824660701141</v>
      </c>
      <c r="AN302" s="3">
        <f t="shared" si="31"/>
        <v>-0.54550178849870656</v>
      </c>
      <c r="AO302" s="3">
        <f t="shared" si="32"/>
        <v>-0.44089274548313023</v>
      </c>
      <c r="AP302" s="3">
        <f t="shared" si="33"/>
        <v>-0.5864251116992355</v>
      </c>
      <c r="AQ302" s="3">
        <f t="shared" si="34"/>
        <v>-0.86127793103418249</v>
      </c>
    </row>
    <row r="303" spans="1:43" x14ac:dyDescent="0.25">
      <c r="B303" s="1">
        <v>22.2</v>
      </c>
      <c r="C303" s="1">
        <v>2</v>
      </c>
      <c r="D303" s="4">
        <v>63.6</v>
      </c>
      <c r="E303" s="3">
        <v>2.8336917902498859</v>
      </c>
      <c r="F303" s="1">
        <v>38</v>
      </c>
      <c r="G303" s="1">
        <v>49.1</v>
      </c>
      <c r="H303" s="5">
        <v>118.80489327201617</v>
      </c>
      <c r="I303" s="1">
        <v>381</v>
      </c>
      <c r="J303" s="29">
        <v>331.9</v>
      </c>
      <c r="K303" s="22">
        <v>200</v>
      </c>
      <c r="L303" s="29">
        <v>160.1</v>
      </c>
      <c r="M303" s="3">
        <v>0.22</v>
      </c>
      <c r="N303" s="37">
        <v>0.19975106821832439</v>
      </c>
      <c r="O303" s="22">
        <v>259.70728398906732</v>
      </c>
      <c r="P303" s="22">
        <v>67.242360991510594</v>
      </c>
      <c r="Q303" s="23">
        <v>5.8110239594394375E-2</v>
      </c>
      <c r="R303" s="17">
        <v>0.90795940099238359</v>
      </c>
      <c r="S303" s="38">
        <v>0.21568993648706353</v>
      </c>
      <c r="T303" s="22">
        <v>259.70728398906732</v>
      </c>
      <c r="U303" s="22">
        <v>108</v>
      </c>
      <c r="V303" s="23">
        <v>3.1722299547035072E-2</v>
      </c>
      <c r="W303" s="17">
        <f t="shared" si="28"/>
        <v>1.2304135498647382</v>
      </c>
      <c r="X303" s="17">
        <f t="shared" si="29"/>
        <v>0.55773480662983421</v>
      </c>
      <c r="Y303" s="17">
        <v>0.98040880221392512</v>
      </c>
      <c r="Z303" s="37">
        <v>0.21294062420505641</v>
      </c>
      <c r="AA303" s="22">
        <v>259.70728398906732</v>
      </c>
      <c r="AB303" s="22">
        <v>67.242360991510594</v>
      </c>
      <c r="AC303" s="23">
        <v>5.8110239594394375E-2</v>
      </c>
      <c r="AD303" s="17">
        <v>0.96791192820480187</v>
      </c>
      <c r="AE303" s="3">
        <v>0.23133426524308956</v>
      </c>
      <c r="AF303" s="17">
        <v>0.31121456869093567</v>
      </c>
      <c r="AG303" s="37">
        <f t="shared" si="30"/>
        <v>0.23133426524308956</v>
      </c>
      <c r="AH303" s="22">
        <v>272.91689042613365</v>
      </c>
      <c r="AI303" s="23">
        <v>2.3599999999999999E-2</v>
      </c>
      <c r="AJ303" s="17">
        <v>1.0515193874685889</v>
      </c>
      <c r="AK303" s="38">
        <v>0.29025478395970689</v>
      </c>
      <c r="AN303" s="3">
        <f t="shared" si="31"/>
        <v>-0.18331998104902858</v>
      </c>
      <c r="AO303" s="3">
        <f t="shared" si="32"/>
        <v>1.0123615660593848E-2</v>
      </c>
      <c r="AP303" s="3">
        <f t="shared" si="33"/>
        <v>-0.14064359060686779</v>
      </c>
      <c r="AQ303" s="3">
        <f t="shared" si="34"/>
        <v>-0.4817686899423782</v>
      </c>
    </row>
    <row r="304" spans="1:43" x14ac:dyDescent="0.25">
      <c r="B304" s="1">
        <v>22.2</v>
      </c>
      <c r="C304" s="1">
        <v>2</v>
      </c>
      <c r="D304" s="4">
        <v>63.6</v>
      </c>
      <c r="E304" s="3">
        <v>2.8336917902498859</v>
      </c>
      <c r="F304" s="1">
        <v>38</v>
      </c>
      <c r="G304" s="1">
        <v>49.1</v>
      </c>
      <c r="H304" s="5">
        <v>118.80489327201617</v>
      </c>
      <c r="I304" s="1">
        <v>381</v>
      </c>
      <c r="J304" s="29">
        <v>331.9</v>
      </c>
      <c r="K304" s="22">
        <v>200</v>
      </c>
      <c r="L304" s="29">
        <v>160.1</v>
      </c>
      <c r="M304" s="3">
        <v>0.25</v>
      </c>
      <c r="N304" s="37">
        <v>0.21440510655189621</v>
      </c>
      <c r="O304" s="22">
        <v>275.8</v>
      </c>
      <c r="P304" s="22">
        <v>67.242360991510594</v>
      </c>
      <c r="Q304" s="23">
        <v>5.8110239594394375E-2</v>
      </c>
      <c r="R304" s="17">
        <v>0.85762042620758483</v>
      </c>
      <c r="S304" s="38">
        <v>0.23348798376539165</v>
      </c>
      <c r="T304" s="22">
        <v>275.8</v>
      </c>
      <c r="U304" s="22">
        <v>108</v>
      </c>
      <c r="V304" s="23">
        <v>3.1722299547035072E-2</v>
      </c>
      <c r="W304" s="17">
        <f t="shared" si="28"/>
        <v>1.2304135498647382</v>
      </c>
      <c r="X304" s="17">
        <f t="shared" si="29"/>
        <v>0.55773480662983421</v>
      </c>
      <c r="Y304" s="17">
        <v>0.9339519350615666</v>
      </c>
      <c r="Z304" s="37">
        <v>0.22856226817276237</v>
      </c>
      <c r="AA304" s="22">
        <v>275.8</v>
      </c>
      <c r="AB304" s="22">
        <v>67.242360991510594</v>
      </c>
      <c r="AC304" s="23">
        <v>5.8110239594394375E-2</v>
      </c>
      <c r="AD304" s="17">
        <v>0.91424907269104949</v>
      </c>
      <c r="AE304" s="3">
        <v>0.23377809359627175</v>
      </c>
      <c r="AF304" s="17">
        <v>0.31782467687517285</v>
      </c>
      <c r="AG304" s="37">
        <f t="shared" si="30"/>
        <v>0.23377809359627175</v>
      </c>
      <c r="AH304" s="22">
        <v>275.8</v>
      </c>
      <c r="AI304" s="23">
        <v>2.3599999999999999E-2</v>
      </c>
      <c r="AJ304" s="17">
        <v>0.93511237438508699</v>
      </c>
      <c r="AK304" s="38">
        <v>0.30897371335279444</v>
      </c>
      <c r="AN304" s="3">
        <f t="shared" si="31"/>
        <v>-1.0925106965541236E-2</v>
      </c>
      <c r="AO304" s="3">
        <f t="shared" si="32"/>
        <v>0.22480283805573872</v>
      </c>
      <c r="AP304" s="3">
        <f t="shared" si="33"/>
        <v>7.154390091461596E-2</v>
      </c>
      <c r="AQ304" s="3">
        <f t="shared" si="34"/>
        <v>-0.45097189017981953</v>
      </c>
    </row>
    <row r="305" spans="1:43" x14ac:dyDescent="0.25">
      <c r="A305" t="s">
        <v>77</v>
      </c>
      <c r="B305" s="1">
        <v>22.2</v>
      </c>
      <c r="C305" s="1">
        <v>2</v>
      </c>
      <c r="D305" s="4">
        <v>63.6</v>
      </c>
      <c r="E305" s="3">
        <v>2.7563734268389184</v>
      </c>
      <c r="F305" s="1">
        <v>38</v>
      </c>
      <c r="G305" s="1">
        <v>49.1</v>
      </c>
      <c r="H305" s="5">
        <v>119.44859227094086</v>
      </c>
      <c r="I305" s="1">
        <v>381</v>
      </c>
      <c r="J305" s="29">
        <v>331.9</v>
      </c>
      <c r="K305" s="22">
        <v>200</v>
      </c>
      <c r="L305" s="29">
        <v>160.1</v>
      </c>
      <c r="M305" s="3">
        <v>0.2</v>
      </c>
      <c r="N305" s="37">
        <v>0.14096818536099046</v>
      </c>
      <c r="O305" s="22">
        <v>194.35459603250266</v>
      </c>
      <c r="P305" s="22">
        <v>65.541526492969297</v>
      </c>
      <c r="Q305" s="23">
        <v>5.8253253556272706E-2</v>
      </c>
      <c r="R305" s="17">
        <v>0.70484092680495225</v>
      </c>
      <c r="S305" s="38">
        <v>0.14523639043966624</v>
      </c>
      <c r="T305" s="22">
        <v>194.35459603250266</v>
      </c>
      <c r="U305" s="22">
        <v>105</v>
      </c>
      <c r="V305" s="23">
        <v>3.1722299547035072E-2</v>
      </c>
      <c r="W305" s="17">
        <f t="shared" si="28"/>
        <v>1.2311116717222115</v>
      </c>
      <c r="X305" s="17">
        <f t="shared" si="29"/>
        <v>0.55773480662983421</v>
      </c>
      <c r="Y305" s="17">
        <v>0.72618195219833115</v>
      </c>
      <c r="Z305" s="37">
        <v>0.15036800039665213</v>
      </c>
      <c r="AA305" s="22">
        <v>194.35459603250266</v>
      </c>
      <c r="AB305" s="22">
        <v>65.541526492969297</v>
      </c>
      <c r="AC305" s="23">
        <v>5.8253253556272706E-2</v>
      </c>
      <c r="AD305" s="17">
        <v>0.75184000198326062</v>
      </c>
      <c r="AE305" s="3">
        <v>0.17299427540945575</v>
      </c>
      <c r="AF305" s="17">
        <v>0.17891963776921221</v>
      </c>
      <c r="AG305" s="37">
        <f t="shared" si="30"/>
        <v>0.17299427540945575</v>
      </c>
      <c r="AH305" s="22">
        <v>204.09021403145189</v>
      </c>
      <c r="AI305" s="23">
        <v>2.3599999999999999E-2</v>
      </c>
      <c r="AJ305" s="17">
        <v>0.86497137704727867</v>
      </c>
      <c r="AK305" s="38">
        <v>0.19656452439930788</v>
      </c>
      <c r="AN305" s="3">
        <f t="shared" si="31"/>
        <v>-0.87486093773113194</v>
      </c>
      <c r="AO305" s="3">
        <f t="shared" si="32"/>
        <v>-0.83968379545088823</v>
      </c>
      <c r="AP305" s="3">
        <f t="shared" si="33"/>
        <v>-0.99056233867653865</v>
      </c>
      <c r="AQ305" s="3">
        <f t="shared" si="34"/>
        <v>-1.2169614798601356</v>
      </c>
    </row>
    <row r="306" spans="1:43" x14ac:dyDescent="0.25">
      <c r="B306" s="1">
        <v>22.2</v>
      </c>
      <c r="C306" s="1">
        <v>2</v>
      </c>
      <c r="D306" s="4">
        <v>63.6</v>
      </c>
      <c r="E306" s="3">
        <v>2.7563734268389184</v>
      </c>
      <c r="F306" s="1">
        <v>38</v>
      </c>
      <c r="G306" s="1">
        <v>49.1</v>
      </c>
      <c r="H306" s="5">
        <v>119.44859227094086</v>
      </c>
      <c r="I306" s="1">
        <v>381</v>
      </c>
      <c r="J306" s="29">
        <v>331.9</v>
      </c>
      <c r="K306" s="22">
        <v>200</v>
      </c>
      <c r="L306" s="29">
        <v>160.1</v>
      </c>
      <c r="M306" s="3">
        <v>0.25</v>
      </c>
      <c r="N306" s="37">
        <v>0.16980174289977454</v>
      </c>
      <c r="O306" s="22">
        <v>226.06428422203666</v>
      </c>
      <c r="P306" s="22">
        <v>65.541526492969297</v>
      </c>
      <c r="Q306" s="23">
        <v>5.8253253556272706E-2</v>
      </c>
      <c r="R306" s="17">
        <v>0.67920697159909815</v>
      </c>
      <c r="S306" s="38">
        <v>0.18031567133788304</v>
      </c>
      <c r="T306" s="22">
        <v>226.06428422203666</v>
      </c>
      <c r="U306" s="22">
        <v>105</v>
      </c>
      <c r="V306" s="23">
        <v>3.1722299547035072E-2</v>
      </c>
      <c r="W306" s="17">
        <f t="shared" si="28"/>
        <v>1.2311116717222115</v>
      </c>
      <c r="X306" s="17">
        <f t="shared" si="29"/>
        <v>0.55773480662983421</v>
      </c>
      <c r="Y306" s="17">
        <v>0.72126268535153215</v>
      </c>
      <c r="Z306" s="37">
        <v>0.18112419109546893</v>
      </c>
      <c r="AA306" s="22">
        <v>226.06428422203666</v>
      </c>
      <c r="AB306" s="22">
        <v>65.541526492969297</v>
      </c>
      <c r="AC306" s="23">
        <v>5.8253253556272706E-2</v>
      </c>
      <c r="AD306" s="17">
        <v>0.72449676438187571</v>
      </c>
      <c r="AE306" s="3">
        <v>0.20121894641693144</v>
      </c>
      <c r="AF306" s="17">
        <v>0.24206516048305135</v>
      </c>
      <c r="AG306" s="37">
        <f t="shared" si="30"/>
        <v>0.20121894641693144</v>
      </c>
      <c r="AH306" s="22">
        <v>237.38830515758272</v>
      </c>
      <c r="AI306" s="23">
        <v>2.3599999999999999E-2</v>
      </c>
      <c r="AJ306" s="17">
        <v>0.80487578566772577</v>
      </c>
      <c r="AK306" s="38">
        <v>0.24309423877918843</v>
      </c>
      <c r="AN306" s="3">
        <f t="shared" si="31"/>
        <v>-0.53565358695671361</v>
      </c>
      <c r="AO306" s="3">
        <f t="shared" si="32"/>
        <v>-0.41655913308526193</v>
      </c>
      <c r="AP306" s="3">
        <f t="shared" si="33"/>
        <v>-0.57280355691007123</v>
      </c>
      <c r="AQ306" s="3">
        <f t="shared" si="34"/>
        <v>-0.86127793103418249</v>
      </c>
    </row>
    <row r="307" spans="1:43" x14ac:dyDescent="0.25">
      <c r="B307" s="1">
        <v>22.2</v>
      </c>
      <c r="C307" s="1">
        <v>2</v>
      </c>
      <c r="D307" s="4">
        <v>63.6</v>
      </c>
      <c r="E307" s="3">
        <v>2.7563734268389184</v>
      </c>
      <c r="F307" s="1">
        <v>38</v>
      </c>
      <c r="G307" s="1">
        <v>49.1</v>
      </c>
      <c r="H307" s="5">
        <v>119.44859227094086</v>
      </c>
      <c r="I307" s="1">
        <v>381</v>
      </c>
      <c r="J307" s="29">
        <v>331.9</v>
      </c>
      <c r="K307" s="22">
        <v>200</v>
      </c>
      <c r="L307" s="29">
        <v>160.1</v>
      </c>
      <c r="M307" s="3">
        <v>0.3</v>
      </c>
      <c r="N307" s="37">
        <v>0.20056673491484081</v>
      </c>
      <c r="O307" s="22">
        <v>259.8980663572811</v>
      </c>
      <c r="P307" s="22">
        <v>65.541526492969297</v>
      </c>
      <c r="Q307" s="23">
        <v>5.8253253556272706E-2</v>
      </c>
      <c r="R307" s="17">
        <v>0.66855578304946939</v>
      </c>
      <c r="S307" s="38">
        <v>0.21774476052593253</v>
      </c>
      <c r="T307" s="22">
        <v>259.8980663572811</v>
      </c>
      <c r="U307" s="22">
        <v>105</v>
      </c>
      <c r="V307" s="23">
        <v>3.1722299547035072E-2</v>
      </c>
      <c r="W307" s="17">
        <f t="shared" si="28"/>
        <v>1.2311116717222115</v>
      </c>
      <c r="X307" s="17">
        <f t="shared" si="29"/>
        <v>0.55773480662983421</v>
      </c>
      <c r="Y307" s="17">
        <v>0.72581586841977508</v>
      </c>
      <c r="Z307" s="37">
        <v>0.21394060509468493</v>
      </c>
      <c r="AA307" s="22">
        <v>259.8980663572811</v>
      </c>
      <c r="AB307" s="22">
        <v>65.541526492969297</v>
      </c>
      <c r="AC307" s="23">
        <v>5.8253253556272706E-2</v>
      </c>
      <c r="AD307" s="17">
        <v>0.71313535031561648</v>
      </c>
      <c r="AE307" s="3">
        <v>0.23133426524308956</v>
      </c>
      <c r="AF307" s="17">
        <v>0.31994437318205965</v>
      </c>
      <c r="AG307" s="37">
        <f t="shared" si="30"/>
        <v>0.23133426524308956</v>
      </c>
      <c r="AH307" s="22">
        <v>272.91689042613365</v>
      </c>
      <c r="AI307" s="23">
        <v>2.3599999999999999E-2</v>
      </c>
      <c r="AJ307" s="17">
        <v>0.77111421747696518</v>
      </c>
      <c r="AK307" s="38">
        <v>0.29274077613188387</v>
      </c>
      <c r="AN307" s="3">
        <f t="shared" si="31"/>
        <v>-0.17372421268544413</v>
      </c>
      <c r="AO307" s="3">
        <f t="shared" si="32"/>
        <v>3.4908808099114334E-2</v>
      </c>
      <c r="AP307" s="3">
        <f t="shared" si="33"/>
        <v>-0.12706093330278787</v>
      </c>
      <c r="AQ307" s="3">
        <f t="shared" si="34"/>
        <v>-0.4817686899423782</v>
      </c>
    </row>
    <row r="308" spans="1:43" x14ac:dyDescent="0.25">
      <c r="B308" s="1">
        <v>22.2</v>
      </c>
      <c r="C308" s="1">
        <v>2</v>
      </c>
      <c r="D308" s="4">
        <v>63.6</v>
      </c>
      <c r="E308" s="3">
        <v>2.7563734268389184</v>
      </c>
      <c r="F308" s="1">
        <v>38</v>
      </c>
      <c r="G308" s="1">
        <v>49.1</v>
      </c>
      <c r="H308" s="5">
        <v>119.44859227094086</v>
      </c>
      <c r="I308" s="1">
        <v>381</v>
      </c>
      <c r="J308" s="29">
        <v>331.9</v>
      </c>
      <c r="K308" s="22">
        <v>200</v>
      </c>
      <c r="L308" s="29">
        <v>160.1</v>
      </c>
      <c r="M308" s="3">
        <v>0.35</v>
      </c>
      <c r="N308" s="37">
        <v>0.21502633211821529</v>
      </c>
      <c r="O308" s="22">
        <v>275.8</v>
      </c>
      <c r="P308" s="22">
        <v>65.541526492969297</v>
      </c>
      <c r="Q308" s="23">
        <v>5.8253253556272706E-2</v>
      </c>
      <c r="R308" s="17">
        <v>0.61436094890918658</v>
      </c>
      <c r="S308" s="38">
        <v>0.23533649443840463</v>
      </c>
      <c r="T308" s="22">
        <v>275.8</v>
      </c>
      <c r="U308" s="22">
        <v>105</v>
      </c>
      <c r="V308" s="23">
        <v>3.1722299547035072E-2</v>
      </c>
      <c r="W308" s="17">
        <f t="shared" si="28"/>
        <v>1.2311116717222115</v>
      </c>
      <c r="X308" s="17">
        <f t="shared" si="29"/>
        <v>0.55773480662983421</v>
      </c>
      <c r="Y308" s="17">
        <v>0.6723899841097275</v>
      </c>
      <c r="Z308" s="37">
        <v>0.22936437402839582</v>
      </c>
      <c r="AA308" s="22">
        <v>275.8</v>
      </c>
      <c r="AB308" s="22">
        <v>65.541526492969297</v>
      </c>
      <c r="AC308" s="23">
        <v>5.8253253556272706E-2</v>
      </c>
      <c r="AD308" s="17">
        <v>0.65532678293827384</v>
      </c>
      <c r="AE308" s="3">
        <v>0.23377809359627175</v>
      </c>
      <c r="AF308" s="17">
        <v>0.32673989991002467</v>
      </c>
      <c r="AG308" s="37">
        <f t="shared" si="30"/>
        <v>0.23377809359627175</v>
      </c>
      <c r="AH308" s="22">
        <v>275.8</v>
      </c>
      <c r="AI308" s="23">
        <v>2.3599999999999999E-2</v>
      </c>
      <c r="AJ308" s="17">
        <v>0.66793741027506215</v>
      </c>
      <c r="AK308" s="38">
        <v>0.31145970552497143</v>
      </c>
      <c r="AN308" s="3">
        <f t="shared" si="31"/>
        <v>-3.6168073115361242E-3</v>
      </c>
      <c r="AO308" s="3">
        <f t="shared" si="32"/>
        <v>0.24709948822560099</v>
      </c>
      <c r="AP308" s="3">
        <f t="shared" si="33"/>
        <v>8.2438838079577387E-2</v>
      </c>
      <c r="AQ308" s="3">
        <f t="shared" si="34"/>
        <v>-0.45097189017981953</v>
      </c>
    </row>
    <row r="309" spans="1:43" x14ac:dyDescent="0.25">
      <c r="A309" t="s">
        <v>78</v>
      </c>
      <c r="B309" s="1">
        <v>28.7</v>
      </c>
      <c r="C309" s="1">
        <v>2</v>
      </c>
      <c r="D309" s="4">
        <v>50.6</v>
      </c>
      <c r="E309" s="3">
        <v>2.7748174021560659</v>
      </c>
      <c r="F309" s="1">
        <v>22.2</v>
      </c>
      <c r="G309" s="1">
        <v>36.6</v>
      </c>
      <c r="H309" s="5">
        <v>148.01498573118474</v>
      </c>
      <c r="I309" s="1">
        <v>381</v>
      </c>
      <c r="J309" s="29">
        <v>344.4</v>
      </c>
      <c r="K309" s="22">
        <v>208</v>
      </c>
      <c r="L309" s="29">
        <v>128.1</v>
      </c>
      <c r="M309" s="3">
        <v>0.17</v>
      </c>
      <c r="N309" s="37">
        <v>0.12216947076824558</v>
      </c>
      <c r="O309" s="22">
        <v>234.11581828988642</v>
      </c>
      <c r="P309" s="22">
        <v>43.744036041213654</v>
      </c>
      <c r="Q309" s="23">
        <v>0.10899285032170623</v>
      </c>
      <c r="R309" s="17">
        <v>0.71864394569556223</v>
      </c>
      <c r="S309" s="38">
        <v>0.13483786949689372</v>
      </c>
      <c r="T309" s="22">
        <v>234.11581828988642</v>
      </c>
      <c r="U309" s="22">
        <v>60</v>
      </c>
      <c r="V309" s="23">
        <v>6.6077805848039489E-2</v>
      </c>
      <c r="W309" s="17">
        <f t="shared" si="28"/>
        <v>1.1863685991330342</v>
      </c>
      <c r="X309" s="17">
        <f t="shared" si="29"/>
        <v>0.62976878612716769</v>
      </c>
      <c r="Y309" s="17">
        <v>0.7931639382170218</v>
      </c>
      <c r="Z309" s="37">
        <v>0.12497565870308193</v>
      </c>
      <c r="AA309" s="22">
        <v>234.11581828988642</v>
      </c>
      <c r="AB309" s="22">
        <v>43.744036041213654</v>
      </c>
      <c r="AC309" s="23">
        <v>0.10899285032170623</v>
      </c>
      <c r="AD309" s="17">
        <v>0.73515093354754069</v>
      </c>
      <c r="AE309" s="3">
        <v>0.20638869069728805</v>
      </c>
      <c r="AF309" s="17">
        <v>0.33708607017123565</v>
      </c>
      <c r="AG309" s="37">
        <f t="shared" si="30"/>
        <v>0.20638869069728805</v>
      </c>
      <c r="AH309" s="22">
        <v>247.19933346627857</v>
      </c>
      <c r="AI309" s="23">
        <v>3.3700000000000001E-2</v>
      </c>
      <c r="AJ309" s="17">
        <v>1.2140511217487531</v>
      </c>
      <c r="AK309" s="38">
        <v>0.18992090105345702</v>
      </c>
      <c r="AN309" s="3">
        <f t="shared" si="31"/>
        <v>-1.0960151316384266</v>
      </c>
      <c r="AO309" s="3">
        <f t="shared" si="32"/>
        <v>-0.9651102737124817</v>
      </c>
      <c r="AP309" s="3">
        <f t="shared" si="33"/>
        <v>-1.3354644052550195</v>
      </c>
      <c r="AQ309" s="3">
        <f t="shared" si="34"/>
        <v>-0.79612950143254502</v>
      </c>
    </row>
    <row r="310" spans="1:43" x14ac:dyDescent="0.25">
      <c r="B310" s="1">
        <v>28.7</v>
      </c>
      <c r="C310" s="1">
        <v>2</v>
      </c>
      <c r="D310" s="4">
        <v>50.6</v>
      </c>
      <c r="E310" s="3">
        <v>2.7748174021560659</v>
      </c>
      <c r="F310" s="1">
        <v>22.2</v>
      </c>
      <c r="G310" s="1">
        <v>36.6</v>
      </c>
      <c r="H310" s="5">
        <v>148.01498573118474</v>
      </c>
      <c r="I310" s="1">
        <v>381</v>
      </c>
      <c r="J310" s="29">
        <v>344.4</v>
      </c>
      <c r="K310" s="22">
        <v>208</v>
      </c>
      <c r="L310" s="29">
        <v>128.1</v>
      </c>
      <c r="M310" s="3">
        <v>0.2</v>
      </c>
      <c r="N310" s="37">
        <v>0.14610826012853861</v>
      </c>
      <c r="O310" s="22">
        <v>274.84728475140628</v>
      </c>
      <c r="P310" s="22">
        <v>43.744036041213654</v>
      </c>
      <c r="Q310" s="23">
        <v>0.10899285032170623</v>
      </c>
      <c r="R310" s="17">
        <v>0.73054130064269307</v>
      </c>
      <c r="S310" s="38">
        <v>0.16258315804542578</v>
      </c>
      <c r="T310" s="22">
        <v>274.84728475140628</v>
      </c>
      <c r="U310" s="22">
        <v>60</v>
      </c>
      <c r="V310" s="23">
        <v>6.6077805848039489E-2</v>
      </c>
      <c r="W310" s="17">
        <f t="shared" si="28"/>
        <v>1.1863685991330342</v>
      </c>
      <c r="X310" s="17">
        <f t="shared" si="29"/>
        <v>0.62976878612716769</v>
      </c>
      <c r="Y310" s="17">
        <v>0.8129157902271289</v>
      </c>
      <c r="Z310" s="37">
        <v>0.14946431327483095</v>
      </c>
      <c r="AA310" s="22">
        <v>274.84728475140628</v>
      </c>
      <c r="AB310" s="22">
        <v>43.744036041213654</v>
      </c>
      <c r="AC310" s="23">
        <v>0.10899285032170623</v>
      </c>
      <c r="AD310" s="17">
        <v>0.7473215663741547</v>
      </c>
      <c r="AE310" s="3">
        <v>0.23026761478738778</v>
      </c>
      <c r="AF310" s="17">
        <v>0.41959928439326599</v>
      </c>
      <c r="AG310" s="37">
        <f t="shared" si="30"/>
        <v>0.23026761478738778</v>
      </c>
      <c r="AH310" s="22">
        <v>275.8</v>
      </c>
      <c r="AI310" s="23">
        <v>3.3700000000000001E-2</v>
      </c>
      <c r="AJ310" s="17">
        <v>1.1513380739369388</v>
      </c>
      <c r="AK310" s="38">
        <v>0.22925996685341238</v>
      </c>
      <c r="AN310" s="3">
        <f t="shared" si="31"/>
        <v>-0.81439142604020753</v>
      </c>
      <c r="AO310" s="3">
        <f t="shared" si="32"/>
        <v>-0.63044788757641701</v>
      </c>
      <c r="AP310" s="3">
        <f t="shared" si="33"/>
        <v>-1.0028370457365579</v>
      </c>
      <c r="AQ310" s="3">
        <f t="shared" si="34"/>
        <v>-0.49521047707039628</v>
      </c>
    </row>
    <row r="311" spans="1:43" x14ac:dyDescent="0.25">
      <c r="A311" t="s">
        <v>79</v>
      </c>
      <c r="B311" s="1">
        <v>28.7</v>
      </c>
      <c r="C311" s="1">
        <v>2</v>
      </c>
      <c r="D311" s="4">
        <v>50.6</v>
      </c>
      <c r="E311" s="3">
        <v>2.8017146470593879</v>
      </c>
      <c r="F311" s="1">
        <v>38.200000000000003</v>
      </c>
      <c r="G311" s="1">
        <v>52.5</v>
      </c>
      <c r="H311" s="5">
        <v>143.36625380284787</v>
      </c>
      <c r="I311" s="1">
        <v>381</v>
      </c>
      <c r="J311" s="29">
        <v>328.5</v>
      </c>
      <c r="K311" s="22">
        <v>206</v>
      </c>
      <c r="L311" s="29">
        <v>183.75</v>
      </c>
      <c r="M311" s="3">
        <v>0.17</v>
      </c>
      <c r="N311" s="37">
        <v>0.11532192168156596</v>
      </c>
      <c r="O311" s="22">
        <v>179.49560032260422</v>
      </c>
      <c r="P311" s="22">
        <v>44.592124795873644</v>
      </c>
      <c r="Q311" s="23">
        <v>0.10686066770303645</v>
      </c>
      <c r="R311" s="17">
        <v>0.67836424518568206</v>
      </c>
      <c r="S311" s="38">
        <v>0.13588745970060442</v>
      </c>
      <c r="T311" s="22">
        <v>179.49560032260422</v>
      </c>
      <c r="U311" s="22">
        <v>79</v>
      </c>
      <c r="V311" s="23">
        <v>4.6065670362633239E-2</v>
      </c>
      <c r="W311" s="17">
        <f t="shared" si="28"/>
        <v>1.2835787698267167</v>
      </c>
      <c r="X311" s="17">
        <f t="shared" si="29"/>
        <v>0.47499999999999998</v>
      </c>
      <c r="Y311" s="17">
        <v>0.79933799823884955</v>
      </c>
      <c r="Z311" s="37">
        <v>0.13405833916930074</v>
      </c>
      <c r="AA311" s="22">
        <v>179.49560032260422</v>
      </c>
      <c r="AB311" s="22">
        <v>44.592124795873644</v>
      </c>
      <c r="AC311" s="23">
        <v>0.10686066770303645</v>
      </c>
      <c r="AD311" s="17">
        <v>0.78857846570176904</v>
      </c>
      <c r="AE311" s="3">
        <v>0.16565003896528258</v>
      </c>
      <c r="AF311" s="17">
        <v>0.19653619230075234</v>
      </c>
      <c r="AG311" s="37">
        <f t="shared" si="30"/>
        <v>0.16565003896528258</v>
      </c>
      <c r="AH311" s="22">
        <v>189.66749432781745</v>
      </c>
      <c r="AI311" s="23">
        <v>3.1699999999999999E-2</v>
      </c>
      <c r="AJ311" s="17">
        <v>0.97441199391342681</v>
      </c>
      <c r="AK311" s="38">
        <v>0.18053978356800363</v>
      </c>
      <c r="AN311" s="3">
        <f t="shared" si="31"/>
        <v>-1.1765719266806636</v>
      </c>
      <c r="AO311" s="3">
        <f t="shared" si="32"/>
        <v>-0.95245016526111548</v>
      </c>
      <c r="AP311" s="3">
        <f t="shared" si="33"/>
        <v>-1.2120951114468748</v>
      </c>
      <c r="AQ311" s="3">
        <f t="shared" si="34"/>
        <v>-1.3095125704003416</v>
      </c>
    </row>
    <row r="312" spans="1:43" x14ac:dyDescent="0.25">
      <c r="B312" s="1">
        <v>28.7</v>
      </c>
      <c r="C312" s="1">
        <v>2</v>
      </c>
      <c r="D312" s="4">
        <v>50.6</v>
      </c>
      <c r="E312" s="3">
        <v>2.8017146470593879</v>
      </c>
      <c r="F312" s="1">
        <v>38.200000000000003</v>
      </c>
      <c r="G312" s="1">
        <v>52.5</v>
      </c>
      <c r="H312" s="5">
        <v>143.36625380284787</v>
      </c>
      <c r="I312" s="1">
        <v>381</v>
      </c>
      <c r="J312" s="29">
        <v>328.5</v>
      </c>
      <c r="K312" s="22">
        <v>206</v>
      </c>
      <c r="L312" s="29">
        <v>183.75</v>
      </c>
      <c r="M312" s="3">
        <v>0.2</v>
      </c>
      <c r="N312" s="37">
        <v>0.14042401091851497</v>
      </c>
      <c r="O312" s="22">
        <v>212.74254265148761</v>
      </c>
      <c r="P312" s="22">
        <v>44.592124795873644</v>
      </c>
      <c r="Q312" s="23">
        <v>0.10686066770303645</v>
      </c>
      <c r="R312" s="17">
        <v>0.70212005459257487</v>
      </c>
      <c r="S312" s="38">
        <v>0.17011889417865081</v>
      </c>
      <c r="T312" s="22">
        <v>212.74254265148761</v>
      </c>
      <c r="U312" s="22">
        <v>79</v>
      </c>
      <c r="V312" s="23">
        <v>4.6065670362633239E-2</v>
      </c>
      <c r="W312" s="17">
        <f t="shared" si="28"/>
        <v>1.2835787698267167</v>
      </c>
      <c r="X312" s="17">
        <f t="shared" si="29"/>
        <v>0.47499999999999998</v>
      </c>
      <c r="Y312" s="17">
        <v>0.85059447089325402</v>
      </c>
      <c r="Z312" s="37">
        <v>0.16323877896527475</v>
      </c>
      <c r="AA312" s="22">
        <v>212.74254265148761</v>
      </c>
      <c r="AB312" s="22">
        <v>44.592124795873644</v>
      </c>
      <c r="AC312" s="23">
        <v>0.10686066770303645</v>
      </c>
      <c r="AD312" s="17">
        <v>0.81619389482637372</v>
      </c>
      <c r="AE312" s="3">
        <v>0.19633244723800777</v>
      </c>
      <c r="AF312" s="17">
        <v>0.27608550946880678</v>
      </c>
      <c r="AG312" s="37">
        <f t="shared" si="30"/>
        <v>0.19633244723800777</v>
      </c>
      <c r="AH312" s="22">
        <v>224.7985183431546</v>
      </c>
      <c r="AI312" s="23">
        <v>3.1699999999999999E-2</v>
      </c>
      <c r="AJ312" s="17">
        <v>0.98166223619003878</v>
      </c>
      <c r="AK312" s="38">
        <v>0.22294110840144898</v>
      </c>
      <c r="AN312" s="3">
        <f t="shared" si="31"/>
        <v>-0.88126278289862348</v>
      </c>
      <c r="AO312" s="3">
        <f t="shared" si="32"/>
        <v>-0.53955218716856246</v>
      </c>
      <c r="AP312" s="3">
        <f t="shared" si="33"/>
        <v>-0.81573962321520577</v>
      </c>
      <c r="AQ312" s="3">
        <f t="shared" si="34"/>
        <v>-0.92285694355249781</v>
      </c>
    </row>
    <row r="313" spans="1:43" x14ac:dyDescent="0.25">
      <c r="B313" s="1">
        <v>28.7</v>
      </c>
      <c r="C313" s="1">
        <v>2</v>
      </c>
      <c r="D313" s="4">
        <v>50.6</v>
      </c>
      <c r="E313" s="3">
        <v>2.8017146470593879</v>
      </c>
      <c r="F313" s="1">
        <v>38.200000000000003</v>
      </c>
      <c r="G313" s="1">
        <v>52.5</v>
      </c>
      <c r="H313" s="5">
        <v>143.36625380284787</v>
      </c>
      <c r="I313" s="1">
        <v>381</v>
      </c>
      <c r="J313" s="29">
        <v>328.5</v>
      </c>
      <c r="K313" s="22">
        <v>206</v>
      </c>
      <c r="L313" s="29">
        <v>183.75</v>
      </c>
      <c r="M313" s="3">
        <v>0.25</v>
      </c>
      <c r="N313" s="37">
        <v>0.16495397276544804</v>
      </c>
      <c r="O313" s="22">
        <v>245.23171991304602</v>
      </c>
      <c r="P313" s="22">
        <v>44.592124795873644</v>
      </c>
      <c r="Q313" s="23">
        <v>0.10686066770303645</v>
      </c>
      <c r="R313" s="17">
        <v>0.65981589106179217</v>
      </c>
      <c r="S313" s="38">
        <v>0.20357012502186989</v>
      </c>
      <c r="T313" s="22">
        <v>245.23171991304602</v>
      </c>
      <c r="U313" s="22">
        <v>79</v>
      </c>
      <c r="V313" s="23">
        <v>4.6065670362633239E-2</v>
      </c>
      <c r="W313" s="17">
        <f t="shared" si="28"/>
        <v>1.2835787698267167</v>
      </c>
      <c r="X313" s="17">
        <f t="shared" si="29"/>
        <v>0.47499999999999998</v>
      </c>
      <c r="Y313" s="17">
        <v>0.81428050008747954</v>
      </c>
      <c r="Z313" s="37">
        <v>0.19175413751233761</v>
      </c>
      <c r="AA313" s="22">
        <v>245.23171991304602</v>
      </c>
      <c r="AB313" s="22">
        <v>44.592124795873644</v>
      </c>
      <c r="AC313" s="23">
        <v>0.10686066770303645</v>
      </c>
      <c r="AD313" s="17">
        <v>0.76701655004935043</v>
      </c>
      <c r="AE313" s="3">
        <v>0.22631554136206686</v>
      </c>
      <c r="AF313" s="17">
        <v>0.36684973527969084</v>
      </c>
      <c r="AG313" s="37">
        <f t="shared" si="30"/>
        <v>0.22631554136206686</v>
      </c>
      <c r="AH313" s="22">
        <v>259.12883525842716</v>
      </c>
      <c r="AI313" s="23">
        <v>3.1699999999999999E-2</v>
      </c>
      <c r="AJ313" s="17">
        <v>0.90526216544826743</v>
      </c>
      <c r="AK313" s="38">
        <v>0.26437602127287851</v>
      </c>
      <c r="AN313" s="3">
        <f t="shared" si="31"/>
        <v>-0.59268433185235647</v>
      </c>
      <c r="AO313" s="3">
        <f t="shared" si="32"/>
        <v>-0.13606498920347537</v>
      </c>
      <c r="AP313" s="3">
        <f t="shared" si="33"/>
        <v>-0.42841787830505718</v>
      </c>
      <c r="AQ313" s="3">
        <f t="shared" si="34"/>
        <v>-0.54501398056443406</v>
      </c>
    </row>
    <row r="314" spans="1:43" x14ac:dyDescent="0.25">
      <c r="B314" s="1">
        <v>28.7</v>
      </c>
      <c r="C314" s="1">
        <v>2</v>
      </c>
      <c r="D314" s="4">
        <v>50.6</v>
      </c>
      <c r="E314" s="3">
        <v>2.8017146470593879</v>
      </c>
      <c r="F314" s="1">
        <v>38.200000000000003</v>
      </c>
      <c r="G314" s="1">
        <v>52.5</v>
      </c>
      <c r="H314" s="5">
        <v>143.36625380284787</v>
      </c>
      <c r="I314" s="1">
        <v>381</v>
      </c>
      <c r="J314" s="29">
        <v>328.5</v>
      </c>
      <c r="K314" s="22">
        <v>206</v>
      </c>
      <c r="L314" s="29">
        <v>183.75</v>
      </c>
      <c r="M314" s="3">
        <v>0.28999999999999998</v>
      </c>
      <c r="N314" s="37">
        <v>0.18803361981907052</v>
      </c>
      <c r="O314" s="22">
        <v>275.8</v>
      </c>
      <c r="P314" s="22">
        <v>44.592124795873644</v>
      </c>
      <c r="Q314" s="23">
        <v>0.10686066770303645</v>
      </c>
      <c r="R314" s="17">
        <v>0.64839179247955359</v>
      </c>
      <c r="S314" s="38">
        <v>0.23504357802551876</v>
      </c>
      <c r="T314" s="22">
        <v>275.8</v>
      </c>
      <c r="U314" s="22">
        <v>79</v>
      </c>
      <c r="V314" s="23">
        <v>4.6065670362633239E-2</v>
      </c>
      <c r="W314" s="17">
        <f t="shared" si="28"/>
        <v>1.2835787698267167</v>
      </c>
      <c r="X314" s="17">
        <f t="shared" si="29"/>
        <v>0.47499999999999998</v>
      </c>
      <c r="Y314" s="17">
        <v>0.81049509663971986</v>
      </c>
      <c r="Z314" s="37">
        <v>0.21858354780577408</v>
      </c>
      <c r="AA314" s="22">
        <v>275.8</v>
      </c>
      <c r="AB314" s="22">
        <v>44.592124795873644</v>
      </c>
      <c r="AC314" s="23">
        <v>0.10686066770303645</v>
      </c>
      <c r="AD314" s="17">
        <v>0.75373637174404862</v>
      </c>
      <c r="AE314" s="3">
        <v>0.24087564876911222</v>
      </c>
      <c r="AF314" s="17">
        <v>0.41557101380352907</v>
      </c>
      <c r="AG314" s="37">
        <f t="shared" si="30"/>
        <v>0.24087564876911222</v>
      </c>
      <c r="AH314" s="22">
        <v>275.8</v>
      </c>
      <c r="AI314" s="23">
        <v>3.1699999999999999E-2</v>
      </c>
      <c r="AJ314" s="17">
        <v>0.83060568541073188</v>
      </c>
      <c r="AK314" s="38">
        <v>0.30973123037002048</v>
      </c>
      <c r="AN314" s="3">
        <f t="shared" si="31"/>
        <v>-0.32116785583869173</v>
      </c>
      <c r="AO314" s="3">
        <f t="shared" si="32"/>
        <v>0.24356634401254548</v>
      </c>
      <c r="AP314" s="3">
        <f t="shared" si="33"/>
        <v>-6.3996228385650056E-2</v>
      </c>
      <c r="AQ314" s="3">
        <f t="shared" si="34"/>
        <v>-0.36152944420072364</v>
      </c>
    </row>
    <row r="315" spans="1:43" x14ac:dyDescent="0.25">
      <c r="A315" t="s">
        <v>80</v>
      </c>
      <c r="B315" s="1">
        <v>28.7</v>
      </c>
      <c r="C315" s="1">
        <v>2</v>
      </c>
      <c r="D315" s="4">
        <v>50.6</v>
      </c>
      <c r="E315" s="3">
        <v>2.7153116457984496</v>
      </c>
      <c r="F315" s="1">
        <v>38.200000000000003</v>
      </c>
      <c r="G315" s="1">
        <v>52.5</v>
      </c>
      <c r="H315" s="5">
        <v>144.17675602863136</v>
      </c>
      <c r="I315" s="1">
        <v>381</v>
      </c>
      <c r="J315" s="29">
        <v>328.5</v>
      </c>
      <c r="K315" s="22">
        <v>206</v>
      </c>
      <c r="L315" s="29">
        <v>183.75</v>
      </c>
      <c r="M315" s="3">
        <v>0.17</v>
      </c>
      <c r="N315" s="37">
        <v>0.14087586174074962</v>
      </c>
      <c r="O315" s="22">
        <v>212.94749158826474</v>
      </c>
      <c r="P315" s="22">
        <v>43.411365898323631</v>
      </c>
      <c r="Q315" s="23">
        <v>0.1072263869101954</v>
      </c>
      <c r="R315" s="17">
        <v>0.82868153965146829</v>
      </c>
      <c r="S315" s="38">
        <v>0.17172528363860692</v>
      </c>
      <c r="T315" s="22">
        <v>212.94749158826474</v>
      </c>
      <c r="U315" s="22">
        <v>77</v>
      </c>
      <c r="V315" s="23">
        <v>4.6065670362633239E-2</v>
      </c>
      <c r="W315" s="17">
        <f t="shared" si="28"/>
        <v>1.2848257163277517</v>
      </c>
      <c r="X315" s="17">
        <f t="shared" si="29"/>
        <v>0.47499999999999998</v>
      </c>
      <c r="Y315" s="17">
        <v>1.0101487272859231</v>
      </c>
      <c r="Z315" s="37">
        <v>0.16389493709976841</v>
      </c>
      <c r="AA315" s="22">
        <v>212.94749158826474</v>
      </c>
      <c r="AB315" s="22">
        <v>43.411365898323631</v>
      </c>
      <c r="AC315" s="23">
        <v>0.1072263869101954</v>
      </c>
      <c r="AD315" s="17">
        <v>0.96408786529275525</v>
      </c>
      <c r="AE315" s="3">
        <v>0.19633244723800777</v>
      </c>
      <c r="AF315" s="17">
        <v>0.28487073184269951</v>
      </c>
      <c r="AG315" s="37">
        <f t="shared" si="30"/>
        <v>0.19633244723800777</v>
      </c>
      <c r="AH315" s="22">
        <v>225</v>
      </c>
      <c r="AI315" s="23">
        <v>3.1699999999999999E-2</v>
      </c>
      <c r="AJ315" s="17">
        <v>1.1548967484588692</v>
      </c>
      <c r="AK315" s="38">
        <v>0.22443308586492156</v>
      </c>
      <c r="AN315" s="3">
        <f t="shared" si="31"/>
        <v>-0.87594706283358159</v>
      </c>
      <c r="AO315" s="3">
        <f t="shared" si="32"/>
        <v>-0.52017599186274066</v>
      </c>
      <c r="AP315" s="3">
        <f t="shared" si="33"/>
        <v>-0.80682708181511698</v>
      </c>
      <c r="AQ315" s="3">
        <f t="shared" si="34"/>
        <v>-0.92285694355249781</v>
      </c>
    </row>
    <row r="316" spans="1:43" x14ac:dyDescent="0.25">
      <c r="A316" t="s">
        <v>81</v>
      </c>
      <c r="B316" s="1">
        <v>28.7</v>
      </c>
      <c r="C316" s="1">
        <v>2</v>
      </c>
      <c r="D316" s="4">
        <v>50.6</v>
      </c>
      <c r="E316" s="3">
        <v>2.8017146470593879</v>
      </c>
      <c r="F316" s="1">
        <v>38.200000000000003</v>
      </c>
      <c r="G316" s="1">
        <v>52.5</v>
      </c>
      <c r="H316" s="5">
        <v>143.36625380284787</v>
      </c>
      <c r="I316" s="1">
        <v>381</v>
      </c>
      <c r="J316" s="29">
        <v>328.5</v>
      </c>
      <c r="K316" s="22">
        <v>206</v>
      </c>
      <c r="L316" s="29">
        <v>183.75</v>
      </c>
      <c r="M316" s="3">
        <v>0.15</v>
      </c>
      <c r="N316" s="37">
        <v>0.11532192168156596</v>
      </c>
      <c r="O316" s="22">
        <v>179.49560032260422</v>
      </c>
      <c r="P316" s="22">
        <v>44.592124795873644</v>
      </c>
      <c r="Q316" s="23">
        <v>0.10686066770303645</v>
      </c>
      <c r="R316" s="17">
        <v>0.76881281121043976</v>
      </c>
      <c r="S316" s="38">
        <v>0.13588745970060442</v>
      </c>
      <c r="T316" s="22">
        <v>179.49560032260422</v>
      </c>
      <c r="U316" s="22">
        <v>79</v>
      </c>
      <c r="V316" s="23">
        <v>4.6065670362633239E-2</v>
      </c>
      <c r="W316" s="17">
        <f t="shared" si="28"/>
        <v>1.2835787698267167</v>
      </c>
      <c r="X316" s="17">
        <f t="shared" si="29"/>
        <v>0.47499999999999998</v>
      </c>
      <c r="Y316" s="17">
        <v>0.90591639800402957</v>
      </c>
      <c r="Z316" s="37">
        <v>0.13405833916930074</v>
      </c>
      <c r="AA316" s="22">
        <v>179.49560032260422</v>
      </c>
      <c r="AB316" s="22">
        <v>44.592124795873644</v>
      </c>
      <c r="AC316" s="23">
        <v>0.10686066770303645</v>
      </c>
      <c r="AD316" s="17">
        <v>0.89372226112867159</v>
      </c>
      <c r="AE316" s="3">
        <v>0.16565003896528258</v>
      </c>
      <c r="AF316" s="17">
        <v>0.19653619230075234</v>
      </c>
      <c r="AG316" s="37">
        <f t="shared" si="30"/>
        <v>0.16565003896528258</v>
      </c>
      <c r="AH316" s="22">
        <v>189.66749432781745</v>
      </c>
      <c r="AI316" s="23">
        <v>3.1699999999999999E-2</v>
      </c>
      <c r="AJ316" s="17">
        <v>1.1043335931018838</v>
      </c>
      <c r="AK316" s="38">
        <v>0.18053978356800363</v>
      </c>
      <c r="AN316" s="3">
        <f t="shared" si="31"/>
        <v>-1.1765719266806636</v>
      </c>
      <c r="AO316" s="3">
        <f t="shared" si="32"/>
        <v>-0.95245016526111548</v>
      </c>
      <c r="AP316" s="3">
        <f t="shared" si="33"/>
        <v>-1.2120951114468748</v>
      </c>
      <c r="AQ316" s="3">
        <f t="shared" si="34"/>
        <v>-1.3095125704003416</v>
      </c>
    </row>
    <row r="317" spans="1:43" x14ac:dyDescent="0.25">
      <c r="B317" s="1">
        <v>28.7</v>
      </c>
      <c r="C317" s="1">
        <v>2</v>
      </c>
      <c r="D317" s="4">
        <v>50.6</v>
      </c>
      <c r="E317" s="3">
        <v>2.8017146470593879</v>
      </c>
      <c r="F317" s="1">
        <v>38.200000000000003</v>
      </c>
      <c r="G317" s="1">
        <v>52.5</v>
      </c>
      <c r="H317" s="5">
        <v>143.36625380284787</v>
      </c>
      <c r="I317" s="1">
        <v>381</v>
      </c>
      <c r="J317" s="29">
        <v>328.5</v>
      </c>
      <c r="K317" s="22">
        <v>206</v>
      </c>
      <c r="L317" s="29">
        <v>183.75</v>
      </c>
      <c r="M317" s="3">
        <v>0.16</v>
      </c>
      <c r="N317" s="37">
        <v>0.14042401091851497</v>
      </c>
      <c r="O317" s="22">
        <v>212.74254265148761</v>
      </c>
      <c r="P317" s="22">
        <v>44.592124795873644</v>
      </c>
      <c r="Q317" s="23">
        <v>0.10686066770303645</v>
      </c>
      <c r="R317" s="17">
        <v>0.87765006824071856</v>
      </c>
      <c r="S317" s="38">
        <v>0.17011889417865081</v>
      </c>
      <c r="T317" s="22">
        <v>212.74254265148761</v>
      </c>
      <c r="U317" s="22">
        <v>79</v>
      </c>
      <c r="V317" s="23">
        <v>4.6065670362633239E-2</v>
      </c>
      <c r="W317" s="17">
        <f t="shared" si="28"/>
        <v>1.2835787698267167</v>
      </c>
      <c r="X317" s="17">
        <f t="shared" si="29"/>
        <v>0.47499999999999998</v>
      </c>
      <c r="Y317" s="17">
        <v>1.0632430886165676</v>
      </c>
      <c r="Z317" s="37">
        <v>0.16323877896527475</v>
      </c>
      <c r="AA317" s="22">
        <v>212.74254265148761</v>
      </c>
      <c r="AB317" s="22">
        <v>44.592124795873644</v>
      </c>
      <c r="AC317" s="23">
        <v>0.10686066770303645</v>
      </c>
      <c r="AD317" s="17">
        <v>1.0202423685329671</v>
      </c>
      <c r="AE317" s="3">
        <v>0.19633244723800777</v>
      </c>
      <c r="AF317" s="17">
        <v>0.27608550946880678</v>
      </c>
      <c r="AG317" s="37">
        <f t="shared" si="30"/>
        <v>0.19633244723800777</v>
      </c>
      <c r="AH317" s="22">
        <v>224.7985183431546</v>
      </c>
      <c r="AI317" s="23">
        <v>3.1699999999999999E-2</v>
      </c>
      <c r="AJ317" s="17">
        <v>1.2270777952375485</v>
      </c>
      <c r="AK317" s="38">
        <v>0.22294110840144898</v>
      </c>
      <c r="AN317" s="3">
        <f t="shared" si="31"/>
        <v>-0.88126278289862348</v>
      </c>
      <c r="AO317" s="3">
        <f t="shared" si="32"/>
        <v>-0.53955218716856246</v>
      </c>
      <c r="AP317" s="3">
        <f t="shared" si="33"/>
        <v>-0.81573962321520577</v>
      </c>
      <c r="AQ317" s="3">
        <f t="shared" si="34"/>
        <v>-0.92285694355249781</v>
      </c>
    </row>
    <row r="318" spans="1:43" x14ac:dyDescent="0.25">
      <c r="B318" s="1">
        <v>28.7</v>
      </c>
      <c r="C318" s="1">
        <v>2</v>
      </c>
      <c r="D318" s="4">
        <v>50.6</v>
      </c>
      <c r="E318" s="3">
        <v>2.8017146470593879</v>
      </c>
      <c r="F318" s="1">
        <v>38.200000000000003</v>
      </c>
      <c r="G318" s="1">
        <v>52.5</v>
      </c>
      <c r="H318" s="5">
        <v>143.36625380284787</v>
      </c>
      <c r="I318" s="1">
        <v>381</v>
      </c>
      <c r="J318" s="29">
        <v>328.5</v>
      </c>
      <c r="K318" s="22">
        <v>206</v>
      </c>
      <c r="L318" s="29">
        <v>183.75</v>
      </c>
      <c r="M318" s="3">
        <v>0.22</v>
      </c>
      <c r="N318" s="37">
        <v>0.16495397276544804</v>
      </c>
      <c r="O318" s="22">
        <v>245.23171991304602</v>
      </c>
      <c r="P318" s="22">
        <v>44.592124795873644</v>
      </c>
      <c r="Q318" s="23">
        <v>0.10686066770303645</v>
      </c>
      <c r="R318" s="17">
        <v>0.7497907852974911</v>
      </c>
      <c r="S318" s="38">
        <v>0.20357012502186989</v>
      </c>
      <c r="T318" s="22">
        <v>245.23171991304602</v>
      </c>
      <c r="U318" s="22">
        <v>79</v>
      </c>
      <c r="V318" s="23">
        <v>4.6065670362633239E-2</v>
      </c>
      <c r="W318" s="17">
        <f t="shared" si="28"/>
        <v>1.2835787698267167</v>
      </c>
      <c r="X318" s="17">
        <f t="shared" si="29"/>
        <v>0.47499999999999998</v>
      </c>
      <c r="Y318" s="17">
        <v>0.92531875009940856</v>
      </c>
      <c r="Z318" s="37">
        <v>0.19175413751233761</v>
      </c>
      <c r="AA318" s="22">
        <v>245.23171991304602</v>
      </c>
      <c r="AB318" s="22">
        <v>44.592124795873644</v>
      </c>
      <c r="AC318" s="23">
        <v>0.10686066770303645</v>
      </c>
      <c r="AD318" s="17">
        <v>0.87160971596517089</v>
      </c>
      <c r="AE318" s="3">
        <v>0.22631554136206686</v>
      </c>
      <c r="AF318" s="17">
        <v>0.36684973527969084</v>
      </c>
      <c r="AG318" s="37">
        <f t="shared" si="30"/>
        <v>0.22631554136206686</v>
      </c>
      <c r="AH318" s="22">
        <v>259.12883525842716</v>
      </c>
      <c r="AI318" s="23">
        <v>3.1699999999999999E-2</v>
      </c>
      <c r="AJ318" s="17">
        <v>1.0287070061912129</v>
      </c>
      <c r="AK318" s="38">
        <v>0.26437602127287851</v>
      </c>
      <c r="AN318" s="3">
        <f t="shared" si="31"/>
        <v>-0.59268433185235647</v>
      </c>
      <c r="AO318" s="3">
        <f t="shared" si="32"/>
        <v>-0.13606498920347537</v>
      </c>
      <c r="AP318" s="3">
        <f t="shared" si="33"/>
        <v>-0.42841787830505718</v>
      </c>
      <c r="AQ318" s="3">
        <f t="shared" si="34"/>
        <v>-0.54501398056443406</v>
      </c>
    </row>
    <row r="319" spans="1:43" x14ac:dyDescent="0.25">
      <c r="B319" s="1">
        <v>28.7</v>
      </c>
      <c r="C319" s="1">
        <v>2</v>
      </c>
      <c r="D319" s="4">
        <v>50.6</v>
      </c>
      <c r="E319" s="3">
        <v>2.8017146470593879</v>
      </c>
      <c r="F319" s="1">
        <v>38.200000000000003</v>
      </c>
      <c r="G319" s="1">
        <v>52.5</v>
      </c>
      <c r="H319" s="5">
        <v>143.36625380284787</v>
      </c>
      <c r="I319" s="1">
        <v>381</v>
      </c>
      <c r="J319" s="29">
        <v>328.5</v>
      </c>
      <c r="K319" s="22">
        <v>206</v>
      </c>
      <c r="L319" s="29">
        <v>183.75</v>
      </c>
      <c r="M319" s="3">
        <v>0.26</v>
      </c>
      <c r="N319" s="37">
        <v>0.18803361981907052</v>
      </c>
      <c r="O319" s="22">
        <v>275.8</v>
      </c>
      <c r="P319" s="22">
        <v>44.592124795873644</v>
      </c>
      <c r="Q319" s="23">
        <v>0.10686066770303645</v>
      </c>
      <c r="R319" s="17">
        <v>0.72320623007334817</v>
      </c>
      <c r="S319" s="38">
        <v>0.23504357802551876</v>
      </c>
      <c r="T319" s="22">
        <v>275.8</v>
      </c>
      <c r="U319" s="22">
        <v>79</v>
      </c>
      <c r="V319" s="23">
        <v>4.6065670362633239E-2</v>
      </c>
      <c r="W319" s="17">
        <f t="shared" si="28"/>
        <v>1.2835787698267167</v>
      </c>
      <c r="X319" s="17">
        <f t="shared" si="29"/>
        <v>0.47499999999999998</v>
      </c>
      <c r="Y319" s="17">
        <v>0.90401376163661062</v>
      </c>
      <c r="Z319" s="37">
        <v>0.21858354780577408</v>
      </c>
      <c r="AA319" s="22">
        <v>275.8</v>
      </c>
      <c r="AB319" s="22">
        <v>44.592124795873644</v>
      </c>
      <c r="AC319" s="23">
        <v>0.10686066770303645</v>
      </c>
      <c r="AD319" s="17">
        <v>0.84070595309913099</v>
      </c>
      <c r="AE319" s="3">
        <v>0.24087564876911222</v>
      </c>
      <c r="AF319" s="17">
        <v>0.41557101380352907</v>
      </c>
      <c r="AG319" s="37">
        <f t="shared" si="30"/>
        <v>0.24087564876911222</v>
      </c>
      <c r="AH319" s="22">
        <v>275.8</v>
      </c>
      <c r="AI319" s="23">
        <v>3.1699999999999999E-2</v>
      </c>
      <c r="AJ319" s="17">
        <v>0.92644480295812393</v>
      </c>
      <c r="AK319" s="38">
        <v>0.30973123037002048</v>
      </c>
      <c r="AN319" s="3">
        <f t="shared" si="31"/>
        <v>-0.32116785583869173</v>
      </c>
      <c r="AO319" s="3">
        <f t="shared" si="32"/>
        <v>0.24356634401254548</v>
      </c>
      <c r="AP319" s="3">
        <f t="shared" si="33"/>
        <v>-6.3996228385650056E-2</v>
      </c>
      <c r="AQ319" s="3">
        <f t="shared" si="34"/>
        <v>-0.36152944420072364</v>
      </c>
    </row>
    <row r="320" spans="1:43" x14ac:dyDescent="0.25">
      <c r="A320" t="s">
        <v>82</v>
      </c>
      <c r="B320" s="1">
        <v>28.7</v>
      </c>
      <c r="C320" s="1">
        <v>2</v>
      </c>
      <c r="D320" s="4">
        <v>50.6</v>
      </c>
      <c r="E320" s="3">
        <v>2.524448068103379</v>
      </c>
      <c r="F320" s="1">
        <v>38.200000000000003</v>
      </c>
      <c r="G320" s="1">
        <v>52.5</v>
      </c>
      <c r="H320" s="5">
        <v>146.07134676739989</v>
      </c>
      <c r="I320" s="1">
        <v>381</v>
      </c>
      <c r="J320" s="29">
        <v>328.5</v>
      </c>
      <c r="K320" s="22">
        <v>207</v>
      </c>
      <c r="L320" s="29">
        <v>183.75</v>
      </c>
      <c r="M320" s="3">
        <v>0.17</v>
      </c>
      <c r="N320" s="37">
        <v>0.14185912001048881</v>
      </c>
      <c r="O320" s="22">
        <v>213.42811414487335</v>
      </c>
      <c r="P320" s="22">
        <v>40.795707998733043</v>
      </c>
      <c r="Q320" s="23">
        <v>0.10809111803939714</v>
      </c>
      <c r="R320" s="17">
        <v>0.83446541182640466</v>
      </c>
      <c r="S320" s="38">
        <v>0.17532460989147633</v>
      </c>
      <c r="T320" s="22">
        <v>213.42811414487335</v>
      </c>
      <c r="U320" s="22">
        <v>72</v>
      </c>
      <c r="V320" s="23">
        <v>4.6065670362633239E-2</v>
      </c>
      <c r="W320" s="17">
        <f t="shared" si="28"/>
        <v>1.2877837393946086</v>
      </c>
      <c r="X320" s="17">
        <f t="shared" si="29"/>
        <v>0.47198275862068967</v>
      </c>
      <c r="Y320" s="17">
        <v>1.031321234655743</v>
      </c>
      <c r="Z320" s="37">
        <v>0.16534871114949398</v>
      </c>
      <c r="AA320" s="22">
        <v>213.42811414487335</v>
      </c>
      <c r="AB320" s="22">
        <v>40.795707998733043</v>
      </c>
      <c r="AC320" s="23">
        <v>0.10809111803939714</v>
      </c>
      <c r="AD320" s="17">
        <v>0.97263947734996448</v>
      </c>
      <c r="AE320" s="3">
        <v>0.19633244723800777</v>
      </c>
      <c r="AF320" s="17">
        <v>0.30640868611757599</v>
      </c>
      <c r="AG320" s="37">
        <f t="shared" si="30"/>
        <v>0.19633244723800777</v>
      </c>
      <c r="AH320" s="22">
        <v>224.7985183431546</v>
      </c>
      <c r="AI320" s="23">
        <v>3.1699999999999999E-2</v>
      </c>
      <c r="AJ320" s="17">
        <v>1.1548967484588692</v>
      </c>
      <c r="AK320" s="38">
        <v>0.22772885282165956</v>
      </c>
      <c r="AN320" s="3">
        <f t="shared" si="31"/>
        <v>-0.86437969268313652</v>
      </c>
      <c r="AO320" s="3">
        <f t="shared" si="32"/>
        <v>-0.47676108521434007</v>
      </c>
      <c r="AP320" s="3">
        <f t="shared" si="33"/>
        <v>-0.78708058973733108</v>
      </c>
      <c r="AQ320" s="3">
        <f t="shared" si="34"/>
        <v>-0.92285694355249781</v>
      </c>
    </row>
    <row r="321" spans="1:43" x14ac:dyDescent="0.25">
      <c r="B321" s="1">
        <v>28.7</v>
      </c>
      <c r="C321" s="1">
        <v>2</v>
      </c>
      <c r="D321" s="4">
        <v>50.6</v>
      </c>
      <c r="E321" s="3">
        <v>2.524448068103379</v>
      </c>
      <c r="F321" s="1">
        <v>38.200000000000003</v>
      </c>
      <c r="G321" s="1">
        <v>52.5</v>
      </c>
      <c r="H321" s="5">
        <v>146.07134676739989</v>
      </c>
      <c r="I321" s="1">
        <v>381</v>
      </c>
      <c r="J321" s="29">
        <v>328.5</v>
      </c>
      <c r="K321" s="22">
        <v>207</v>
      </c>
      <c r="L321" s="29">
        <v>183.75</v>
      </c>
      <c r="M321" s="3">
        <v>0.2</v>
      </c>
      <c r="N321" s="37">
        <v>0.16632972890339826</v>
      </c>
      <c r="O321" s="22">
        <v>246.02198910110286</v>
      </c>
      <c r="P321" s="22">
        <v>40.795707998733043</v>
      </c>
      <c r="Q321" s="23">
        <v>0.10809111803939714</v>
      </c>
      <c r="R321" s="17">
        <v>0.83164864451699128</v>
      </c>
      <c r="S321" s="38">
        <v>0.20892297403140542</v>
      </c>
      <c r="T321" s="22">
        <v>246.02198910110286</v>
      </c>
      <c r="U321" s="22">
        <v>72</v>
      </c>
      <c r="V321" s="23">
        <v>4.6065670362633239E-2</v>
      </c>
      <c r="W321" s="17">
        <f t="shared" si="28"/>
        <v>1.2877837393946086</v>
      </c>
      <c r="X321" s="17">
        <f t="shared" si="29"/>
        <v>0.47198275862068967</v>
      </c>
      <c r="Y321" s="17">
        <v>1.044614870157027</v>
      </c>
      <c r="Z321" s="37">
        <v>0.19387125972576283</v>
      </c>
      <c r="AA321" s="22">
        <v>246.02198910110286</v>
      </c>
      <c r="AB321" s="22">
        <v>40.795707998733043</v>
      </c>
      <c r="AC321" s="23">
        <v>0.10809111803939714</v>
      </c>
      <c r="AD321" s="17">
        <v>0.96935629862881412</v>
      </c>
      <c r="AE321" s="3">
        <v>0.22631554136206686</v>
      </c>
      <c r="AF321" s="17">
        <v>0.40714177866814372</v>
      </c>
      <c r="AG321" s="37">
        <f t="shared" si="30"/>
        <v>0.22631554136206686</v>
      </c>
      <c r="AH321" s="22">
        <v>259.12883525842716</v>
      </c>
      <c r="AI321" s="23">
        <v>3.1699999999999999E-2</v>
      </c>
      <c r="AJ321" s="17">
        <v>1.1315777068103343</v>
      </c>
      <c r="AK321" s="38">
        <v>0.26916376569308909</v>
      </c>
      <c r="AN321" s="3">
        <f t="shared" si="31"/>
        <v>-0.57649948909620252</v>
      </c>
      <c r="AO321" s="3">
        <f t="shared" si="32"/>
        <v>-7.1499172235173908E-2</v>
      </c>
      <c r="AP321" s="3">
        <f t="shared" si="33"/>
        <v>-0.39966118325812233</v>
      </c>
      <c r="AQ321" s="3">
        <f t="shared" si="34"/>
        <v>-0.54501398056443406</v>
      </c>
    </row>
    <row r="322" spans="1:43" x14ac:dyDescent="0.25">
      <c r="B322" s="1">
        <v>28.7</v>
      </c>
      <c r="C322" s="1">
        <v>2</v>
      </c>
      <c r="D322" s="4">
        <v>50.6</v>
      </c>
      <c r="E322" s="3">
        <v>2.524448068103379</v>
      </c>
      <c r="F322" s="1">
        <v>38.200000000000003</v>
      </c>
      <c r="G322" s="1">
        <v>52.5</v>
      </c>
      <c r="H322" s="5">
        <v>146.07134676739989</v>
      </c>
      <c r="I322" s="1">
        <v>381</v>
      </c>
      <c r="J322" s="29">
        <v>328.5</v>
      </c>
      <c r="K322" s="22">
        <v>207</v>
      </c>
      <c r="L322" s="29">
        <v>183.75</v>
      </c>
      <c r="M322" s="3">
        <v>0.24</v>
      </c>
      <c r="N322" s="37">
        <v>0.18868626243291151</v>
      </c>
      <c r="O322" s="22">
        <v>275.8</v>
      </c>
      <c r="P322" s="22">
        <v>40.795707998733043</v>
      </c>
      <c r="Q322" s="23">
        <v>0.10809111803939714</v>
      </c>
      <c r="R322" s="17">
        <v>0.78619276013713135</v>
      </c>
      <c r="S322" s="38">
        <v>0.23961869385261392</v>
      </c>
      <c r="T322" s="22">
        <v>275.8</v>
      </c>
      <c r="U322" s="22">
        <v>72</v>
      </c>
      <c r="V322" s="23">
        <v>4.6065670362633239E-2</v>
      </c>
      <c r="W322" s="17">
        <f t="shared" si="28"/>
        <v>1.2877837393946086</v>
      </c>
      <c r="X322" s="17">
        <f t="shared" si="29"/>
        <v>0.47198275862068967</v>
      </c>
      <c r="Y322" s="17">
        <v>0.99841122438589136</v>
      </c>
      <c r="Z322" s="37">
        <v>0.21992967602358099</v>
      </c>
      <c r="AA322" s="22">
        <v>275.8</v>
      </c>
      <c r="AB322" s="22">
        <v>40.795707998733043</v>
      </c>
      <c r="AC322" s="23">
        <v>0.10809111803939714</v>
      </c>
      <c r="AD322" s="17">
        <v>0.91637365009825411</v>
      </c>
      <c r="AE322" s="3">
        <v>0.24087564876911222</v>
      </c>
      <c r="AF322" s="17">
        <v>0.46121423965018032</v>
      </c>
      <c r="AG322" s="37">
        <f t="shared" si="30"/>
        <v>0.24087564876911222</v>
      </c>
      <c r="AH322" s="22">
        <v>275.8</v>
      </c>
      <c r="AI322" s="23">
        <v>3.1699999999999999E-2</v>
      </c>
      <c r="AJ322" s="17">
        <v>1.0036485365379677</v>
      </c>
      <c r="AK322" s="38">
        <v>0.314518974790231</v>
      </c>
      <c r="AN322" s="3">
        <f t="shared" si="31"/>
        <v>-0.31348995581731165</v>
      </c>
      <c r="AO322" s="3">
        <f t="shared" si="32"/>
        <v>0.29875117933571421</v>
      </c>
      <c r="AP322" s="3">
        <f t="shared" si="33"/>
        <v>-4.571188069515026E-2</v>
      </c>
      <c r="AQ322" s="3">
        <f t="shared" si="34"/>
        <v>-0.36152944420072364</v>
      </c>
    </row>
    <row r="323" spans="1:43" x14ac:dyDescent="0.25">
      <c r="A323" t="s">
        <v>83</v>
      </c>
      <c r="B323" s="1">
        <v>32.299999999999997</v>
      </c>
      <c r="C323" s="1">
        <v>1</v>
      </c>
      <c r="D323" s="4">
        <v>60</v>
      </c>
      <c r="E323" s="3">
        <v>2.5382184533279259</v>
      </c>
      <c r="F323" s="1">
        <v>38.299999999999997</v>
      </c>
      <c r="G323" s="1">
        <v>54.4</v>
      </c>
      <c r="H323" s="5">
        <v>122.83883123921107</v>
      </c>
      <c r="I323" s="1">
        <v>381</v>
      </c>
      <c r="J323" s="29">
        <v>326.60000000000002</v>
      </c>
      <c r="K323" s="22">
        <v>201</v>
      </c>
      <c r="L323" s="29">
        <v>190.4</v>
      </c>
      <c r="M323" s="3">
        <v>0.17</v>
      </c>
      <c r="N323" s="37">
        <v>0.14970058886743554</v>
      </c>
      <c r="O323" s="22">
        <v>170.80329915468195</v>
      </c>
      <c r="P323" s="22">
        <v>58.132703956962601</v>
      </c>
      <c r="Q323" s="23">
        <v>6.2449543908879294E-2</v>
      </c>
      <c r="R323" s="17">
        <v>0.88059169922020897</v>
      </c>
      <c r="S323" s="38">
        <v>0.14301625345901725</v>
      </c>
      <c r="T323" s="22">
        <v>170.80329915468195</v>
      </c>
      <c r="U323" s="22">
        <v>107</v>
      </c>
      <c r="V323" s="23">
        <v>2.8224872626215838E-2</v>
      </c>
      <c r="W323" s="17">
        <f t="shared" ref="W323:W342" si="35">(I323-H323)/(J323-H323)</f>
        <v>1.2669792302961531</v>
      </c>
      <c r="X323" s="17">
        <f t="shared" ref="X323:X342" si="36">0.5*(1+(I323-K323-L323)/(I323-K323))</f>
        <v>0.47111111111111109</v>
      </c>
      <c r="Y323" s="17">
        <v>0.84127207917068969</v>
      </c>
      <c r="Z323" s="37">
        <v>0.14825670019601386</v>
      </c>
      <c r="AA323" s="22">
        <v>170.80329915468195</v>
      </c>
      <c r="AB323" s="22">
        <v>58.132703956962601</v>
      </c>
      <c r="AC323" s="23">
        <v>6.2449543908879294E-2</v>
      </c>
      <c r="AD323" s="17">
        <v>0.87209823644714035</v>
      </c>
      <c r="AE323" s="3">
        <v>0.22847111041694371</v>
      </c>
      <c r="AF323" s="17">
        <v>0.21773757789137557</v>
      </c>
      <c r="AG323" s="37">
        <f t="shared" ref="AG323:AG342" si="37">SMALL(AE323:AF323,1)</f>
        <v>0.21773757789137557</v>
      </c>
      <c r="AH323" s="22">
        <v>179.11442665492356</v>
      </c>
      <c r="AI323" s="23">
        <v>2.2599999999999999E-2</v>
      </c>
      <c r="AJ323" s="17">
        <v>1.2808092817139738</v>
      </c>
      <c r="AK323" s="38">
        <v>0.20361826260418575</v>
      </c>
      <c r="AN323" s="3">
        <f t="shared" ref="AN323:AN342" si="38">(N323-$N$344)/$N$345</f>
        <v>-0.77213010212993516</v>
      </c>
      <c r="AO323" s="3">
        <f t="shared" ref="AO323:AO342" si="39">(S323-$S$344)/$S$345</f>
        <v>-0.86646298494078167</v>
      </c>
      <c r="AP323" s="3">
        <f t="shared" ref="AP323:AP342" si="40">(Z323-$Z$344)/$Z$345</f>
        <v>-1.0192399538077217</v>
      </c>
      <c r="AQ323" s="3">
        <f t="shared" ref="AQ323:AQ342" si="41">(AE323-$AE$344)/$AE$345</f>
        <v>-0.51784978612705934</v>
      </c>
    </row>
    <row r="324" spans="1:43" x14ac:dyDescent="0.25">
      <c r="B324" s="1">
        <v>32.299999999999997</v>
      </c>
      <c r="C324" s="1">
        <v>1</v>
      </c>
      <c r="D324" s="4">
        <v>60</v>
      </c>
      <c r="E324" s="3">
        <v>2.5382184533279259</v>
      </c>
      <c r="F324" s="1">
        <v>38.299999999999997</v>
      </c>
      <c r="G324" s="1">
        <v>54.4</v>
      </c>
      <c r="H324" s="5">
        <v>122.83883123921107</v>
      </c>
      <c r="I324" s="1">
        <v>381</v>
      </c>
      <c r="J324" s="29">
        <v>326.60000000000002</v>
      </c>
      <c r="K324" s="22">
        <v>201</v>
      </c>
      <c r="L324" s="29">
        <v>190.4</v>
      </c>
      <c r="M324" s="3">
        <v>0.23</v>
      </c>
      <c r="N324" s="37">
        <v>0.1931367068969474</v>
      </c>
      <c r="O324" s="22">
        <v>210.24200084790894</v>
      </c>
      <c r="P324" s="22">
        <v>58.132703956962601</v>
      </c>
      <c r="Q324" s="23">
        <v>6.2449543908879294E-2</v>
      </c>
      <c r="R324" s="17">
        <v>0.83972481259542342</v>
      </c>
      <c r="S324" s="38">
        <v>0.19605062531885634</v>
      </c>
      <c r="T324" s="22">
        <v>210.24200084790894</v>
      </c>
      <c r="U324" s="22">
        <v>107</v>
      </c>
      <c r="V324" s="23">
        <v>2.8224872626215838E-2</v>
      </c>
      <c r="W324" s="17">
        <f t="shared" si="35"/>
        <v>1.2669792302961531</v>
      </c>
      <c r="X324" s="17">
        <f t="shared" si="36"/>
        <v>0.47111111111111109</v>
      </c>
      <c r="Y324" s="17">
        <v>0.85239402312546231</v>
      </c>
      <c r="Z324" s="37">
        <v>0.19127386918044958</v>
      </c>
      <c r="AA324" s="22">
        <v>210.24200084790894</v>
      </c>
      <c r="AB324" s="22">
        <v>58.132703956962601</v>
      </c>
      <c r="AC324" s="23">
        <v>6.2449543908879294E-2</v>
      </c>
      <c r="AD324" s="17">
        <v>0.83162551817586772</v>
      </c>
      <c r="AE324" s="3">
        <v>0.28122538398102775</v>
      </c>
      <c r="AF324" s="17">
        <v>0.32989811911981998</v>
      </c>
      <c r="AG324" s="37">
        <f t="shared" si="37"/>
        <v>0.28122538398102775</v>
      </c>
      <c r="AH324" s="22">
        <v>220.4721783889789</v>
      </c>
      <c r="AI324" s="23">
        <v>2.2599999999999999E-2</v>
      </c>
      <c r="AJ324" s="17">
        <v>1.222719060787077</v>
      </c>
      <c r="AK324" s="38">
        <v>0.27172060581322871</v>
      </c>
      <c r="AN324" s="3">
        <f t="shared" si="38"/>
        <v>-0.26113347936158149</v>
      </c>
      <c r="AO324" s="3">
        <f t="shared" si="39"/>
        <v>-0.2267648465417075</v>
      </c>
      <c r="AP324" s="3">
        <f t="shared" si="40"/>
        <v>-0.43494132313654832</v>
      </c>
      <c r="AQ324" s="3">
        <f t="shared" si="41"/>
        <v>0.14695255052510964</v>
      </c>
    </row>
    <row r="325" spans="1:43" x14ac:dyDescent="0.25">
      <c r="B325" s="1">
        <v>32.299999999999997</v>
      </c>
      <c r="C325" s="1">
        <v>1</v>
      </c>
      <c r="D325" s="4">
        <v>60</v>
      </c>
      <c r="E325" s="3">
        <v>2.5382184533279259</v>
      </c>
      <c r="F325" s="1">
        <v>38.299999999999997</v>
      </c>
      <c r="G325" s="1">
        <v>54.4</v>
      </c>
      <c r="H325" s="5">
        <v>122.83883123921107</v>
      </c>
      <c r="I325" s="1">
        <v>381</v>
      </c>
      <c r="J325" s="29">
        <v>326.60000000000002</v>
      </c>
      <c r="K325" s="22">
        <v>201</v>
      </c>
      <c r="L325" s="29">
        <v>190.4</v>
      </c>
      <c r="M325" s="3">
        <v>0.27</v>
      </c>
      <c r="N325" s="37">
        <v>0.23156717563681278</v>
      </c>
      <c r="O325" s="22">
        <v>245.13572204860782</v>
      </c>
      <c r="P325" s="22">
        <v>58.132703956962601</v>
      </c>
      <c r="Q325" s="23">
        <v>6.2449543908879294E-2</v>
      </c>
      <c r="R325" s="17">
        <v>0.85765620606226955</v>
      </c>
      <c r="S325" s="38">
        <v>0.2429732294178959</v>
      </c>
      <c r="T325" s="22">
        <v>245.13572204860782</v>
      </c>
      <c r="U325" s="22">
        <v>107</v>
      </c>
      <c r="V325" s="23">
        <v>2.8224872626215838E-2</v>
      </c>
      <c r="W325" s="17">
        <f t="shared" si="35"/>
        <v>1.2669792302961531</v>
      </c>
      <c r="X325" s="17">
        <f t="shared" si="36"/>
        <v>0.47111111111111109</v>
      </c>
      <c r="Y325" s="17">
        <v>0.89990084969591067</v>
      </c>
      <c r="Z325" s="37">
        <v>0.22933366924846324</v>
      </c>
      <c r="AA325" s="22">
        <v>245.13572204860782</v>
      </c>
      <c r="AB325" s="22">
        <v>58.132703956962601</v>
      </c>
      <c r="AC325" s="23">
        <v>6.2449543908879294E-2</v>
      </c>
      <c r="AD325" s="17">
        <v>0.84938396017949347</v>
      </c>
      <c r="AE325" s="3">
        <v>0.32790016877006856</v>
      </c>
      <c r="AF325" s="17">
        <v>0.44849136211894347</v>
      </c>
      <c r="AG325" s="37">
        <f t="shared" si="37"/>
        <v>0.32790016877006856</v>
      </c>
      <c r="AH325" s="22">
        <v>257.06379516483446</v>
      </c>
      <c r="AI325" s="23">
        <v>2.2599999999999999E-2</v>
      </c>
      <c r="AJ325" s="17">
        <v>1.2144450695187723</v>
      </c>
      <c r="AK325" s="38">
        <v>0.33197472359669411</v>
      </c>
      <c r="AN325" s="3">
        <f t="shared" si="38"/>
        <v>0.1909750567680385</v>
      </c>
      <c r="AO325" s="3">
        <f t="shared" si="39"/>
        <v>0.33921343204185722</v>
      </c>
      <c r="AP325" s="3">
        <f t="shared" si="40"/>
        <v>8.2021777605975343E-2</v>
      </c>
      <c r="AQ325" s="3">
        <f t="shared" si="41"/>
        <v>0.73514197849245488</v>
      </c>
    </row>
    <row r="326" spans="1:43" x14ac:dyDescent="0.25">
      <c r="B326" s="1">
        <v>32.299999999999997</v>
      </c>
      <c r="C326" s="1">
        <v>1</v>
      </c>
      <c r="D326" s="4">
        <v>60</v>
      </c>
      <c r="E326" s="3">
        <v>2.5382184533279259</v>
      </c>
      <c r="F326" s="1">
        <v>38.299999999999997</v>
      </c>
      <c r="G326" s="1">
        <v>54.4</v>
      </c>
      <c r="H326" s="5">
        <v>122.83883123921107</v>
      </c>
      <c r="I326" s="1">
        <v>381</v>
      </c>
      <c r="J326" s="29">
        <v>326.60000000000002</v>
      </c>
      <c r="K326" s="22">
        <v>201</v>
      </c>
      <c r="L326" s="29">
        <v>190.4</v>
      </c>
      <c r="M326" s="3">
        <v>0.31</v>
      </c>
      <c r="N326" s="37">
        <v>0.25901751045100241</v>
      </c>
      <c r="O326" s="22">
        <v>270.05980862053565</v>
      </c>
      <c r="P326" s="22">
        <v>58.132703956962601</v>
      </c>
      <c r="Q326" s="23">
        <v>6.2449543908879294E-2</v>
      </c>
      <c r="R326" s="17">
        <v>0.83554035629355616</v>
      </c>
      <c r="S326" s="38">
        <v>0.27648937520292433</v>
      </c>
      <c r="T326" s="22">
        <v>270.05980862053565</v>
      </c>
      <c r="U326" s="22">
        <v>107</v>
      </c>
      <c r="V326" s="23">
        <v>2.8224872626215838E-2</v>
      </c>
      <c r="W326" s="17">
        <f t="shared" si="35"/>
        <v>1.2669792302961531</v>
      </c>
      <c r="X326" s="17">
        <f t="shared" si="36"/>
        <v>0.47111111111111109</v>
      </c>
      <c r="Y326" s="17">
        <v>0.89190121033201397</v>
      </c>
      <c r="Z326" s="37">
        <v>0.25651924072561588</v>
      </c>
      <c r="AA326" s="22">
        <v>270.05980862053565</v>
      </c>
      <c r="AB326" s="22">
        <v>58.132703956962601</v>
      </c>
      <c r="AC326" s="23">
        <v>6.2449543908879294E-2</v>
      </c>
      <c r="AD326" s="17">
        <v>0.82748142169553507</v>
      </c>
      <c r="AE326" s="3">
        <v>0.35179931304132606</v>
      </c>
      <c r="AF326" s="17">
        <v>0.51625084647407782</v>
      </c>
      <c r="AG326" s="37">
        <f t="shared" si="37"/>
        <v>0.35179931304132606</v>
      </c>
      <c r="AH326" s="22">
        <v>275.8</v>
      </c>
      <c r="AI326" s="23">
        <v>2.2599999999999999E-2</v>
      </c>
      <c r="AJ326" s="17">
        <v>1.134836493681697</v>
      </c>
      <c r="AK326" s="38">
        <v>0.37501337915631244</v>
      </c>
      <c r="AN326" s="3">
        <f t="shared" si="38"/>
        <v>0.51390972543205349</v>
      </c>
      <c r="AO326" s="3">
        <f t="shared" si="39"/>
        <v>0.74348363103011983</v>
      </c>
      <c r="AP326" s="3">
        <f t="shared" si="40"/>
        <v>0.45128113527920699</v>
      </c>
      <c r="AQ326" s="3">
        <f t="shared" si="41"/>
        <v>1.0363158148873177</v>
      </c>
    </row>
    <row r="327" spans="1:43" x14ac:dyDescent="0.25">
      <c r="B327" s="1">
        <v>32.299999999999997</v>
      </c>
      <c r="C327" s="1">
        <v>1</v>
      </c>
      <c r="D327" s="4">
        <v>60</v>
      </c>
      <c r="E327" s="3">
        <v>2.5382184533279259</v>
      </c>
      <c r="F327" s="1">
        <v>38.299999999999997</v>
      </c>
      <c r="G327" s="1">
        <v>54.4</v>
      </c>
      <c r="H327" s="5">
        <v>122.83883123921107</v>
      </c>
      <c r="I327" s="1">
        <v>381</v>
      </c>
      <c r="J327" s="29">
        <v>326.60000000000002</v>
      </c>
      <c r="K327" s="22">
        <v>201</v>
      </c>
      <c r="L327" s="29">
        <v>190.4</v>
      </c>
      <c r="M327" s="3">
        <v>0.35</v>
      </c>
      <c r="N327" s="37">
        <v>0.26533951446142395</v>
      </c>
      <c r="O327" s="22">
        <v>275.8</v>
      </c>
      <c r="P327" s="22">
        <v>58.132703956962601</v>
      </c>
      <c r="Q327" s="23">
        <v>6.2449543908879294E-2</v>
      </c>
      <c r="R327" s="17">
        <v>0.75811289846121133</v>
      </c>
      <c r="S327" s="38">
        <v>0.28420837788544506</v>
      </c>
      <c r="T327" s="22">
        <v>275.8</v>
      </c>
      <c r="U327" s="22">
        <v>107</v>
      </c>
      <c r="V327" s="23">
        <v>2.8224872626215838E-2</v>
      </c>
      <c r="W327" s="17">
        <f t="shared" si="35"/>
        <v>1.2669792302961531</v>
      </c>
      <c r="X327" s="17">
        <f t="shared" si="36"/>
        <v>0.47111111111111109</v>
      </c>
      <c r="Y327" s="17">
        <v>0.8120239368155574</v>
      </c>
      <c r="Z327" s="37">
        <v>0.26278026788858222</v>
      </c>
      <c r="AA327" s="22">
        <v>275.8</v>
      </c>
      <c r="AB327" s="22">
        <v>58.132703956962601</v>
      </c>
      <c r="AC327" s="23">
        <v>6.2449543908879294E-2</v>
      </c>
      <c r="AD327" s="17">
        <v>0.7508007653959492</v>
      </c>
      <c r="AE327" s="3">
        <v>0.35179931304132606</v>
      </c>
      <c r="AF327" s="17">
        <v>0.51625084647407782</v>
      </c>
      <c r="AG327" s="37">
        <f t="shared" si="37"/>
        <v>0.35179931304132606</v>
      </c>
      <c r="AH327" s="22">
        <v>275.8</v>
      </c>
      <c r="AI327" s="23">
        <v>2.2599999999999999E-2</v>
      </c>
      <c r="AJ327" s="17">
        <v>1.0051408944037887</v>
      </c>
      <c r="AK327" s="38">
        <v>0.38240510245943554</v>
      </c>
      <c r="AN327" s="3">
        <f t="shared" si="38"/>
        <v>0.58828383723132804</v>
      </c>
      <c r="AO327" s="3">
        <f t="shared" si="39"/>
        <v>0.83658988407212498</v>
      </c>
      <c r="AP327" s="3">
        <f t="shared" si="40"/>
        <v>0.53632414680885654</v>
      </c>
      <c r="AQ327" s="3">
        <f t="shared" si="41"/>
        <v>1.0363158148873177</v>
      </c>
    </row>
    <row r="328" spans="1:43" x14ac:dyDescent="0.25">
      <c r="A328" t="s">
        <v>84</v>
      </c>
      <c r="B328" s="1">
        <v>32.299999999999997</v>
      </c>
      <c r="C328" s="1">
        <v>1</v>
      </c>
      <c r="D328" s="4">
        <v>60</v>
      </c>
      <c r="E328" s="3">
        <v>2.8108695189494299</v>
      </c>
      <c r="F328" s="1">
        <v>38.299999999999997</v>
      </c>
      <c r="G328" s="1">
        <v>54.4</v>
      </c>
      <c r="H328" s="5">
        <v>120.44611657620311</v>
      </c>
      <c r="I328" s="1">
        <v>381</v>
      </c>
      <c r="J328" s="29">
        <v>326.60000000000002</v>
      </c>
      <c r="K328" s="22">
        <v>200</v>
      </c>
      <c r="L328" s="29">
        <v>190.4</v>
      </c>
      <c r="M328" s="3">
        <v>0.19</v>
      </c>
      <c r="N328" s="37">
        <v>0.1462902442091783</v>
      </c>
      <c r="O328" s="22">
        <v>170.32772841920183</v>
      </c>
      <c r="P328" s="22">
        <v>63.831146787425304</v>
      </c>
      <c r="Q328" s="23">
        <v>6.1876058158272039E-2</v>
      </c>
      <c r="R328" s="17">
        <v>0.76994865373251731</v>
      </c>
      <c r="S328" s="38">
        <v>0.13376906376903119</v>
      </c>
      <c r="T328" s="22">
        <v>170.32772841920183</v>
      </c>
      <c r="U328" s="22">
        <v>118</v>
      </c>
      <c r="V328" s="23">
        <v>2.8224872626215838E-2</v>
      </c>
      <c r="W328" s="17">
        <f t="shared" si="35"/>
        <v>1.2638805493087326</v>
      </c>
      <c r="X328" s="17">
        <f t="shared" si="36"/>
        <v>0.47403314917127071</v>
      </c>
      <c r="Y328" s="17">
        <v>0.70404770404753259</v>
      </c>
      <c r="Z328" s="37">
        <v>0.14454665868466784</v>
      </c>
      <c r="AA328" s="22">
        <v>170.32772841920183</v>
      </c>
      <c r="AB328" s="22">
        <v>63.831146787425304</v>
      </c>
      <c r="AC328" s="23">
        <v>6.1876058158272039E-2</v>
      </c>
      <c r="AD328" s="17">
        <v>0.76077188781404126</v>
      </c>
      <c r="AE328" s="3">
        <v>0.22847111041694371</v>
      </c>
      <c r="AF328" s="17">
        <v>0.19661728673673062</v>
      </c>
      <c r="AG328" s="37">
        <f t="shared" si="37"/>
        <v>0.19661728673673062</v>
      </c>
      <c r="AH328" s="22">
        <v>179.11442665492356</v>
      </c>
      <c r="AI328" s="23">
        <v>2.2599999999999999E-2</v>
      </c>
      <c r="AJ328" s="17">
        <v>1.0348278249301612</v>
      </c>
      <c r="AK328" s="38">
        <v>0.19380849077742082</v>
      </c>
      <c r="AN328" s="3">
        <f t="shared" si="38"/>
        <v>-0.81225050611404614</v>
      </c>
      <c r="AO328" s="3">
        <f t="shared" si="39"/>
        <v>-0.97800215892667564</v>
      </c>
      <c r="AP328" s="3">
        <f t="shared" si="40"/>
        <v>-1.0696331392727396</v>
      </c>
      <c r="AQ328" s="3">
        <f t="shared" si="41"/>
        <v>-0.51784978612705934</v>
      </c>
    </row>
    <row r="329" spans="1:43" x14ac:dyDescent="0.25">
      <c r="B329" s="1">
        <v>32.299999999999997</v>
      </c>
      <c r="C329" s="1">
        <v>1</v>
      </c>
      <c r="D329" s="4">
        <v>60</v>
      </c>
      <c r="E329" s="3">
        <v>2.8108695189494299</v>
      </c>
      <c r="F329" s="1">
        <v>38.299999999999997</v>
      </c>
      <c r="G329" s="1">
        <v>54.4</v>
      </c>
      <c r="H329" s="5">
        <v>120.44611657620311</v>
      </c>
      <c r="I329" s="1">
        <v>381</v>
      </c>
      <c r="J329" s="29">
        <v>326.60000000000002</v>
      </c>
      <c r="K329" s="22">
        <v>200</v>
      </c>
      <c r="L329" s="29">
        <v>190.4</v>
      </c>
      <c r="M329" s="3">
        <v>0.24</v>
      </c>
      <c r="N329" s="37">
        <v>0.18986727219110969</v>
      </c>
      <c r="O329" s="22">
        <v>209.6566202172836</v>
      </c>
      <c r="P329" s="22">
        <v>63.831146787425304</v>
      </c>
      <c r="Q329" s="23">
        <v>6.1876058158272039E-2</v>
      </c>
      <c r="R329" s="17">
        <v>0.79111363412962377</v>
      </c>
      <c r="S329" s="38">
        <v>0.18662608236496789</v>
      </c>
      <c r="T329" s="22">
        <v>209.6566202172836</v>
      </c>
      <c r="U329" s="22">
        <v>118</v>
      </c>
      <c r="V329" s="23">
        <v>2.8224872626215838E-2</v>
      </c>
      <c r="W329" s="17">
        <f t="shared" si="35"/>
        <v>1.2638805493087326</v>
      </c>
      <c r="X329" s="17">
        <f t="shared" si="36"/>
        <v>0.47403314917127071</v>
      </c>
      <c r="Y329" s="17">
        <v>0.77760867652069954</v>
      </c>
      <c r="Z329" s="37">
        <v>0.18760430633743774</v>
      </c>
      <c r="AA329" s="22">
        <v>209.6566202172836</v>
      </c>
      <c r="AB329" s="22">
        <v>63.831146787425304</v>
      </c>
      <c r="AC329" s="23">
        <v>6.1876058158272039E-2</v>
      </c>
      <c r="AD329" s="17">
        <v>0.78168460973932397</v>
      </c>
      <c r="AE329" s="3">
        <v>0.28122538398102775</v>
      </c>
      <c r="AF329" s="17">
        <v>0.29789838625489262</v>
      </c>
      <c r="AG329" s="37">
        <f t="shared" si="37"/>
        <v>0.28122538398102775</v>
      </c>
      <c r="AH329" s="22">
        <v>220.4721783889789</v>
      </c>
      <c r="AI329" s="23">
        <v>2.2599999999999999E-2</v>
      </c>
      <c r="AJ329" s="17">
        <v>1.1717724332542823</v>
      </c>
      <c r="AK329" s="38">
        <v>0.26191083398646375</v>
      </c>
      <c r="AN329" s="3">
        <f t="shared" si="38"/>
        <v>-0.29959617282579964</v>
      </c>
      <c r="AO329" s="3">
        <f t="shared" si="39"/>
        <v>-0.34044324738706533</v>
      </c>
      <c r="AP329" s="3">
        <f t="shared" si="40"/>
        <v>-0.4847846902142241</v>
      </c>
      <c r="AQ329" s="3">
        <f t="shared" si="41"/>
        <v>0.14695255052510964</v>
      </c>
    </row>
    <row r="330" spans="1:43" x14ac:dyDescent="0.25">
      <c r="B330" s="1">
        <v>32.299999999999997</v>
      </c>
      <c r="C330" s="1">
        <v>1</v>
      </c>
      <c r="D330" s="4">
        <v>60</v>
      </c>
      <c r="E330" s="3">
        <v>2.8108695189494299</v>
      </c>
      <c r="F330" s="1">
        <v>38.299999999999997</v>
      </c>
      <c r="G330" s="1">
        <v>54.4</v>
      </c>
      <c r="H330" s="5">
        <v>120.44611657620311</v>
      </c>
      <c r="I330" s="1">
        <v>381</v>
      </c>
      <c r="J330" s="29">
        <v>326.60000000000002</v>
      </c>
      <c r="K330" s="22">
        <v>200</v>
      </c>
      <c r="L330" s="29">
        <v>190.4</v>
      </c>
      <c r="M330" s="3">
        <v>0.28999999999999998</v>
      </c>
      <c r="N330" s="37">
        <v>0.22842241218999326</v>
      </c>
      <c r="O330" s="22">
        <v>244.45318619476859</v>
      </c>
      <c r="P330" s="22">
        <v>63.831146787425304</v>
      </c>
      <c r="Q330" s="23">
        <v>6.1876058158272039E-2</v>
      </c>
      <c r="R330" s="17">
        <v>0.78766349031032168</v>
      </c>
      <c r="S330" s="38">
        <v>0.23339177168033196</v>
      </c>
      <c r="T330" s="22">
        <v>244.45318619476859</v>
      </c>
      <c r="U330" s="22">
        <v>118</v>
      </c>
      <c r="V330" s="23">
        <v>2.8224872626215838E-2</v>
      </c>
      <c r="W330" s="17">
        <f t="shared" si="35"/>
        <v>1.2638805493087326</v>
      </c>
      <c r="X330" s="17">
        <f t="shared" si="36"/>
        <v>0.47403314917127071</v>
      </c>
      <c r="Y330" s="17">
        <v>0.8047992126907999</v>
      </c>
      <c r="Z330" s="37">
        <v>0.22569992024583641</v>
      </c>
      <c r="AA330" s="22">
        <v>244.45318619476859</v>
      </c>
      <c r="AB330" s="22">
        <v>63.831146787425304</v>
      </c>
      <c r="AC330" s="23">
        <v>6.1876058158272039E-2</v>
      </c>
      <c r="AD330" s="17">
        <v>0.77827558705460831</v>
      </c>
      <c r="AE330" s="3">
        <v>0.32790016877006856</v>
      </c>
      <c r="AF330" s="17">
        <v>0.40498822297306353</v>
      </c>
      <c r="AG330" s="37">
        <f t="shared" si="37"/>
        <v>0.32790016877006856</v>
      </c>
      <c r="AH330" s="22">
        <v>257.06379516483446</v>
      </c>
      <c r="AI330" s="23">
        <v>2.2599999999999999E-2</v>
      </c>
      <c r="AJ330" s="17">
        <v>1.1306902371381675</v>
      </c>
      <c r="AK330" s="38">
        <v>0.32216495176992915</v>
      </c>
      <c r="AN330" s="3">
        <f t="shared" si="38"/>
        <v>0.15397903655190592</v>
      </c>
      <c r="AO330" s="3">
        <f t="shared" si="39"/>
        <v>0.22364233233943012</v>
      </c>
      <c r="AP330" s="3">
        <f t="shared" si="40"/>
        <v>3.2664866945355017E-2</v>
      </c>
      <c r="AQ330" s="3">
        <f t="shared" si="41"/>
        <v>0.73514197849245488</v>
      </c>
    </row>
    <row r="331" spans="1:43" x14ac:dyDescent="0.25">
      <c r="B331" s="1">
        <v>32.299999999999997</v>
      </c>
      <c r="C331" s="1">
        <v>1</v>
      </c>
      <c r="D331" s="4">
        <v>60</v>
      </c>
      <c r="E331" s="3">
        <v>2.8108695189494299</v>
      </c>
      <c r="F331" s="1">
        <v>38.299999999999997</v>
      </c>
      <c r="G331" s="1">
        <v>54.4</v>
      </c>
      <c r="H331" s="5">
        <v>120.44611657620311</v>
      </c>
      <c r="I331" s="1">
        <v>381</v>
      </c>
      <c r="J331" s="29">
        <v>326.60000000000002</v>
      </c>
      <c r="K331" s="22">
        <v>200</v>
      </c>
      <c r="L331" s="29">
        <v>190.4</v>
      </c>
      <c r="M331" s="3">
        <v>0.36</v>
      </c>
      <c r="N331" s="37">
        <v>0.2559617979034815</v>
      </c>
      <c r="O331" s="22">
        <v>269.30787617868646</v>
      </c>
      <c r="P331" s="22">
        <v>63.831146787425304</v>
      </c>
      <c r="Q331" s="23">
        <v>6.1876058158272039E-2</v>
      </c>
      <c r="R331" s="17">
        <v>0.71100499417633756</v>
      </c>
      <c r="S331" s="38">
        <v>0.26679583547702057</v>
      </c>
      <c r="T331" s="22">
        <v>269.30787617868646</v>
      </c>
      <c r="U331" s="22">
        <v>118</v>
      </c>
      <c r="V331" s="23">
        <v>2.8224872626215838E-2</v>
      </c>
      <c r="W331" s="17">
        <f t="shared" si="35"/>
        <v>1.2638805493087326</v>
      </c>
      <c r="X331" s="17">
        <f t="shared" si="36"/>
        <v>0.47403314917127071</v>
      </c>
      <c r="Y331" s="17">
        <v>0.74109954299172387</v>
      </c>
      <c r="Z331" s="37">
        <v>0.25291107303754973</v>
      </c>
      <c r="AA331" s="22">
        <v>269.30787617868646</v>
      </c>
      <c r="AB331" s="22">
        <v>63.831146787425304</v>
      </c>
      <c r="AC331" s="23">
        <v>6.1876058158272039E-2</v>
      </c>
      <c r="AD331" s="17">
        <v>0.70253075843763813</v>
      </c>
      <c r="AE331" s="3">
        <v>0.35179931304132606</v>
      </c>
      <c r="AF331" s="17">
        <v>0.46617511635915998</v>
      </c>
      <c r="AG331" s="37">
        <f t="shared" si="37"/>
        <v>0.35179931304132606</v>
      </c>
      <c r="AH331" s="22">
        <v>275.8</v>
      </c>
      <c r="AI331" s="23">
        <v>2.2599999999999999E-2</v>
      </c>
      <c r="AJ331" s="17">
        <v>0.97722031400368348</v>
      </c>
      <c r="AK331" s="38">
        <v>0.36520360732954749</v>
      </c>
      <c r="AN331" s="3">
        <f t="shared" si="38"/>
        <v>0.4779613289645524</v>
      </c>
      <c r="AO331" s="3">
        <f t="shared" si="39"/>
        <v>0.62656060357264109</v>
      </c>
      <c r="AP331" s="3">
        <f t="shared" si="40"/>
        <v>0.40227169348791142</v>
      </c>
      <c r="AQ331" s="3">
        <f t="shared" si="41"/>
        <v>1.0363158148873177</v>
      </c>
    </row>
    <row r="332" spans="1:43" x14ac:dyDescent="0.25">
      <c r="B332" s="1">
        <v>32.299999999999997</v>
      </c>
      <c r="C332" s="1">
        <v>1</v>
      </c>
      <c r="D332" s="4">
        <v>60</v>
      </c>
      <c r="E332" s="3">
        <v>2.8108695189494299</v>
      </c>
      <c r="F332" s="1">
        <v>38.299999999999997</v>
      </c>
      <c r="G332" s="1">
        <v>54.4</v>
      </c>
      <c r="H332" s="5">
        <v>120.44611657620311</v>
      </c>
      <c r="I332" s="1">
        <v>381</v>
      </c>
      <c r="J332" s="29">
        <v>326.60000000000002</v>
      </c>
      <c r="K332" s="22">
        <v>200</v>
      </c>
      <c r="L332" s="29">
        <v>190.4</v>
      </c>
      <c r="M332" s="3">
        <v>0.42</v>
      </c>
      <c r="N332" s="37">
        <v>0.26315517276072437</v>
      </c>
      <c r="O332" s="22">
        <v>275.8</v>
      </c>
      <c r="P332" s="22">
        <v>63.831146787425304</v>
      </c>
      <c r="Q332" s="23">
        <v>6.1876058158272039E-2</v>
      </c>
      <c r="R332" s="17">
        <v>0.62655993514458186</v>
      </c>
      <c r="S332" s="38">
        <v>0.27552108284254723</v>
      </c>
      <c r="T332" s="22">
        <v>275.8</v>
      </c>
      <c r="U332" s="22">
        <v>118</v>
      </c>
      <c r="V332" s="23">
        <v>2.8224872626215838E-2</v>
      </c>
      <c r="W332" s="17">
        <f t="shared" si="35"/>
        <v>1.2638805493087326</v>
      </c>
      <c r="X332" s="17">
        <f t="shared" si="36"/>
        <v>0.47403314917127071</v>
      </c>
      <c r="Y332" s="17">
        <v>0.65600257819654106</v>
      </c>
      <c r="Z332" s="37">
        <v>0.26001871241501895</v>
      </c>
      <c r="AA332" s="22">
        <v>275.8</v>
      </c>
      <c r="AB332" s="22">
        <v>63.831146787425304</v>
      </c>
      <c r="AC332" s="23">
        <v>6.1876058158272039E-2</v>
      </c>
      <c r="AD332" s="17">
        <v>0.61909217241671177</v>
      </c>
      <c r="AE332" s="3">
        <v>0.35179931304132606</v>
      </c>
      <c r="AF332" s="17">
        <v>0.46617511635915998</v>
      </c>
      <c r="AG332" s="37">
        <f t="shared" si="37"/>
        <v>0.35179931304132606</v>
      </c>
      <c r="AH332" s="22">
        <v>275.8</v>
      </c>
      <c r="AI332" s="23">
        <v>2.2599999999999999E-2</v>
      </c>
      <c r="AJ332" s="17">
        <v>0.83761741200315731</v>
      </c>
      <c r="AK332" s="38">
        <v>0.37259533063267058</v>
      </c>
      <c r="AN332" s="3">
        <f t="shared" si="38"/>
        <v>0.56258653087279942</v>
      </c>
      <c r="AO332" s="3">
        <f t="shared" si="39"/>
        <v>0.73180413340174622</v>
      </c>
      <c r="AP332" s="3">
        <f t="shared" si="40"/>
        <v>0.49881416835561809</v>
      </c>
      <c r="AQ332" s="3">
        <f t="shared" si="41"/>
        <v>1.0363158148873177</v>
      </c>
    </row>
    <row r="333" spans="1:43" x14ac:dyDescent="0.25">
      <c r="A333" t="s">
        <v>85</v>
      </c>
      <c r="B333" s="1">
        <v>28.7</v>
      </c>
      <c r="C333" s="1">
        <v>2</v>
      </c>
      <c r="D333" s="4">
        <v>50.6</v>
      </c>
      <c r="E333" s="3">
        <v>2.5765786179080412</v>
      </c>
      <c r="F333" s="1">
        <v>38</v>
      </c>
      <c r="G333" s="1">
        <v>52.3</v>
      </c>
      <c r="H333" s="5">
        <v>196.9266161393364</v>
      </c>
      <c r="I333" s="1">
        <v>584.20000000000005</v>
      </c>
      <c r="J333" s="29">
        <v>531.90000000000009</v>
      </c>
      <c r="K333" s="22">
        <v>311</v>
      </c>
      <c r="L333" s="29">
        <v>183.05</v>
      </c>
      <c r="M333" s="3">
        <v>0.18</v>
      </c>
      <c r="N333" s="37">
        <v>0.14727937002686645</v>
      </c>
      <c r="O333" s="22">
        <v>183.23030547751344</v>
      </c>
      <c r="P333" s="22">
        <v>56.914849504467107</v>
      </c>
      <c r="Q333" s="23">
        <v>6.5570477718494391E-2</v>
      </c>
      <c r="R333" s="17">
        <v>0.8182187223714803</v>
      </c>
      <c r="S333" s="38">
        <v>0.14859881244269194</v>
      </c>
      <c r="T333" s="22">
        <v>183.23030547751344</v>
      </c>
      <c r="U333" s="22">
        <v>73</v>
      </c>
      <c r="V333" s="23">
        <v>4.6241829713924383E-2</v>
      </c>
      <c r="W333" s="17">
        <f t="shared" si="35"/>
        <v>1.1561318078386633</v>
      </c>
      <c r="X333" s="17">
        <f t="shared" si="36"/>
        <v>0.66498901903367502</v>
      </c>
      <c r="Y333" s="17">
        <v>0.8255489580149552</v>
      </c>
      <c r="Z333" s="37">
        <v>0.15177118672558929</v>
      </c>
      <c r="AA333" s="22">
        <v>183.23030547751344</v>
      </c>
      <c r="AB333" s="22">
        <v>56.914849504467107</v>
      </c>
      <c r="AC333" s="23">
        <v>6.5570477718494391E-2</v>
      </c>
      <c r="AD333" s="17">
        <v>0.84317325958660716</v>
      </c>
      <c r="AE333" s="3">
        <v>0.16772641499721716</v>
      </c>
      <c r="AF333" s="17">
        <v>0.21934168126914827</v>
      </c>
      <c r="AG333" s="37">
        <f t="shared" si="37"/>
        <v>0.16772641499721716</v>
      </c>
      <c r="AH333" s="22">
        <v>192.15069998643199</v>
      </c>
      <c r="AI333" s="23">
        <v>3.1699999999999999E-2</v>
      </c>
      <c r="AJ333" s="17">
        <v>0.93181341665120643</v>
      </c>
      <c r="AK333" s="38">
        <v>0.20900817794901866</v>
      </c>
      <c r="AN333" s="3">
        <f t="shared" si="38"/>
        <v>-0.80061410822074874</v>
      </c>
      <c r="AO333" s="3">
        <f t="shared" si="39"/>
        <v>-0.79912641689774577</v>
      </c>
      <c r="AP333" s="3">
        <f t="shared" si="40"/>
        <v>-0.97150297540530306</v>
      </c>
      <c r="AQ333" s="3">
        <f t="shared" si="41"/>
        <v>-1.2833463559016842</v>
      </c>
    </row>
    <row r="334" spans="1:43" x14ac:dyDescent="0.25">
      <c r="B334" s="1">
        <v>28.7</v>
      </c>
      <c r="C334" s="1">
        <v>2</v>
      </c>
      <c r="D334" s="4">
        <v>50.6</v>
      </c>
      <c r="E334" s="3">
        <v>2.5765786179080412</v>
      </c>
      <c r="F334" s="1">
        <v>38</v>
      </c>
      <c r="G334" s="1">
        <v>52.3</v>
      </c>
      <c r="H334" s="5">
        <v>196.9266161393364</v>
      </c>
      <c r="I334" s="1">
        <v>584.20000000000005</v>
      </c>
      <c r="J334" s="29">
        <v>531.90000000000009</v>
      </c>
      <c r="K334" s="22">
        <v>311</v>
      </c>
      <c r="L334" s="29">
        <v>183.05</v>
      </c>
      <c r="M334" s="3">
        <v>0.22</v>
      </c>
      <c r="N334" s="37">
        <v>0.18349626769646762</v>
      </c>
      <c r="O334" s="22">
        <v>219.890332297519</v>
      </c>
      <c r="P334" s="22">
        <v>56.914849504467107</v>
      </c>
      <c r="Q334" s="23">
        <v>6.5570477718494391E-2</v>
      </c>
      <c r="R334" s="17">
        <v>0.8340739440748528</v>
      </c>
      <c r="S334" s="38">
        <v>0.18772668752404406</v>
      </c>
      <c r="T334" s="22">
        <v>219.890332297519</v>
      </c>
      <c r="U334" s="22">
        <v>73</v>
      </c>
      <c r="V334" s="23">
        <v>4.6241829713924383E-2</v>
      </c>
      <c r="W334" s="17">
        <f t="shared" si="35"/>
        <v>1.1561318078386633</v>
      </c>
      <c r="X334" s="17">
        <f t="shared" si="36"/>
        <v>0.66498901903367502</v>
      </c>
      <c r="Y334" s="17">
        <v>0.85330312510929118</v>
      </c>
      <c r="Z334" s="37">
        <v>0.18909264958784833</v>
      </c>
      <c r="AA334" s="22">
        <v>219.890332297519</v>
      </c>
      <c r="AB334" s="22">
        <v>56.914849504467107</v>
      </c>
      <c r="AC334" s="23">
        <v>6.5570477718494391E-2</v>
      </c>
      <c r="AD334" s="17">
        <v>0.85951204358112876</v>
      </c>
      <c r="AE334" s="3">
        <v>0.2012844820221939</v>
      </c>
      <c r="AF334" s="17">
        <v>0.315892145780101</v>
      </c>
      <c r="AG334" s="37">
        <f t="shared" si="37"/>
        <v>0.2012844820221939</v>
      </c>
      <c r="AH334" s="22">
        <v>230.59548561633929</v>
      </c>
      <c r="AI334" s="23">
        <v>3.1699999999999999E-2</v>
      </c>
      <c r="AJ334" s="17">
        <v>0.91492946373724504</v>
      </c>
      <c r="AK334" s="38">
        <v>0.26746060976810376</v>
      </c>
      <c r="AN334" s="3">
        <f t="shared" si="38"/>
        <v>-0.37454674226186585</v>
      </c>
      <c r="AO334" s="3">
        <f t="shared" si="39"/>
        <v>-0.3271677989055759</v>
      </c>
      <c r="AP334" s="3">
        <f t="shared" si="40"/>
        <v>-0.46456864755697169</v>
      </c>
      <c r="AQ334" s="3">
        <f t="shared" si="41"/>
        <v>-0.8604520600559864</v>
      </c>
    </row>
    <row r="335" spans="1:43" x14ac:dyDescent="0.25">
      <c r="B335" s="1">
        <v>28.7</v>
      </c>
      <c r="C335" s="1">
        <v>2</v>
      </c>
      <c r="D335" s="4">
        <v>50.6</v>
      </c>
      <c r="E335" s="3">
        <v>2.5765786179080412</v>
      </c>
      <c r="F335" s="1">
        <v>38</v>
      </c>
      <c r="G335" s="1">
        <v>52.3</v>
      </c>
      <c r="H335" s="5">
        <v>196.9266161393364</v>
      </c>
      <c r="I335" s="1">
        <v>584.20000000000005</v>
      </c>
      <c r="J335" s="29">
        <v>531.90000000000009</v>
      </c>
      <c r="K335" s="22">
        <v>311</v>
      </c>
      <c r="L335" s="29">
        <v>183.05</v>
      </c>
      <c r="M335" s="3">
        <v>0.27</v>
      </c>
      <c r="N335" s="37">
        <v>0.2114350173273028</v>
      </c>
      <c r="O335" s="22">
        <v>248.170924415809</v>
      </c>
      <c r="P335" s="22">
        <v>56.914849504467107</v>
      </c>
      <c r="Q335" s="23">
        <v>6.5570477718494391E-2</v>
      </c>
      <c r="R335" s="17">
        <v>0.78309265676778805</v>
      </c>
      <c r="S335" s="38">
        <v>0.21791104830108718</v>
      </c>
      <c r="T335" s="22">
        <v>248.170924415809</v>
      </c>
      <c r="U335" s="22">
        <v>73</v>
      </c>
      <c r="V335" s="23">
        <v>4.6241829713924383E-2</v>
      </c>
      <c r="W335" s="17">
        <f t="shared" si="35"/>
        <v>1.1561318078386633</v>
      </c>
      <c r="X335" s="17">
        <f t="shared" si="36"/>
        <v>0.66498901903367502</v>
      </c>
      <c r="Y335" s="17">
        <v>0.80707795667069315</v>
      </c>
      <c r="Z335" s="37">
        <v>0.21788349236730525</v>
      </c>
      <c r="AA335" s="22">
        <v>248.170924415809</v>
      </c>
      <c r="AB335" s="22">
        <v>56.914849504467107</v>
      </c>
      <c r="AC335" s="23">
        <v>6.5570477718494391E-2</v>
      </c>
      <c r="AD335" s="17">
        <v>0.80697589765668609</v>
      </c>
      <c r="AE335" s="3">
        <v>0.22717213372717598</v>
      </c>
      <c r="AF335" s="17">
        <v>0.40237255763655966</v>
      </c>
      <c r="AG335" s="37">
        <f t="shared" si="37"/>
        <v>0.22717213372717598</v>
      </c>
      <c r="AH335" s="22">
        <v>260.25289167369635</v>
      </c>
      <c r="AI335" s="23">
        <v>3.1699999999999999E-2</v>
      </c>
      <c r="AJ335" s="17">
        <v>0.84137827306361468</v>
      </c>
      <c r="AK335" s="38">
        <v>0.3125524857428264</v>
      </c>
      <c r="AN335" s="3">
        <f t="shared" si="38"/>
        <v>-4.586620280787073E-2</v>
      </c>
      <c r="AO335" s="3">
        <f t="shared" si="39"/>
        <v>3.6914563545527121E-2</v>
      </c>
      <c r="AP335" s="3">
        <f t="shared" si="40"/>
        <v>-7.3505023216831014E-2</v>
      </c>
      <c r="AQ335" s="3">
        <f t="shared" si="41"/>
        <v>-0.53421931754644769</v>
      </c>
    </row>
    <row r="336" spans="1:43" x14ac:dyDescent="0.25">
      <c r="B336" s="1">
        <v>28.7</v>
      </c>
      <c r="C336" s="1">
        <v>2</v>
      </c>
      <c r="D336" s="4">
        <v>50.6</v>
      </c>
      <c r="E336" s="3">
        <v>2.5765786179080412</v>
      </c>
      <c r="F336" s="1">
        <v>38</v>
      </c>
      <c r="G336" s="1">
        <v>52.3</v>
      </c>
      <c r="H336" s="5">
        <v>196.9266161393364</v>
      </c>
      <c r="I336" s="1">
        <v>584.20000000000005</v>
      </c>
      <c r="J336" s="29">
        <v>531.90000000000009</v>
      </c>
      <c r="K336" s="22">
        <v>311</v>
      </c>
      <c r="L336" s="29">
        <v>183.05</v>
      </c>
      <c r="M336" s="3">
        <v>0.32</v>
      </c>
      <c r="N336" s="37">
        <v>0.23873012564927132</v>
      </c>
      <c r="O336" s="22">
        <v>275.8</v>
      </c>
      <c r="P336" s="22">
        <v>56.914849504467107</v>
      </c>
      <c r="Q336" s="23">
        <v>6.5570477718494391E-2</v>
      </c>
      <c r="R336" s="17">
        <v>0.74603164265397282</v>
      </c>
      <c r="S336" s="38">
        <v>0.24740003431245361</v>
      </c>
      <c r="T336" s="22">
        <v>275.8</v>
      </c>
      <c r="U336" s="22">
        <v>73</v>
      </c>
      <c r="V336" s="23">
        <v>4.6241829713924383E-2</v>
      </c>
      <c r="W336" s="17">
        <f t="shared" si="35"/>
        <v>1.1561318078386633</v>
      </c>
      <c r="X336" s="17">
        <f t="shared" si="36"/>
        <v>0.66498901903367502</v>
      </c>
      <c r="Y336" s="17">
        <v>0.77312510722641747</v>
      </c>
      <c r="Z336" s="37">
        <v>0.24601106366987791</v>
      </c>
      <c r="AA336" s="22">
        <v>275.8</v>
      </c>
      <c r="AB336" s="22">
        <v>56.914849504467107</v>
      </c>
      <c r="AC336" s="23">
        <v>6.5570477718494391E-2</v>
      </c>
      <c r="AD336" s="17">
        <v>0.76878457396836841</v>
      </c>
      <c r="AE336" s="3">
        <v>0.24074304834434068</v>
      </c>
      <c r="AF336" s="17">
        <v>0.45188273634436449</v>
      </c>
      <c r="AG336" s="37">
        <f t="shared" si="37"/>
        <v>0.24074304834434068</v>
      </c>
      <c r="AH336" s="22">
        <v>275.8</v>
      </c>
      <c r="AI336" s="23">
        <v>3.1699999999999999E-2</v>
      </c>
      <c r="AJ336" s="17">
        <v>0.75232202607606458</v>
      </c>
      <c r="AK336" s="38">
        <v>0.35330002812589523</v>
      </c>
      <c r="AN336" s="3">
        <f t="shared" si="38"/>
        <v>0.27524233090469052</v>
      </c>
      <c r="AO336" s="3">
        <f t="shared" si="39"/>
        <v>0.39260934776210937</v>
      </c>
      <c r="AP336" s="3">
        <f t="shared" si="40"/>
        <v>0.30854943978479965</v>
      </c>
      <c r="AQ336" s="3">
        <f t="shared" si="41"/>
        <v>-0.36320045711159427</v>
      </c>
    </row>
    <row r="337" spans="1:45" x14ac:dyDescent="0.25">
      <c r="A337" t="s">
        <v>86</v>
      </c>
      <c r="B337" s="1">
        <v>28.7</v>
      </c>
      <c r="C337" s="1">
        <v>2</v>
      </c>
      <c r="D337" s="4">
        <v>50.6</v>
      </c>
      <c r="E337" s="3">
        <v>2.5765786179080412</v>
      </c>
      <c r="F337" s="1">
        <v>38</v>
      </c>
      <c r="G337" s="1">
        <v>52.3</v>
      </c>
      <c r="H337" s="5">
        <v>196.9266161393364</v>
      </c>
      <c r="I337" s="1">
        <v>584.20000000000005</v>
      </c>
      <c r="J337" s="29">
        <v>531.90000000000009</v>
      </c>
      <c r="K337" s="22">
        <v>311</v>
      </c>
      <c r="L337" s="29">
        <v>183.05</v>
      </c>
      <c r="M337" s="3">
        <v>0.16</v>
      </c>
      <c r="N337" s="37">
        <v>0.18349626769646762</v>
      </c>
      <c r="O337" s="22">
        <v>219.890332297519</v>
      </c>
      <c r="P337" s="22">
        <v>56.914849504467107</v>
      </c>
      <c r="Q337" s="23">
        <v>6.5570477718494391E-2</v>
      </c>
      <c r="R337" s="17">
        <v>1.1468516731029226</v>
      </c>
      <c r="S337" s="38">
        <v>0.18772668752404406</v>
      </c>
      <c r="T337" s="22">
        <v>219.890332297519</v>
      </c>
      <c r="U337" s="22">
        <v>73</v>
      </c>
      <c r="V337" s="23">
        <v>4.6241829713924383E-2</v>
      </c>
      <c r="W337" s="17">
        <f t="shared" si="35"/>
        <v>1.1561318078386633</v>
      </c>
      <c r="X337" s="17">
        <f t="shared" si="36"/>
        <v>0.66498901903367502</v>
      </c>
      <c r="Y337" s="17">
        <v>1.1732917970252754</v>
      </c>
      <c r="Z337" s="37">
        <v>0.18909264958784833</v>
      </c>
      <c r="AA337" s="22">
        <v>219.890332297519</v>
      </c>
      <c r="AB337" s="22">
        <v>56.914849504467107</v>
      </c>
      <c r="AC337" s="23">
        <v>6.5570477718494391E-2</v>
      </c>
      <c r="AD337" s="17">
        <v>1.181829059924052</v>
      </c>
      <c r="AE337" s="3">
        <v>0.2012844820221939</v>
      </c>
      <c r="AF337" s="17">
        <v>0.315892145780101</v>
      </c>
      <c r="AG337" s="37">
        <f t="shared" si="37"/>
        <v>0.2012844820221939</v>
      </c>
      <c r="AH337" s="22">
        <v>230.59548561633929</v>
      </c>
      <c r="AI337" s="23">
        <v>3.1699999999999999E-2</v>
      </c>
      <c r="AJ337" s="17">
        <v>1.2580280126387118</v>
      </c>
      <c r="AK337" s="38">
        <v>0.26746060976810376</v>
      </c>
      <c r="AN337" s="3">
        <f t="shared" si="38"/>
        <v>-0.37454674226186585</v>
      </c>
      <c r="AO337" s="3">
        <f t="shared" si="39"/>
        <v>-0.3271677989055759</v>
      </c>
      <c r="AP337" s="3">
        <f t="shared" si="40"/>
        <v>-0.46456864755697169</v>
      </c>
      <c r="AQ337" s="3">
        <f t="shared" si="41"/>
        <v>-0.8604520600559864</v>
      </c>
    </row>
    <row r="338" spans="1:45" x14ac:dyDescent="0.25">
      <c r="B338" s="1">
        <v>28.7</v>
      </c>
      <c r="C338" s="1">
        <v>2</v>
      </c>
      <c r="D338" s="4">
        <v>50.6</v>
      </c>
      <c r="E338" s="3">
        <v>2.5765786179080412</v>
      </c>
      <c r="F338" s="1">
        <v>38</v>
      </c>
      <c r="G338" s="1">
        <v>52.3</v>
      </c>
      <c r="H338" s="5">
        <v>196.9266161393364</v>
      </c>
      <c r="I338" s="1">
        <v>584.20000000000005</v>
      </c>
      <c r="J338" s="29">
        <v>531.90000000000009</v>
      </c>
      <c r="K338" s="22">
        <v>311</v>
      </c>
      <c r="L338" s="29">
        <v>183.05</v>
      </c>
      <c r="M338" s="3">
        <v>0.19</v>
      </c>
      <c r="N338" s="37">
        <v>0.2114350173273028</v>
      </c>
      <c r="O338" s="22">
        <v>248.170924415809</v>
      </c>
      <c r="P338" s="22">
        <v>56.914849504467107</v>
      </c>
      <c r="Q338" s="23">
        <v>6.5570477718494391E-2</v>
      </c>
      <c r="R338" s="17">
        <v>1.1128158806700148</v>
      </c>
      <c r="S338" s="38">
        <v>0.21791104830108718</v>
      </c>
      <c r="T338" s="22">
        <v>248.170924415809</v>
      </c>
      <c r="U338" s="22">
        <v>73</v>
      </c>
      <c r="V338" s="23">
        <v>4.6241829713924383E-2</v>
      </c>
      <c r="W338" s="17">
        <f t="shared" si="35"/>
        <v>1.1561318078386633</v>
      </c>
      <c r="X338" s="17">
        <f t="shared" si="36"/>
        <v>0.66498901903367502</v>
      </c>
      <c r="Y338" s="17">
        <v>1.1469002542162483</v>
      </c>
      <c r="Z338" s="37">
        <v>0.21788349236730525</v>
      </c>
      <c r="AA338" s="22">
        <v>248.170924415809</v>
      </c>
      <c r="AB338" s="22">
        <v>56.914849504467107</v>
      </c>
      <c r="AC338" s="23">
        <v>6.5570477718494391E-2</v>
      </c>
      <c r="AD338" s="17">
        <v>1.1467552229858171</v>
      </c>
      <c r="AE338" s="3">
        <v>0.22717213372717598</v>
      </c>
      <c r="AF338" s="17">
        <v>0.40237255763655966</v>
      </c>
      <c r="AG338" s="37">
        <f t="shared" si="37"/>
        <v>0.22717213372717598</v>
      </c>
      <c r="AH338" s="22">
        <v>260.25289167369635</v>
      </c>
      <c r="AI338" s="23">
        <v>3.1699999999999999E-2</v>
      </c>
      <c r="AJ338" s="17">
        <v>1.1956428090903999</v>
      </c>
      <c r="AK338" s="38">
        <v>0.3125524857428264</v>
      </c>
      <c r="AN338" s="3">
        <f t="shared" si="38"/>
        <v>-4.586620280787073E-2</v>
      </c>
      <c r="AO338" s="3">
        <f t="shared" si="39"/>
        <v>3.6914563545527121E-2</v>
      </c>
      <c r="AP338" s="3">
        <f t="shared" si="40"/>
        <v>-7.3505023216831014E-2</v>
      </c>
      <c r="AQ338" s="3">
        <f t="shared" si="41"/>
        <v>-0.53421931754644769</v>
      </c>
    </row>
    <row r="339" spans="1:45" x14ac:dyDescent="0.25">
      <c r="B339" s="1">
        <v>28.7</v>
      </c>
      <c r="C339" s="1">
        <v>2</v>
      </c>
      <c r="D339" s="4">
        <v>50.6</v>
      </c>
      <c r="E339" s="3">
        <v>2.5765786179080412</v>
      </c>
      <c r="F339" s="1">
        <v>38</v>
      </c>
      <c r="G339" s="1">
        <v>52.3</v>
      </c>
      <c r="H339" s="5">
        <v>196.9266161393364</v>
      </c>
      <c r="I339" s="1">
        <v>584.20000000000005</v>
      </c>
      <c r="J339" s="29">
        <v>531.90000000000009</v>
      </c>
      <c r="K339" s="22">
        <v>311</v>
      </c>
      <c r="L339" s="29">
        <v>183.05</v>
      </c>
      <c r="M339" s="3">
        <v>0.22</v>
      </c>
      <c r="N339" s="37">
        <v>0.23873012564927132</v>
      </c>
      <c r="O339" s="22">
        <v>275.8</v>
      </c>
      <c r="P339" s="22">
        <v>56.914849504467107</v>
      </c>
      <c r="Q339" s="23">
        <v>6.5570477718494391E-2</v>
      </c>
      <c r="R339" s="17">
        <v>1.0851369347694151</v>
      </c>
      <c r="S339" s="38">
        <v>0.24740003431245361</v>
      </c>
      <c r="T339" s="22">
        <v>275.8</v>
      </c>
      <c r="U339" s="22">
        <v>73</v>
      </c>
      <c r="V339" s="23">
        <v>4.6241829713924383E-2</v>
      </c>
      <c r="W339" s="17">
        <f t="shared" si="35"/>
        <v>1.1561318078386633</v>
      </c>
      <c r="X339" s="17">
        <f t="shared" si="36"/>
        <v>0.66498901903367502</v>
      </c>
      <c r="Y339" s="17">
        <v>1.1245456105111529</v>
      </c>
      <c r="Z339" s="37">
        <v>0.24601106366987791</v>
      </c>
      <c r="AA339" s="22">
        <v>275.8</v>
      </c>
      <c r="AB339" s="22">
        <v>56.914849504467107</v>
      </c>
      <c r="AC339" s="23">
        <v>6.5570477718494391E-2</v>
      </c>
      <c r="AD339" s="17">
        <v>1.1182321075903541</v>
      </c>
      <c r="AE339" s="3">
        <v>0.24074304834434068</v>
      </c>
      <c r="AF339" s="17">
        <v>0.45188273634436449</v>
      </c>
      <c r="AG339" s="37">
        <f t="shared" si="37"/>
        <v>0.24074304834434068</v>
      </c>
      <c r="AH339" s="22">
        <v>275.8</v>
      </c>
      <c r="AI339" s="23">
        <v>3.1699999999999999E-2</v>
      </c>
      <c r="AJ339" s="17">
        <v>1.0942865833833668</v>
      </c>
      <c r="AK339" s="38">
        <v>0.35330002812589523</v>
      </c>
      <c r="AN339" s="3">
        <f t="shared" si="38"/>
        <v>0.27524233090469052</v>
      </c>
      <c r="AO339" s="3">
        <f t="shared" si="39"/>
        <v>0.39260934776210937</v>
      </c>
      <c r="AP339" s="3">
        <f t="shared" si="40"/>
        <v>0.30854943978479965</v>
      </c>
      <c r="AQ339" s="3">
        <f t="shared" si="41"/>
        <v>-0.36320045711159427</v>
      </c>
    </row>
    <row r="340" spans="1:45" x14ac:dyDescent="0.25">
      <c r="A340" t="s">
        <v>87</v>
      </c>
      <c r="B340" s="1">
        <v>35.799999999999997</v>
      </c>
      <c r="C340" s="1">
        <v>2</v>
      </c>
      <c r="D340" s="4">
        <v>36.4</v>
      </c>
      <c r="E340" s="3">
        <v>2.5478355335404417</v>
      </c>
      <c r="F340" s="1">
        <v>38</v>
      </c>
      <c r="G340" s="1">
        <v>55.9</v>
      </c>
      <c r="H340" s="5">
        <v>231.96707915484524</v>
      </c>
      <c r="I340" s="1">
        <v>584.20000000000005</v>
      </c>
      <c r="J340" s="29">
        <v>528.30000000000007</v>
      </c>
      <c r="K340" s="22">
        <v>320</v>
      </c>
      <c r="L340" s="29">
        <v>195.65</v>
      </c>
      <c r="M340" s="3">
        <v>0.17</v>
      </c>
      <c r="N340" s="37">
        <v>0.13153374465321868</v>
      </c>
      <c r="O340" s="22">
        <v>184.08648071345613</v>
      </c>
      <c r="P340" s="22">
        <v>40.18030487594767</v>
      </c>
      <c r="Q340" s="23">
        <v>0.1124434908513556</v>
      </c>
      <c r="R340" s="17">
        <v>0.77372790972481575</v>
      </c>
      <c r="S340" s="38">
        <v>0.15062208841314156</v>
      </c>
      <c r="T340" s="22">
        <v>184.08648071345613</v>
      </c>
      <c r="U340" s="22">
        <v>55</v>
      </c>
      <c r="V340" s="23">
        <v>6.7478148415705638E-2</v>
      </c>
      <c r="W340" s="17">
        <f t="shared" si="35"/>
        <v>1.1886391827157463</v>
      </c>
      <c r="X340" s="17">
        <f t="shared" si="36"/>
        <v>0.62973126419379266</v>
      </c>
      <c r="Y340" s="17">
        <v>0.88601228478318561</v>
      </c>
      <c r="Z340" s="37">
        <v>0.14664007916519406</v>
      </c>
      <c r="AA340" s="22">
        <v>184.08648071345613</v>
      </c>
      <c r="AB340" s="22">
        <v>40.18030487594767</v>
      </c>
      <c r="AC340" s="23">
        <v>0.1124434908513556</v>
      </c>
      <c r="AD340" s="17">
        <v>0.86258870097172968</v>
      </c>
      <c r="AE340" s="3">
        <v>0.17675156906293271</v>
      </c>
      <c r="AF340" s="17">
        <v>0.28174342772628114</v>
      </c>
      <c r="AG340" s="37">
        <f t="shared" si="37"/>
        <v>0.17675156906293271</v>
      </c>
      <c r="AH340" s="22">
        <v>194</v>
      </c>
      <c r="AI340" s="23">
        <v>4.07E-2</v>
      </c>
      <c r="AJ340" s="17">
        <v>1.0397151121348982</v>
      </c>
      <c r="AK340" s="38">
        <v>0.2086960119860288</v>
      </c>
      <c r="AN340" s="3">
        <f t="shared" si="38"/>
        <v>-0.9858507673495186</v>
      </c>
      <c r="AO340" s="3">
        <f t="shared" si="39"/>
        <v>-0.77472175580013181</v>
      </c>
      <c r="AP340" s="3">
        <f t="shared" si="40"/>
        <v>-1.0411983828936524</v>
      </c>
      <c r="AQ340" s="3">
        <f t="shared" si="41"/>
        <v>-1.1696125651359941</v>
      </c>
    </row>
    <row r="341" spans="1:45" x14ac:dyDescent="0.25">
      <c r="A341" t="s">
        <v>88</v>
      </c>
      <c r="B341" s="1">
        <v>35.799999999999997</v>
      </c>
      <c r="C341" s="1">
        <v>2</v>
      </c>
      <c r="D341" s="4">
        <v>36.4</v>
      </c>
      <c r="E341" s="3">
        <v>2.7563734268389184</v>
      </c>
      <c r="F341" s="1">
        <v>38</v>
      </c>
      <c r="G341" s="1">
        <v>55.9</v>
      </c>
      <c r="H341" s="5">
        <v>228.69980068753716</v>
      </c>
      <c r="I341" s="1">
        <v>584.20000000000005</v>
      </c>
      <c r="J341" s="29">
        <v>528.30000000000007</v>
      </c>
      <c r="K341" s="22">
        <v>319</v>
      </c>
      <c r="L341" s="29">
        <v>195.65</v>
      </c>
      <c r="M341" s="3">
        <v>0.19</v>
      </c>
      <c r="N341" s="37">
        <v>9.7514649841521764E-2</v>
      </c>
      <c r="O341" s="22">
        <v>143.79287698695691</v>
      </c>
      <c r="P341" s="22">
        <v>42.965248228539323</v>
      </c>
      <c r="Q341" s="23">
        <v>0.11141006190487932</v>
      </c>
      <c r="R341" s="17">
        <v>0.51323499916590398</v>
      </c>
      <c r="S341" s="38">
        <v>0.10806100229525109</v>
      </c>
      <c r="T341" s="22">
        <v>143.79287698695691</v>
      </c>
      <c r="U341" s="22">
        <v>59</v>
      </c>
      <c r="V341" s="23">
        <v>6.7478148415705638E-2</v>
      </c>
      <c r="W341" s="17">
        <f t="shared" si="35"/>
        <v>1.186581985353421</v>
      </c>
      <c r="X341" s="17">
        <f t="shared" si="36"/>
        <v>0.63112745098039225</v>
      </c>
      <c r="Y341" s="17">
        <v>0.56874211734342683</v>
      </c>
      <c r="Z341" s="37">
        <v>0.1084705614279344</v>
      </c>
      <c r="AA341" s="22">
        <v>143.79287698695691</v>
      </c>
      <c r="AB341" s="22">
        <v>42.965248228539323</v>
      </c>
      <c r="AC341" s="23">
        <v>0.11141006190487932</v>
      </c>
      <c r="AD341" s="17">
        <v>0.57089769172597049</v>
      </c>
      <c r="AE341" s="3">
        <v>0.13839687856725483</v>
      </c>
      <c r="AF341" s="17">
        <v>0.15966626432159536</v>
      </c>
      <c r="AG341" s="37">
        <f t="shared" si="37"/>
        <v>0.13839687856725483</v>
      </c>
      <c r="AH341" s="22">
        <v>151.82200833201821</v>
      </c>
      <c r="AI341" s="23">
        <v>4.07E-2</v>
      </c>
      <c r="AJ341" s="17">
        <v>0.72840462403818329</v>
      </c>
      <c r="AK341" s="38">
        <v>0.1493068648273039</v>
      </c>
      <c r="AN341" s="3">
        <f t="shared" si="38"/>
        <v>-1.3860624655174478</v>
      </c>
      <c r="AO341" s="3">
        <f t="shared" si="39"/>
        <v>-1.2880916063908316</v>
      </c>
      <c r="AP341" s="3">
        <f t="shared" si="40"/>
        <v>-1.5596517696176657</v>
      </c>
      <c r="AQ341" s="3">
        <f t="shared" si="41"/>
        <v>-1.652953271782688</v>
      </c>
    </row>
    <row r="342" spans="1:45" x14ac:dyDescent="0.25">
      <c r="B342" s="1">
        <v>35.799999999999997</v>
      </c>
      <c r="C342" s="1">
        <v>2</v>
      </c>
      <c r="D342" s="4">
        <v>36.4</v>
      </c>
      <c r="E342" s="3">
        <v>2.7563734268389184</v>
      </c>
      <c r="F342" s="1">
        <v>38</v>
      </c>
      <c r="G342" s="1">
        <v>55.9</v>
      </c>
      <c r="H342" s="5">
        <v>228.69980068753716</v>
      </c>
      <c r="I342" s="1">
        <v>584.20000000000005</v>
      </c>
      <c r="J342" s="29">
        <v>528.30000000000007</v>
      </c>
      <c r="K342" s="5">
        <v>319</v>
      </c>
      <c r="L342" s="4">
        <v>195.65</v>
      </c>
      <c r="M342" s="3">
        <v>0.25</v>
      </c>
      <c r="N342" s="37">
        <v>0.13044276684576409</v>
      </c>
      <c r="O342" s="22">
        <v>183.6429902945176</v>
      </c>
      <c r="P342" s="22">
        <v>42.965248228539323</v>
      </c>
      <c r="Q342" s="23">
        <v>0.11141006190487932</v>
      </c>
      <c r="R342" s="17">
        <v>0.52177106738305634</v>
      </c>
      <c r="S342" s="38">
        <v>0.14780512821168459</v>
      </c>
      <c r="T342" s="22">
        <v>183.6429902945176</v>
      </c>
      <c r="U342" s="22">
        <v>59</v>
      </c>
      <c r="V342" s="8">
        <v>6.7478148415705638E-2</v>
      </c>
      <c r="W342" s="17">
        <f t="shared" si="35"/>
        <v>1.186581985353421</v>
      </c>
      <c r="X342" s="17">
        <f t="shared" si="36"/>
        <v>0.63112745098039225</v>
      </c>
      <c r="Y342" s="17">
        <v>0.59122051284673838</v>
      </c>
      <c r="Z342" s="37">
        <v>0.14509819988040862</v>
      </c>
      <c r="AA342" s="22">
        <v>183.6429902945176</v>
      </c>
      <c r="AB342" s="22">
        <v>42.965248228539323</v>
      </c>
      <c r="AC342" s="23">
        <v>0.11141006190487932</v>
      </c>
      <c r="AD342" s="17">
        <v>0.58039279952163447</v>
      </c>
      <c r="AE342" s="3">
        <v>0.17675156906293271</v>
      </c>
      <c r="AF342" s="17">
        <v>0.26042767264874395</v>
      </c>
      <c r="AG342" s="37">
        <f t="shared" si="37"/>
        <v>0.17675156906293271</v>
      </c>
      <c r="AH342" s="22">
        <v>193.89727910611322</v>
      </c>
      <c r="AI342" s="23">
        <v>4.07E-2</v>
      </c>
      <c r="AJ342" s="17">
        <v>0.70700627625173085</v>
      </c>
      <c r="AK342" s="38">
        <v>0.20483355428956246</v>
      </c>
      <c r="AN342" s="3">
        <f t="shared" si="38"/>
        <v>-0.99868538518405314</v>
      </c>
      <c r="AO342" s="3">
        <f t="shared" si="39"/>
        <v>-0.80869979935231517</v>
      </c>
      <c r="AP342" s="3">
        <f t="shared" si="40"/>
        <v>-1.062141601055832</v>
      </c>
      <c r="AQ342" s="3">
        <f t="shared" si="41"/>
        <v>-1.1696125651359941</v>
      </c>
    </row>
    <row r="344" spans="1:45" s="49" customFormat="1" x14ac:dyDescent="0.25">
      <c r="A344" s="49" t="s">
        <v>156</v>
      </c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50">
        <f>AVERAGE(N2:N342)</f>
        <v>0.21533377068487897</v>
      </c>
      <c r="O344" s="23"/>
      <c r="P344" s="23"/>
      <c r="Q344" s="23"/>
      <c r="R344" s="23"/>
      <c r="S344" s="50">
        <f>AVERAGE(S2:S342)</f>
        <v>0.21485063500206361</v>
      </c>
      <c r="T344" s="23"/>
      <c r="U344" s="23"/>
      <c r="V344" s="8"/>
      <c r="W344" s="23"/>
      <c r="X344" s="23"/>
      <c r="Y344" s="23"/>
      <c r="Z344" s="50">
        <f>AVERAGE(Z2:Z342)</f>
        <v>0.22329507103434951</v>
      </c>
      <c r="AA344" s="23"/>
      <c r="AB344" s="23"/>
      <c r="AC344" s="23"/>
      <c r="AD344" s="23"/>
      <c r="AE344" s="50">
        <f>AVERAGE(AE2:AE342)</f>
        <v>0.26956421099180339</v>
      </c>
      <c r="AF344" s="23"/>
      <c r="AG344" s="50">
        <f>AVERAGE(AG2:AG342)</f>
        <v>0.23036314984256787</v>
      </c>
      <c r="AH344" s="23"/>
      <c r="AI344" s="23"/>
      <c r="AJ344" s="23"/>
      <c r="AK344" s="50">
        <f>AVERAGE(AK2:AK342)</f>
        <v>0.27248582541344746</v>
      </c>
      <c r="AM344" s="51"/>
      <c r="AN344" s="8"/>
      <c r="AO344" s="8"/>
      <c r="AP344" s="8"/>
      <c r="AQ344" s="8"/>
      <c r="AR344" s="8"/>
      <c r="AS344" s="8"/>
    </row>
    <row r="345" spans="1:45" s="49" customFormat="1" x14ac:dyDescent="0.25">
      <c r="A345" s="49" t="s">
        <v>191</v>
      </c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50">
        <f>_xlfn.STDEV.S(N2:N342)</f>
        <v>8.5002749713284184E-2</v>
      </c>
      <c r="O345" s="23"/>
      <c r="P345" s="23"/>
      <c r="Q345" s="23"/>
      <c r="R345" s="23"/>
      <c r="S345" s="50">
        <f>_xlfn.STDEV.S(S2:S342)</f>
        <v>8.2905309045551295E-2</v>
      </c>
      <c r="T345" s="23"/>
      <c r="U345" s="23"/>
      <c r="V345" s="8"/>
      <c r="W345" s="23"/>
      <c r="X345" s="23"/>
      <c r="Y345" s="23"/>
      <c r="Z345" s="50">
        <f>_xlfn.STDEV.S(Z2:Z342)</f>
        <v>7.3621889092950074E-2</v>
      </c>
      <c r="AA345" s="23"/>
      <c r="AB345" s="23"/>
      <c r="AC345" s="23"/>
      <c r="AD345" s="23"/>
      <c r="AE345" s="50">
        <f>_xlfn.STDEV.S(AE2:AE342)</f>
        <v>7.9353321514700981E-2</v>
      </c>
      <c r="AF345" s="23"/>
      <c r="AG345" s="50">
        <f>_xlfn.STDEV.S(AG2:AG342)</f>
        <v>7.8520876968047978E-2</v>
      </c>
      <c r="AH345" s="23"/>
      <c r="AI345" s="23"/>
      <c r="AJ345" s="23"/>
      <c r="AK345" s="50">
        <f>_xlfn.STDEV.S(AK2:AK342)</f>
        <v>0.10177333413234001</v>
      </c>
      <c r="AM345" s="51"/>
      <c r="AN345" s="8"/>
      <c r="AO345" s="8"/>
      <c r="AP345" s="8"/>
      <c r="AQ345" s="8"/>
      <c r="AR345" s="8"/>
      <c r="AS345" s="8"/>
    </row>
  </sheetData>
  <pageMargins left="0.511811024" right="0.511811024" top="0.78740157499999996" bottom="0.78740157499999996" header="0.31496062000000002" footer="0.31496062000000002"/>
  <ignoredErrors>
    <ignoredError sqref="AG2 AG3:AG4 AG5:AG342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2A07-DF01-42F6-9702-E2A81E836E21}">
  <dimension ref="A1:O345"/>
  <sheetViews>
    <sheetView tabSelected="1" zoomScale="130" zoomScaleNormal="130" workbookViewId="0">
      <selection activeCell="D345" sqref="D345"/>
    </sheetView>
  </sheetViews>
  <sheetFormatPr defaultRowHeight="15" x14ac:dyDescent="0.25"/>
  <cols>
    <col min="1" max="1" width="36.5703125" customWidth="1"/>
    <col min="2" max="4" width="20.42578125" style="3" customWidth="1"/>
    <col min="5" max="5" width="29.140625" style="3" customWidth="1"/>
    <col min="6" max="6" width="20.42578125" style="3" customWidth="1"/>
    <col min="7" max="7" width="32.28515625" style="3" customWidth="1"/>
    <col min="8" max="8" width="24.85546875" style="3" customWidth="1"/>
    <col min="9" max="9" width="28.85546875" style="3" customWidth="1"/>
    <col min="10" max="10" width="14.28515625" style="3" customWidth="1"/>
    <col min="11" max="11" width="25.85546875" style="3" customWidth="1"/>
    <col min="12" max="12" width="21.85546875" style="3" customWidth="1"/>
    <col min="13" max="13" width="33" style="3" customWidth="1"/>
    <col min="14" max="14" width="25.85546875" style="3" customWidth="1"/>
    <col min="15" max="15" width="36.7109375" customWidth="1"/>
  </cols>
  <sheetData>
    <row r="1" spans="1:15" x14ac:dyDescent="0.25">
      <c r="A1" t="s">
        <v>0</v>
      </c>
      <c r="B1" s="3" t="s">
        <v>171</v>
      </c>
      <c r="C1" s="3" t="s">
        <v>193</v>
      </c>
      <c r="D1" s="3" t="s">
        <v>172</v>
      </c>
      <c r="E1" s="3" t="s">
        <v>194</v>
      </c>
      <c r="F1" s="3" t="s">
        <v>173</v>
      </c>
      <c r="G1" s="3" t="s">
        <v>195</v>
      </c>
      <c r="H1" s="58" t="s">
        <v>174</v>
      </c>
      <c r="I1" s="58" t="s">
        <v>196</v>
      </c>
      <c r="J1" s="3" t="s">
        <v>175</v>
      </c>
      <c r="K1" s="3" t="s">
        <v>197</v>
      </c>
      <c r="L1" s="3" t="s">
        <v>176</v>
      </c>
      <c r="M1" s="3" t="s">
        <v>198</v>
      </c>
      <c r="N1" s="3" t="s">
        <v>177</v>
      </c>
      <c r="O1" s="3" t="s">
        <v>199</v>
      </c>
    </row>
    <row r="2" spans="1:15" x14ac:dyDescent="0.25">
      <c r="A2" t="s">
        <v>5</v>
      </c>
      <c r="B2" s="3">
        <v>0.18100616392384755</v>
      </c>
      <c r="C2" s="3">
        <f>(B2-B$344)/B$345</f>
        <v>-0.45557432403837239</v>
      </c>
      <c r="D2" s="3">
        <v>0.29637407304529567</v>
      </c>
      <c r="E2" s="3">
        <f>(D2-D$344)/D$345</f>
        <v>-0.33694553008931361</v>
      </c>
      <c r="F2" s="3">
        <v>0.31268420853835605</v>
      </c>
      <c r="G2" s="3">
        <f>(F2-F$344)/F$345</f>
        <v>0.30350034928223363</v>
      </c>
      <c r="H2" s="58">
        <v>0.24601260205495376</v>
      </c>
      <c r="I2" s="58">
        <v>1.537578762843461</v>
      </c>
      <c r="J2" s="3">
        <v>0.12999764117006196</v>
      </c>
      <c r="K2" s="3">
        <f>(J2-J$344)/J$345</f>
        <v>-0.92046004990354102</v>
      </c>
      <c r="L2" s="3">
        <v>0.24152794750458398</v>
      </c>
      <c r="M2" s="3">
        <f>(L2-L$344)/L$345</f>
        <v>-0.51239647823029177</v>
      </c>
      <c r="N2" s="3">
        <v>0.16398388855426477</v>
      </c>
      <c r="O2" s="3">
        <f>(N2-N$344)/N$345</f>
        <v>-0.9358304951691313</v>
      </c>
    </row>
    <row r="3" spans="1:15" x14ac:dyDescent="0.25">
      <c r="B3" s="3">
        <v>0.24436254780391009</v>
      </c>
      <c r="C3" s="3">
        <f t="shared" ref="C3:C66" si="0">(B3-B$344)/B$345</f>
        <v>0.14246590540426129</v>
      </c>
      <c r="D3" s="3">
        <v>0.44704918265926941</v>
      </c>
      <c r="E3" s="3">
        <f t="shared" ref="E3:E66" si="1">(D3-D$344)/D$345</f>
        <v>0.82555712092577738</v>
      </c>
      <c r="F3" s="3">
        <v>0.41039802370659229</v>
      </c>
      <c r="G3" s="3">
        <f t="shared" ref="G3:G66" si="2">(F3-F$344)/F$345</f>
        <v>1.2473773819347997</v>
      </c>
      <c r="H3" s="58">
        <v>0.3389237669542367</v>
      </c>
      <c r="I3" s="58">
        <v>1.473581595453203</v>
      </c>
      <c r="J3" s="3">
        <v>0.17474555573506692</v>
      </c>
      <c r="K3" s="3">
        <f t="shared" ref="K3:K66" si="3">(J3-J$344)/J$345</f>
        <v>-0.36383229130854428</v>
      </c>
      <c r="L3" s="3">
        <v>0.31700543109976642</v>
      </c>
      <c r="M3" s="3">
        <f t="shared" ref="M3:M66" si="4">(L3-L$344)/L$345</f>
        <v>0.47773140768814465</v>
      </c>
      <c r="N3" s="3">
        <v>0.24182441223905762</v>
      </c>
      <c r="O3" s="3">
        <f t="shared" ref="O3:O66" si="5">(N3-N$344)/N$345</f>
        <v>2.4141637013315481E-2</v>
      </c>
    </row>
    <row r="4" spans="1:15" x14ac:dyDescent="0.25">
      <c r="B4" s="3">
        <v>0.25313497018730335</v>
      </c>
      <c r="C4" s="3">
        <f t="shared" si="0"/>
        <v>0.2252714756347797</v>
      </c>
      <c r="D4" s="3">
        <v>0.46699968256137087</v>
      </c>
      <c r="E4" s="3">
        <f t="shared" si="1"/>
        <v>0.9794810774749908</v>
      </c>
      <c r="F4" s="3">
        <v>0.42392762888373264</v>
      </c>
      <c r="G4" s="3">
        <f t="shared" si="2"/>
        <v>1.3780680479943854</v>
      </c>
      <c r="H4" s="58">
        <v>0.35178838978644511</v>
      </c>
      <c r="I4" s="58">
        <v>1.4657849574435213</v>
      </c>
      <c r="J4" s="3">
        <v>0.18094142082868298</v>
      </c>
      <c r="K4" s="3">
        <f t="shared" si="3"/>
        <v>-0.28676075550308344</v>
      </c>
      <c r="L4" s="3">
        <v>0.32745615959756097</v>
      </c>
      <c r="M4" s="3">
        <f t="shared" si="4"/>
        <v>0.61482603804608271</v>
      </c>
      <c r="N4" s="3">
        <v>0.25260233090310585</v>
      </c>
      <c r="O4" s="3">
        <f t="shared" si="5"/>
        <v>0.15706085531550029</v>
      </c>
    </row>
    <row r="5" spans="1:15" x14ac:dyDescent="0.25">
      <c r="B5" s="3">
        <v>0.29602236850611502</v>
      </c>
      <c r="C5" s="3">
        <f t="shared" si="0"/>
        <v>0.63009870787287114</v>
      </c>
      <c r="D5" s="3">
        <v>0.56249750889728678</v>
      </c>
      <c r="E5" s="3">
        <f t="shared" si="1"/>
        <v>1.7162748091411084</v>
      </c>
      <c r="F5" s="3">
        <v>0.49007236530530812</v>
      </c>
      <c r="G5" s="3">
        <f t="shared" si="2"/>
        <v>2.0170001931745856</v>
      </c>
      <c r="H5" s="58">
        <v>0.41468210141057527</v>
      </c>
      <c r="I5" s="58">
        <v>1.5358596348539824</v>
      </c>
      <c r="J5" s="3">
        <v>0.21123231684191718</v>
      </c>
      <c r="K5" s="3">
        <f t="shared" si="3"/>
        <v>9.003341954583842E-2</v>
      </c>
      <c r="L5" s="3">
        <v>0.37854861003122303</v>
      </c>
      <c r="M5" s="3">
        <f t="shared" si="4"/>
        <v>1.2850664531293332</v>
      </c>
      <c r="N5" s="3">
        <v>0.30529437770511941</v>
      </c>
      <c r="O5" s="3">
        <f t="shared" si="5"/>
        <v>0.80688814479284798</v>
      </c>
    </row>
    <row r="6" spans="1:15" x14ac:dyDescent="0.25">
      <c r="B6" s="3">
        <v>0.37984773794742854</v>
      </c>
      <c r="C6" s="3">
        <f t="shared" si="0"/>
        <v>1.4213519345200483</v>
      </c>
      <c r="D6" s="3">
        <v>0.74267835540591742</v>
      </c>
      <c r="E6" s="3">
        <f t="shared" si="1"/>
        <v>3.1064228718507358</v>
      </c>
      <c r="F6" s="3">
        <v>0.61935525922020529</v>
      </c>
      <c r="G6" s="3">
        <f t="shared" si="2"/>
        <v>3.2658221132995191</v>
      </c>
      <c r="H6" s="58">
        <v>0.53761071958501128</v>
      </c>
      <c r="I6" s="58">
        <v>1.5360306273857467</v>
      </c>
      <c r="J6" s="3">
        <v>0.27043724995869295</v>
      </c>
      <c r="K6" s="3">
        <f t="shared" si="3"/>
        <v>0.82649476168691072</v>
      </c>
      <c r="L6" s="3">
        <v>0.47841112678792597</v>
      </c>
      <c r="M6" s="3">
        <f t="shared" si="4"/>
        <v>2.5950818098829571</v>
      </c>
      <c r="N6" s="3">
        <v>0.40828337827269157</v>
      </c>
      <c r="O6" s="3">
        <f t="shared" si="5"/>
        <v>2.0770051196803938</v>
      </c>
    </row>
    <row r="7" spans="1:15" x14ac:dyDescent="0.25">
      <c r="B7" s="3">
        <v>0.41556255079427151</v>
      </c>
      <c r="C7" s="3">
        <f t="shared" si="0"/>
        <v>1.7584749450419297</v>
      </c>
      <c r="D7" s="3">
        <v>0.81781094146393984</v>
      </c>
      <c r="E7" s="3">
        <f t="shared" si="1"/>
        <v>3.6860928033599172</v>
      </c>
      <c r="F7" s="3">
        <v>0.67443780035593404</v>
      </c>
      <c r="G7" s="3">
        <f t="shared" si="2"/>
        <v>3.7978978017642477</v>
      </c>
      <c r="H7" s="58">
        <v>0.58998594466164789</v>
      </c>
      <c r="I7" s="58">
        <v>1.4749648616541196</v>
      </c>
      <c r="J7" s="3">
        <v>0.29566222802879705</v>
      </c>
      <c r="K7" s="3">
        <f t="shared" si="3"/>
        <v>1.1402730268923842</v>
      </c>
      <c r="L7" s="3">
        <v>0.52095876028064014</v>
      </c>
      <c r="M7" s="3">
        <f t="shared" si="4"/>
        <v>3.1532297023977844</v>
      </c>
      <c r="N7" s="3">
        <v>0.42050362196329311</v>
      </c>
      <c r="O7" s="3">
        <f t="shared" si="5"/>
        <v>2.2277118831518177</v>
      </c>
    </row>
    <row r="8" spans="1:15" x14ac:dyDescent="0.25">
      <c r="A8" t="s">
        <v>6</v>
      </c>
      <c r="B8" s="3">
        <v>0.18168753501004353</v>
      </c>
      <c r="C8" s="3">
        <f t="shared" si="0"/>
        <v>-0.44914265455585239</v>
      </c>
      <c r="D8" s="3">
        <v>0.25673146221285098</v>
      </c>
      <c r="E8" s="3">
        <f t="shared" si="1"/>
        <v>-0.64279989650686153</v>
      </c>
      <c r="F8" s="3">
        <v>0.26529737942563375</v>
      </c>
      <c r="G8" s="3">
        <f t="shared" si="2"/>
        <v>-0.1542377870572636</v>
      </c>
      <c r="H8" s="58">
        <v>0.20975786240240399</v>
      </c>
      <c r="I8" s="58">
        <v>1.310986640015025</v>
      </c>
      <c r="J8" s="3">
        <v>0.25496881340038491</v>
      </c>
      <c r="K8" s="3">
        <f t="shared" si="3"/>
        <v>0.63407995858112598</v>
      </c>
      <c r="L8" s="3">
        <v>0.18984252639749352</v>
      </c>
      <c r="M8" s="3">
        <f t="shared" si="4"/>
        <v>-1.1904155946073247</v>
      </c>
      <c r="N8" s="3">
        <v>0.16583846486990703</v>
      </c>
      <c r="O8" s="3">
        <f t="shared" si="5"/>
        <v>-0.91295884046095543</v>
      </c>
    </row>
    <row r="9" spans="1:15" x14ac:dyDescent="0.25">
      <c r="B9" s="3">
        <v>0.21973648361278203</v>
      </c>
      <c r="C9" s="3">
        <f t="shared" si="0"/>
        <v>-8.9987024785237291E-2</v>
      </c>
      <c r="D9" s="3">
        <v>0.30109270048343972</v>
      </c>
      <c r="E9" s="3">
        <f t="shared" si="1"/>
        <v>-0.30053993582727173</v>
      </c>
      <c r="F9" s="3">
        <v>0.30218634837434094</v>
      </c>
      <c r="G9" s="3">
        <f t="shared" si="2"/>
        <v>0.20209514794246269</v>
      </c>
      <c r="H9" s="58">
        <v>0.24304781323680189</v>
      </c>
      <c r="I9" s="58">
        <v>1.3502656290933439</v>
      </c>
      <c r="J9" s="3">
        <v>0.29679813828389767</v>
      </c>
      <c r="K9" s="3">
        <f t="shared" si="3"/>
        <v>1.1544028290386545</v>
      </c>
      <c r="L9" s="3">
        <v>0.21623967768704974</v>
      </c>
      <c r="M9" s="3">
        <f t="shared" si="4"/>
        <v>-0.84413277812156606</v>
      </c>
      <c r="N9" s="3">
        <v>0.20455697680686641</v>
      </c>
      <c r="O9" s="3">
        <f t="shared" si="5"/>
        <v>-0.43546086511889343</v>
      </c>
    </row>
    <row r="10" spans="1:15" x14ac:dyDescent="0.25">
      <c r="B10" s="3">
        <v>0.33174401449868146</v>
      </c>
      <c r="C10" s="3">
        <f t="shared" si="0"/>
        <v>0.96728621854116281</v>
      </c>
      <c r="D10" s="3">
        <v>0.42745968973439941</v>
      </c>
      <c r="E10" s="3">
        <f t="shared" si="1"/>
        <v>0.67441843905890342</v>
      </c>
      <c r="F10" s="3">
        <v>0.41077916054402924</v>
      </c>
      <c r="G10" s="3">
        <f t="shared" si="2"/>
        <v>1.251059013918314</v>
      </c>
      <c r="H10" s="58">
        <v>0.34104592706656295</v>
      </c>
      <c r="I10" s="58">
        <v>1.3117151041021651</v>
      </c>
      <c r="J10" s="3">
        <v>0.43772597472228192</v>
      </c>
      <c r="K10" s="3">
        <f t="shared" si="3"/>
        <v>2.9074307965517465</v>
      </c>
      <c r="L10" s="3">
        <v>0.30517473532265971</v>
      </c>
      <c r="M10" s="3">
        <f t="shared" si="4"/>
        <v>0.32253410591325454</v>
      </c>
      <c r="N10" s="3">
        <v>0.26820814190798709</v>
      </c>
      <c r="O10" s="3">
        <f t="shared" si="5"/>
        <v>0.34952029617764963</v>
      </c>
    </row>
    <row r="11" spans="1:15" x14ac:dyDescent="0.25">
      <c r="A11" t="s">
        <v>7</v>
      </c>
      <c r="B11" s="3">
        <v>0.1060172840918551</v>
      </c>
      <c r="C11" s="3">
        <f t="shared" si="0"/>
        <v>-1.163417230370712</v>
      </c>
      <c r="D11" s="3">
        <v>0.22216282542619536</v>
      </c>
      <c r="E11" s="3">
        <f t="shared" si="1"/>
        <v>-0.90950706539109805</v>
      </c>
      <c r="F11" s="3">
        <v>0.16892962653245996</v>
      </c>
      <c r="G11" s="3">
        <f t="shared" si="2"/>
        <v>-1.0851123874154398</v>
      </c>
      <c r="H11" s="58">
        <v>0.17597596443391947</v>
      </c>
      <c r="I11" s="58">
        <v>1.0998497777119967</v>
      </c>
      <c r="J11" s="3">
        <v>0.21176098535955973</v>
      </c>
      <c r="K11" s="3">
        <f t="shared" si="3"/>
        <v>9.6609627060216002E-2</v>
      </c>
      <c r="L11" s="3">
        <v>0.1708750527360991</v>
      </c>
      <c r="M11" s="3">
        <f t="shared" si="4"/>
        <v>-1.4392344966562636</v>
      </c>
      <c r="N11" s="3">
        <v>0.14474281079510332</v>
      </c>
      <c r="O11" s="3">
        <f t="shared" si="5"/>
        <v>-1.1731220441924455</v>
      </c>
    </row>
    <row r="12" spans="1:15" x14ac:dyDescent="0.25">
      <c r="B12" s="3">
        <v>0.1358817516989633</v>
      </c>
      <c r="C12" s="3">
        <f t="shared" si="0"/>
        <v>-0.88151741276515794</v>
      </c>
      <c r="D12" s="3">
        <v>0.2698880415363058</v>
      </c>
      <c r="E12" s="3">
        <f t="shared" si="1"/>
        <v>-0.54129302930768786</v>
      </c>
      <c r="F12" s="3">
        <v>0.1926063773377969</v>
      </c>
      <c r="G12" s="3">
        <f t="shared" si="2"/>
        <v>-0.85640428452826178</v>
      </c>
      <c r="H12" s="58">
        <v>0.20490244342682506</v>
      </c>
      <c r="I12" s="58">
        <v>1.0245122171341252</v>
      </c>
      <c r="J12" s="3">
        <v>0.2466862096623729</v>
      </c>
      <c r="K12" s="3">
        <f t="shared" si="3"/>
        <v>0.5310510867591155</v>
      </c>
      <c r="L12" s="3">
        <v>0.19482446957627678</v>
      </c>
      <c r="M12" s="3">
        <f t="shared" si="4"/>
        <v>-1.1250615230032566</v>
      </c>
      <c r="N12" s="3">
        <v>0.175706713332932</v>
      </c>
      <c r="O12" s="3">
        <f t="shared" si="5"/>
        <v>-0.7912581751838671</v>
      </c>
    </row>
    <row r="13" spans="1:15" x14ac:dyDescent="0.25">
      <c r="B13" s="3">
        <v>0.16775955420093275</v>
      </c>
      <c r="C13" s="3">
        <f t="shared" si="0"/>
        <v>-0.58061311307383612</v>
      </c>
      <c r="D13" s="3">
        <v>0.31897202344812936</v>
      </c>
      <c r="E13" s="3">
        <f t="shared" si="1"/>
        <v>-0.16259571665227468</v>
      </c>
      <c r="F13" s="3">
        <v>0.21787931359068463</v>
      </c>
      <c r="G13" s="3">
        <f t="shared" si="2"/>
        <v>-0.61227765785093691</v>
      </c>
      <c r="H13" s="58">
        <v>0.23577902212711754</v>
      </c>
      <c r="I13" s="58">
        <v>1.1788951106355876</v>
      </c>
      <c r="J13" s="3">
        <v>0.28396594346874648</v>
      </c>
      <c r="K13" s="3">
        <f t="shared" si="3"/>
        <v>0.99478073475232265</v>
      </c>
      <c r="L13" s="3">
        <v>0.2203884538438822</v>
      </c>
      <c r="M13" s="3">
        <f t="shared" si="4"/>
        <v>-0.78970834887925989</v>
      </c>
      <c r="N13" s="3">
        <v>0.20875806997443447</v>
      </c>
      <c r="O13" s="3">
        <f t="shared" si="5"/>
        <v>-0.38365067455673374</v>
      </c>
    </row>
    <row r="14" spans="1:15" x14ac:dyDescent="0.25">
      <c r="B14" s="3">
        <v>0.1999729125187123</v>
      </c>
      <c r="C14" s="3">
        <f t="shared" si="0"/>
        <v>-0.27654139970155389</v>
      </c>
      <c r="D14" s="3">
        <v>0.36721961962806549</v>
      </c>
      <c r="E14" s="3">
        <f t="shared" si="1"/>
        <v>0.20964863484000176</v>
      </c>
      <c r="F14" s="3">
        <v>0.24341828075149743</v>
      </c>
      <c r="G14" s="3">
        <f t="shared" si="2"/>
        <v>-0.36558127720858813</v>
      </c>
      <c r="H14" s="58">
        <v>0.26698061744530777</v>
      </c>
      <c r="I14" s="58">
        <v>1.1124192393554491</v>
      </c>
      <c r="J14" s="3">
        <v>0.32163809552571332</v>
      </c>
      <c r="K14" s="3">
        <f t="shared" si="3"/>
        <v>1.4633917474612459</v>
      </c>
      <c r="L14" s="3">
        <v>0.24622153268272548</v>
      </c>
      <c r="M14" s="3">
        <f t="shared" si="4"/>
        <v>-0.45082514134343277</v>
      </c>
      <c r="N14" s="3">
        <v>0.24215733563321584</v>
      </c>
      <c r="O14" s="3">
        <f t="shared" si="5"/>
        <v>2.824743134015812E-2</v>
      </c>
    </row>
    <row r="15" spans="1:15" x14ac:dyDescent="0.25">
      <c r="B15" s="3">
        <v>0.22077737309894505</v>
      </c>
      <c r="C15" s="3">
        <f t="shared" si="0"/>
        <v>-8.0161751481953869E-2</v>
      </c>
      <c r="D15" s="3">
        <v>0.39784384604502626</v>
      </c>
      <c r="E15" s="3">
        <f t="shared" si="1"/>
        <v>0.4459235211580645</v>
      </c>
      <c r="F15" s="3">
        <v>0.25991219704285579</v>
      </c>
      <c r="G15" s="3">
        <f t="shared" si="2"/>
        <v>-0.2062565313770704</v>
      </c>
      <c r="H15" s="58">
        <v>0.28713164775497241</v>
      </c>
      <c r="I15" s="58">
        <v>0.95710549251657473</v>
      </c>
      <c r="J15" s="3">
        <v>0.34596802706250462</v>
      </c>
      <c r="K15" s="3">
        <f t="shared" si="3"/>
        <v>1.7660363598357613</v>
      </c>
      <c r="L15" s="3">
        <v>0.26290539609947855</v>
      </c>
      <c r="M15" s="3">
        <f t="shared" si="4"/>
        <v>-0.23196306980987624</v>
      </c>
      <c r="N15" s="3">
        <v>0.26372769470451218</v>
      </c>
      <c r="O15" s="3">
        <f t="shared" si="5"/>
        <v>0.29426495806523456</v>
      </c>
    </row>
    <row r="16" spans="1:15" x14ac:dyDescent="0.25">
      <c r="B16" s="3">
        <v>0.26540629660170212</v>
      </c>
      <c r="C16" s="3">
        <f t="shared" si="0"/>
        <v>0.34110426808589528</v>
      </c>
      <c r="D16" s="3">
        <v>0.46249133747939219</v>
      </c>
      <c r="E16" s="3">
        <f t="shared" si="1"/>
        <v>0.94469787324890275</v>
      </c>
      <c r="F16" s="3">
        <v>0.29529430779689847</v>
      </c>
      <c r="G16" s="3">
        <f t="shared" si="2"/>
        <v>0.13552074597118308</v>
      </c>
      <c r="H16" s="58">
        <v>0.33035885793538172</v>
      </c>
      <c r="I16" s="58">
        <v>1.0323714310480678</v>
      </c>
      <c r="J16" s="3">
        <v>0.39815965439142748</v>
      </c>
      <c r="K16" s="3">
        <f t="shared" si="3"/>
        <v>2.4152578670262494</v>
      </c>
      <c r="L16" s="3">
        <v>0.29869497407412599</v>
      </c>
      <c r="M16" s="3">
        <f t="shared" si="4"/>
        <v>0.23753137396371712</v>
      </c>
      <c r="N16" s="3">
        <v>0.30999959400261562</v>
      </c>
      <c r="O16" s="3">
        <f t="shared" si="5"/>
        <v>0.86491545894322108</v>
      </c>
    </row>
    <row r="17" spans="1:15" x14ac:dyDescent="0.25">
      <c r="B17" s="3">
        <v>0.26876185475980424</v>
      </c>
      <c r="C17" s="3">
        <f t="shared" si="0"/>
        <v>0.37277840489550884</v>
      </c>
      <c r="D17" s="3">
        <v>0.46730491473949903</v>
      </c>
      <c r="E17" s="3">
        <f t="shared" si="1"/>
        <v>0.98183603322818835</v>
      </c>
      <c r="F17" s="3">
        <v>0.29795461687614988</v>
      </c>
      <c r="G17" s="3">
        <f t="shared" si="2"/>
        <v>0.16121828562142848</v>
      </c>
      <c r="H17" s="58">
        <v>0.33360902411436</v>
      </c>
      <c r="I17" s="58">
        <v>0.8779184845114737</v>
      </c>
      <c r="J17" s="3">
        <v>0.40208383689736166</v>
      </c>
      <c r="K17" s="3">
        <f t="shared" si="3"/>
        <v>2.4640715141834306</v>
      </c>
      <c r="L17" s="3">
        <v>0.30138591978650559</v>
      </c>
      <c r="M17" s="3">
        <f t="shared" si="4"/>
        <v>0.27283170808203366</v>
      </c>
      <c r="N17" s="3">
        <v>0.31347868417540548</v>
      </c>
      <c r="O17" s="3">
        <f t="shared" si="5"/>
        <v>0.90782151164081559</v>
      </c>
    </row>
    <row r="18" spans="1:15" x14ac:dyDescent="0.25">
      <c r="B18" s="3">
        <v>0.29560632002462056</v>
      </c>
      <c r="C18" s="3">
        <f t="shared" si="0"/>
        <v>0.6261714993724109</v>
      </c>
      <c r="D18" s="3">
        <v>0.50562030661839974</v>
      </c>
      <c r="E18" s="3">
        <f t="shared" si="1"/>
        <v>1.2774505162573968</v>
      </c>
      <c r="F18" s="3">
        <v>0.31923708951016055</v>
      </c>
      <c r="G18" s="3">
        <f t="shared" si="2"/>
        <v>0.36679860282338583</v>
      </c>
      <c r="H18" s="58">
        <v>0.35961035354618515</v>
      </c>
      <c r="I18" s="58">
        <v>0.85621512749091699</v>
      </c>
      <c r="J18" s="3">
        <v>0.43347729694483406</v>
      </c>
      <c r="K18" s="3">
        <f t="shared" si="3"/>
        <v>2.8545806914408671</v>
      </c>
      <c r="L18" s="3">
        <v>0.32291348548554166</v>
      </c>
      <c r="M18" s="3">
        <f t="shared" si="4"/>
        <v>0.55523438102855638</v>
      </c>
      <c r="N18" s="3">
        <v>0.34131140555772327</v>
      </c>
      <c r="O18" s="3">
        <f t="shared" si="5"/>
        <v>1.2510699332215587</v>
      </c>
    </row>
    <row r="19" spans="1:15" x14ac:dyDescent="0.25">
      <c r="B19" s="3">
        <v>0.36237934105237524</v>
      </c>
      <c r="C19" s="3">
        <f t="shared" si="0"/>
        <v>1.2564624088348528</v>
      </c>
      <c r="D19" s="3">
        <v>0.59974401046133252</v>
      </c>
      <c r="E19" s="3">
        <f t="shared" si="1"/>
        <v>2.0036424899755367</v>
      </c>
      <c r="F19" s="3">
        <v>0.37217518973657732</v>
      </c>
      <c r="G19" s="3">
        <f t="shared" si="2"/>
        <v>0.8781598353158937</v>
      </c>
      <c r="H19" s="58">
        <v>0.42428615542093412</v>
      </c>
      <c r="I19" s="58">
        <v>0.9642867168657594</v>
      </c>
      <c r="J19" s="3">
        <v>0.51156550422349734</v>
      </c>
      <c r="K19" s="3">
        <f t="shared" si="3"/>
        <v>3.8259346464297863</v>
      </c>
      <c r="L19" s="3">
        <v>0.37646123109782298</v>
      </c>
      <c r="M19" s="3">
        <f t="shared" si="4"/>
        <v>1.2576838220188018</v>
      </c>
      <c r="N19" s="3">
        <v>0.35202477221896966</v>
      </c>
      <c r="O19" s="3">
        <f t="shared" si="5"/>
        <v>1.3831930607366714</v>
      </c>
    </row>
    <row r="20" spans="1:15" x14ac:dyDescent="0.25">
      <c r="B20" s="3">
        <v>0.36237934105237524</v>
      </c>
      <c r="C20" s="3">
        <f t="shared" si="0"/>
        <v>1.2564624088348528</v>
      </c>
      <c r="D20" s="3">
        <v>0.59974401046133252</v>
      </c>
      <c r="E20" s="3">
        <f t="shared" si="1"/>
        <v>2.0036424899755367</v>
      </c>
      <c r="F20" s="3">
        <v>0.37217518973657732</v>
      </c>
      <c r="G20" s="3">
        <f t="shared" si="2"/>
        <v>0.8781598353158937</v>
      </c>
      <c r="H20" s="58">
        <v>0.42428615542093412</v>
      </c>
      <c r="I20" s="58">
        <v>0.84857231084186824</v>
      </c>
      <c r="J20" s="3">
        <v>0.51156550422349734</v>
      </c>
      <c r="K20" s="3">
        <f t="shared" si="3"/>
        <v>3.8259346464297863</v>
      </c>
      <c r="L20" s="3">
        <v>0.37646123109782298</v>
      </c>
      <c r="M20" s="3">
        <f t="shared" si="4"/>
        <v>1.2576838220188018</v>
      </c>
      <c r="N20" s="3">
        <v>0.35202477221896966</v>
      </c>
      <c r="O20" s="3">
        <f t="shared" si="5"/>
        <v>1.3831930607366714</v>
      </c>
    </row>
    <row r="21" spans="1:15" x14ac:dyDescent="0.25">
      <c r="A21" t="s">
        <v>8</v>
      </c>
      <c r="B21" s="3">
        <v>0.13324468767213826</v>
      </c>
      <c r="C21" s="3">
        <f t="shared" si="0"/>
        <v>-0.90640946434819736</v>
      </c>
      <c r="D21" s="3">
        <v>0.26595117250432371</v>
      </c>
      <c r="E21" s="3">
        <f t="shared" si="1"/>
        <v>-0.57166712824216748</v>
      </c>
      <c r="F21" s="3">
        <v>0.19995733054196627</v>
      </c>
      <c r="G21" s="3">
        <f t="shared" si="2"/>
        <v>-0.78539696703100459</v>
      </c>
      <c r="H21" s="58">
        <v>0.20305443552249855</v>
      </c>
      <c r="I21" s="58">
        <v>0.84606014801041063</v>
      </c>
      <c r="J21" s="3">
        <v>0.24360227547511745</v>
      </c>
      <c r="K21" s="3">
        <f t="shared" si="3"/>
        <v>0.49268944709403611</v>
      </c>
      <c r="L21" s="3">
        <v>0.19246157522098073</v>
      </c>
      <c r="M21" s="3">
        <f t="shared" si="4"/>
        <v>-1.1560584174573161</v>
      </c>
      <c r="N21" s="3">
        <v>0.1682130995817577</v>
      </c>
      <c r="O21" s="3">
        <f t="shared" si="5"/>
        <v>-0.88367353970012452</v>
      </c>
    </row>
    <row r="22" spans="1:15" x14ac:dyDescent="0.25">
      <c r="B22" s="3">
        <v>0.15994528174100089</v>
      </c>
      <c r="C22" s="3">
        <f t="shared" si="0"/>
        <v>-0.65437441396676022</v>
      </c>
      <c r="D22" s="3">
        <v>0.30872458220891225</v>
      </c>
      <c r="E22" s="3">
        <f t="shared" si="1"/>
        <v>-0.24165773052590836</v>
      </c>
      <c r="F22" s="3">
        <v>0.22217481171329587</v>
      </c>
      <c r="G22" s="3">
        <f t="shared" si="2"/>
        <v>-0.57078483501156285</v>
      </c>
      <c r="H22" s="58">
        <v>0.22900667532816874</v>
      </c>
      <c r="I22" s="58">
        <v>0.76335558442722917</v>
      </c>
      <c r="J22" s="3">
        <v>0.27482748427982534</v>
      </c>
      <c r="K22" s="3">
        <f t="shared" si="3"/>
        <v>0.88110571537345106</v>
      </c>
      <c r="L22" s="3">
        <v>0.21384619468997865</v>
      </c>
      <c r="M22" s="3">
        <f t="shared" si="4"/>
        <v>-0.87553094015598487</v>
      </c>
      <c r="N22" s="3">
        <v>0.19600998318605223</v>
      </c>
      <c r="O22" s="3">
        <f t="shared" si="5"/>
        <v>-0.54086708930036931</v>
      </c>
    </row>
    <row r="23" spans="1:15" x14ac:dyDescent="0.25">
      <c r="B23" s="3">
        <v>0.1699580045168243</v>
      </c>
      <c r="C23" s="3">
        <f t="shared" si="0"/>
        <v>-0.55986127007372199</v>
      </c>
      <c r="D23" s="3">
        <v>0.32445331455853083</v>
      </c>
      <c r="E23" s="3">
        <f t="shared" si="1"/>
        <v>-0.12030594853362446</v>
      </c>
      <c r="F23" s="3">
        <v>0.23050636715254444</v>
      </c>
      <c r="G23" s="3">
        <f t="shared" si="2"/>
        <v>-0.49030528550427249</v>
      </c>
      <c r="H23" s="58">
        <v>0.23873876525529497</v>
      </c>
      <c r="I23" s="58">
        <v>0.79579588418431657</v>
      </c>
      <c r="J23" s="3">
        <v>0.28653693758159071</v>
      </c>
      <c r="K23" s="3">
        <f t="shared" si="3"/>
        <v>1.0267618159782306</v>
      </c>
      <c r="L23" s="3">
        <v>0.22186542699085282</v>
      </c>
      <c r="M23" s="3">
        <f t="shared" si="4"/>
        <v>-0.77033313616798627</v>
      </c>
      <c r="N23" s="3">
        <v>0.20643381453766257</v>
      </c>
      <c r="O23" s="3">
        <f t="shared" si="5"/>
        <v>-0.41231467040046232</v>
      </c>
    </row>
    <row r="24" spans="1:15" x14ac:dyDescent="0.25">
      <c r="B24" s="3">
        <v>0.18664587580986336</v>
      </c>
      <c r="C24" s="3">
        <f t="shared" si="0"/>
        <v>-0.40233936358532463</v>
      </c>
      <c r="D24" s="3">
        <v>0.350359144881568</v>
      </c>
      <c r="E24" s="3">
        <f t="shared" si="1"/>
        <v>7.9565128410890973E-2</v>
      </c>
      <c r="F24" s="3">
        <v>0.24439229288462541</v>
      </c>
      <c r="G24" s="3">
        <f t="shared" si="2"/>
        <v>-0.35617270299212173</v>
      </c>
      <c r="H24" s="58">
        <v>0.25495891513383884</v>
      </c>
      <c r="I24" s="58">
        <v>0.84986305044612953</v>
      </c>
      <c r="J24" s="3">
        <v>0.30605269308453309</v>
      </c>
      <c r="K24" s="3">
        <f t="shared" si="3"/>
        <v>1.2695219836528644</v>
      </c>
      <c r="L24" s="3">
        <v>0.23523081415897645</v>
      </c>
      <c r="M24" s="3">
        <f t="shared" si="4"/>
        <v>-0.59500346285465511</v>
      </c>
      <c r="N24" s="3">
        <v>0.22380686679034667</v>
      </c>
      <c r="O24" s="3">
        <f t="shared" si="5"/>
        <v>-0.19806063890061512</v>
      </c>
    </row>
    <row r="25" spans="1:15" x14ac:dyDescent="0.25">
      <c r="B25" s="3">
        <v>0.21000889562011807</v>
      </c>
      <c r="C25" s="3">
        <f t="shared" si="0"/>
        <v>-0.18180869450156803</v>
      </c>
      <c r="D25" s="3">
        <v>0.38608135403252564</v>
      </c>
      <c r="E25" s="3">
        <f t="shared" si="1"/>
        <v>0.35517244633151812</v>
      </c>
      <c r="F25" s="3">
        <v>0.26383258890953881</v>
      </c>
      <c r="G25" s="3">
        <f t="shared" si="2"/>
        <v>-0.16838708747511022</v>
      </c>
      <c r="H25" s="58">
        <v>0.27766712496380014</v>
      </c>
      <c r="I25" s="58">
        <v>0.73070296043105298</v>
      </c>
      <c r="J25" s="3">
        <v>0.33337475078865242</v>
      </c>
      <c r="K25" s="3">
        <f t="shared" si="3"/>
        <v>1.6093862183973517</v>
      </c>
      <c r="L25" s="3">
        <v>0.25394235619434957</v>
      </c>
      <c r="M25" s="3">
        <f t="shared" si="4"/>
        <v>-0.34954192021599101</v>
      </c>
      <c r="N25" s="3">
        <v>0.24812913994410429</v>
      </c>
      <c r="O25" s="3">
        <f t="shared" si="5"/>
        <v>0.10189500519916959</v>
      </c>
    </row>
    <row r="26" spans="1:15" x14ac:dyDescent="0.25">
      <c r="B26" s="3">
        <v>0.26007250949923538</v>
      </c>
      <c r="C26" s="3">
        <f t="shared" si="0"/>
        <v>0.29075702496362543</v>
      </c>
      <c r="D26" s="3">
        <v>0.46101058349859836</v>
      </c>
      <c r="E26" s="3">
        <f t="shared" si="1"/>
        <v>0.93327342210641395</v>
      </c>
      <c r="F26" s="3">
        <v>0.30549036610578179</v>
      </c>
      <c r="G26" s="3">
        <f t="shared" si="2"/>
        <v>0.23401066006134272</v>
      </c>
      <c r="H26" s="58">
        <v>0.32632757459943168</v>
      </c>
      <c r="I26" s="58">
        <v>0.74165357863507198</v>
      </c>
      <c r="J26" s="3">
        <v>0.39192201729747961</v>
      </c>
      <c r="K26" s="3">
        <f t="shared" si="3"/>
        <v>2.3376667214212534</v>
      </c>
      <c r="L26" s="3">
        <v>0.29403851769872058</v>
      </c>
      <c r="M26" s="3">
        <f t="shared" si="4"/>
        <v>0.17644709972400394</v>
      </c>
      <c r="N26" s="3">
        <v>0.30024829670215647</v>
      </c>
      <c r="O26" s="3">
        <f t="shared" si="5"/>
        <v>0.74465709969870986</v>
      </c>
    </row>
    <row r="27" spans="1:15" x14ac:dyDescent="0.25">
      <c r="A27" t="s">
        <v>9</v>
      </c>
      <c r="B27" s="3">
        <v>6.0242283954476665E-2</v>
      </c>
      <c r="C27" s="3">
        <f t="shared" si="0"/>
        <v>-1.5955014168154034</v>
      </c>
      <c r="D27" s="3">
        <v>9.119830844352686E-2</v>
      </c>
      <c r="E27" s="3">
        <f t="shared" si="1"/>
        <v>-1.9199367147958035</v>
      </c>
      <c r="F27" s="3">
        <v>0.11664448877482186</v>
      </c>
      <c r="G27" s="3">
        <f t="shared" si="2"/>
        <v>-1.5901662592097376</v>
      </c>
      <c r="H27" s="58">
        <v>0.11455523089128249</v>
      </c>
      <c r="I27" s="58">
        <v>0.63641794939601382</v>
      </c>
      <c r="J27" s="3">
        <v>5.8641177078456279E-2</v>
      </c>
      <c r="K27" s="3">
        <f t="shared" si="3"/>
        <v>-1.8080765802979433</v>
      </c>
      <c r="L27" s="3">
        <v>0.1136575252731806</v>
      </c>
      <c r="M27" s="3">
        <f t="shared" si="4"/>
        <v>-2.1898248291081472</v>
      </c>
      <c r="N27" s="3">
        <v>8.5071329024506606E-2</v>
      </c>
      <c r="O27" s="3">
        <f t="shared" si="5"/>
        <v>-1.9090235627609373</v>
      </c>
    </row>
    <row r="28" spans="1:15" x14ac:dyDescent="0.25">
      <c r="B28" s="3">
        <v>8.9841923144631256E-2</v>
      </c>
      <c r="C28" s="3">
        <f t="shared" si="0"/>
        <v>-1.3161013954030427</v>
      </c>
      <c r="D28" s="3">
        <v>0.15697020526344346</v>
      </c>
      <c r="E28" s="3">
        <f t="shared" si="1"/>
        <v>-1.4124872454618644</v>
      </c>
      <c r="F28" s="3">
        <v>0.16791679153298533</v>
      </c>
      <c r="G28" s="3">
        <f t="shared" si="2"/>
        <v>-1.094895975255346</v>
      </c>
      <c r="H28" s="58">
        <v>0.18546760436821591</v>
      </c>
      <c r="I28" s="58">
        <v>0.9273380218410795</v>
      </c>
      <c r="J28" s="3">
        <v>8.9108063400974366E-2</v>
      </c>
      <c r="K28" s="3">
        <f t="shared" si="3"/>
        <v>-1.4290932285612716</v>
      </c>
      <c r="L28" s="3">
        <v>0.16361687704161162</v>
      </c>
      <c r="M28" s="3">
        <f t="shared" si="4"/>
        <v>-1.5344486163340183</v>
      </c>
      <c r="N28" s="3">
        <v>0.14194482625200749</v>
      </c>
      <c r="O28" s="3">
        <f t="shared" si="5"/>
        <v>-1.2076283278156885</v>
      </c>
    </row>
    <row r="29" spans="1:15" x14ac:dyDescent="0.25">
      <c r="B29" s="3">
        <v>0.11019167508786253</v>
      </c>
      <c r="C29" s="3">
        <f t="shared" si="0"/>
        <v>-1.1240138806820448</v>
      </c>
      <c r="D29" s="3">
        <v>0.19910583097361248</v>
      </c>
      <c r="E29" s="3">
        <f t="shared" si="1"/>
        <v>-1.0873985382709828</v>
      </c>
      <c r="F29" s="3">
        <v>0.20316649967922273</v>
      </c>
      <c r="G29" s="3">
        <f t="shared" si="2"/>
        <v>-0.75439765503670142</v>
      </c>
      <c r="H29" s="58">
        <v>0.23421986113360763</v>
      </c>
      <c r="I29" s="58">
        <v>0.90084561974464472</v>
      </c>
      <c r="J29" s="3">
        <v>0.11005404774770558</v>
      </c>
      <c r="K29" s="3">
        <f t="shared" si="3"/>
        <v>-1.1685421742423097</v>
      </c>
      <c r="L29" s="3">
        <v>0.197963931382408</v>
      </c>
      <c r="M29" s="3">
        <f t="shared" si="4"/>
        <v>-1.0838774700518039</v>
      </c>
      <c r="N29" s="3">
        <v>0.18104535559591431</v>
      </c>
      <c r="O29" s="3">
        <f t="shared" si="5"/>
        <v>-0.7254191037908303</v>
      </c>
    </row>
    <row r="30" spans="1:15" x14ac:dyDescent="0.25">
      <c r="B30" s="3">
        <v>0.14386126466666332</v>
      </c>
      <c r="C30" s="3">
        <f t="shared" si="0"/>
        <v>-0.8061963563254847</v>
      </c>
      <c r="D30" s="3">
        <v>0.26636066022460986</v>
      </c>
      <c r="E30" s="3">
        <f t="shared" si="1"/>
        <v>-0.56850781041183474</v>
      </c>
      <c r="F30" s="3">
        <v>0.26148874406663364</v>
      </c>
      <c r="G30" s="3">
        <f t="shared" si="2"/>
        <v>-0.19102770703858118</v>
      </c>
      <c r="H30" s="58">
        <v>0.31488268596361935</v>
      </c>
      <c r="I30" s="58">
        <v>0.7156424680991349</v>
      </c>
      <c r="J30" s="3">
        <v>0.14471013093956989</v>
      </c>
      <c r="K30" s="3">
        <f t="shared" si="3"/>
        <v>-0.73744861164184583</v>
      </c>
      <c r="L30" s="3">
        <v>0.25479269401899829</v>
      </c>
      <c r="M30" s="3">
        <f t="shared" si="4"/>
        <v>-0.33838702802123249</v>
      </c>
      <c r="N30" s="3">
        <v>0.24573895869219653</v>
      </c>
      <c r="O30" s="3">
        <f t="shared" si="5"/>
        <v>7.2417975959389855E-2</v>
      </c>
    </row>
    <row r="31" spans="1:15" x14ac:dyDescent="0.25">
      <c r="B31" s="3">
        <v>0.19307066482029539</v>
      </c>
      <c r="C31" s="3">
        <f t="shared" si="0"/>
        <v>-0.34169382072743432</v>
      </c>
      <c r="D31" s="3">
        <v>0.36198422542229208</v>
      </c>
      <c r="E31" s="3">
        <f t="shared" si="1"/>
        <v>0.16925603344144807</v>
      </c>
      <c r="F31" s="3">
        <v>0.34672894740208049</v>
      </c>
      <c r="G31" s="3">
        <f t="shared" si="2"/>
        <v>0.6323591400355959</v>
      </c>
      <c r="H31" s="58">
        <v>0.43277450686902125</v>
      </c>
      <c r="I31" s="58">
        <v>0.72129084478170213</v>
      </c>
      <c r="J31" s="3">
        <v>0.19536132945075627</v>
      </c>
      <c r="K31" s="3">
        <f t="shared" si="3"/>
        <v>-0.10738878937962851</v>
      </c>
      <c r="L31" s="3">
        <v>0.3378501163340149</v>
      </c>
      <c r="M31" s="3">
        <f t="shared" si="4"/>
        <v>0.7511759257157572</v>
      </c>
      <c r="N31" s="3">
        <v>0.3402911478329167</v>
      </c>
      <c r="O31" s="3">
        <f t="shared" si="5"/>
        <v>1.2384875540558655</v>
      </c>
    </row>
    <row r="32" spans="1:15" x14ac:dyDescent="0.25">
      <c r="A32" t="s">
        <v>10</v>
      </c>
      <c r="B32" s="3">
        <v>0.19901621546256626</v>
      </c>
      <c r="C32" s="3">
        <f t="shared" si="0"/>
        <v>-0.28557195498147286</v>
      </c>
      <c r="D32" s="3">
        <v>0.3337054313895168</v>
      </c>
      <c r="E32" s="3">
        <f t="shared" si="1"/>
        <v>-4.8923154314471903E-2</v>
      </c>
      <c r="F32" s="3">
        <v>0.24008937879822945</v>
      </c>
      <c r="G32" s="3">
        <f t="shared" si="2"/>
        <v>-0.39773716112563845</v>
      </c>
      <c r="H32" s="58">
        <v>0.2425981916558643</v>
      </c>
      <c r="I32" s="58">
        <v>0.67388386571073422</v>
      </c>
      <c r="J32" s="3">
        <v>0.25002482779531143</v>
      </c>
      <c r="K32" s="3">
        <f t="shared" si="3"/>
        <v>0.57258078811408153</v>
      </c>
      <c r="L32" s="3">
        <v>0.23257512149335927</v>
      </c>
      <c r="M32" s="3">
        <f t="shared" si="4"/>
        <v>-0.62984134084697962</v>
      </c>
      <c r="N32" s="3">
        <v>0.20129537939896547</v>
      </c>
      <c r="O32" s="3">
        <f t="shared" si="5"/>
        <v>-0.47568467746967152</v>
      </c>
    </row>
    <row r="33" spans="1:15" x14ac:dyDescent="0.25">
      <c r="B33" s="3">
        <v>0.29782409498510426</v>
      </c>
      <c r="C33" s="3">
        <f t="shared" si="0"/>
        <v>0.64710575358632882</v>
      </c>
      <c r="D33" s="3">
        <v>0.48294476870789843</v>
      </c>
      <c r="E33" s="3">
        <f t="shared" si="1"/>
        <v>1.1025020924488085</v>
      </c>
      <c r="F33" s="3">
        <v>0.30868634416915214</v>
      </c>
      <c r="G33" s="3">
        <f t="shared" si="2"/>
        <v>0.26488255146874434</v>
      </c>
      <c r="H33" s="58">
        <v>0.32255788970151728</v>
      </c>
      <c r="I33" s="58">
        <v>0.75013462721283086</v>
      </c>
      <c r="J33" s="3">
        <v>0.33594505364732091</v>
      </c>
      <c r="K33" s="3">
        <f t="shared" si="3"/>
        <v>1.6413587009820447</v>
      </c>
      <c r="L33" s="3">
        <v>0.2990251562057476</v>
      </c>
      <c r="M33" s="3">
        <f t="shared" si="4"/>
        <v>0.24186276553082309</v>
      </c>
      <c r="N33" s="3">
        <v>0.29366125597279041</v>
      </c>
      <c r="O33" s="3">
        <f t="shared" si="5"/>
        <v>0.66342209209074454</v>
      </c>
    </row>
    <row r="34" spans="1:15" x14ac:dyDescent="0.25">
      <c r="B34" s="3">
        <v>0.42873730970005475</v>
      </c>
      <c r="C34" s="3">
        <f t="shared" si="0"/>
        <v>1.8828355123019154</v>
      </c>
      <c r="D34" s="3">
        <v>0.66820683177461015</v>
      </c>
      <c r="E34" s="3">
        <f t="shared" si="1"/>
        <v>2.5318532307977</v>
      </c>
      <c r="F34" s="3">
        <v>0.39957230690605344</v>
      </c>
      <c r="G34" s="3">
        <f t="shared" si="2"/>
        <v>1.1428052144021248</v>
      </c>
      <c r="H34" s="58">
        <v>0.42849864229509449</v>
      </c>
      <c r="I34" s="58">
        <v>0.76517614695552583</v>
      </c>
      <c r="J34" s="3">
        <v>0.44978306970104531</v>
      </c>
      <c r="K34" s="3">
        <f t="shared" si="3"/>
        <v>3.0574112776185589</v>
      </c>
      <c r="L34" s="3">
        <v>0.38706659282148359</v>
      </c>
      <c r="M34" s="3">
        <f t="shared" si="4"/>
        <v>1.3968069602406306</v>
      </c>
      <c r="N34" s="3">
        <v>0.35390203436523482</v>
      </c>
      <c r="O34" s="3">
        <f t="shared" si="5"/>
        <v>1.4063444895799955</v>
      </c>
    </row>
    <row r="35" spans="1:15" x14ac:dyDescent="0.25">
      <c r="B35" s="3">
        <v>0.42873730970005475</v>
      </c>
      <c r="C35" s="3">
        <f t="shared" si="0"/>
        <v>1.8828355123019154</v>
      </c>
      <c r="D35" s="3">
        <v>0.66820683177461015</v>
      </c>
      <c r="E35" s="3">
        <f t="shared" si="1"/>
        <v>2.5318532307977</v>
      </c>
      <c r="F35" s="3">
        <v>0.39957230690605344</v>
      </c>
      <c r="G35" s="3">
        <f t="shared" si="2"/>
        <v>1.1428052144021248</v>
      </c>
      <c r="H35" s="58">
        <v>0.42849864229509449</v>
      </c>
      <c r="I35" s="58">
        <v>0.60351921450013313</v>
      </c>
      <c r="J35" s="3">
        <v>0.44978306970104531</v>
      </c>
      <c r="K35" s="3">
        <f t="shared" si="3"/>
        <v>3.0574112776185589</v>
      </c>
      <c r="L35" s="3">
        <v>0.38706659282148359</v>
      </c>
      <c r="M35" s="3">
        <f t="shared" si="4"/>
        <v>1.3968069602406306</v>
      </c>
      <c r="N35" s="3">
        <v>0.35390203436523482</v>
      </c>
      <c r="O35" s="3">
        <f t="shared" si="5"/>
        <v>1.4063444895799955</v>
      </c>
    </row>
    <row r="36" spans="1:15" x14ac:dyDescent="0.25">
      <c r="B36" s="3">
        <v>0.42873730970005475</v>
      </c>
      <c r="C36" s="3">
        <f t="shared" si="0"/>
        <v>1.8828355123019154</v>
      </c>
      <c r="D36" s="3">
        <v>0.66820683177461015</v>
      </c>
      <c r="E36" s="3">
        <f t="shared" si="1"/>
        <v>2.5318532307977</v>
      </c>
      <c r="F36" s="3">
        <v>0.39957230690605344</v>
      </c>
      <c r="G36" s="3">
        <f t="shared" si="2"/>
        <v>1.1428052144021248</v>
      </c>
      <c r="H36" s="58">
        <v>0.42849864229509449</v>
      </c>
      <c r="I36" s="58">
        <v>0.54240334467733475</v>
      </c>
      <c r="J36" s="3">
        <v>0.44978306970104531</v>
      </c>
      <c r="K36" s="3">
        <f t="shared" si="3"/>
        <v>3.0574112776185589</v>
      </c>
      <c r="L36" s="3">
        <v>0.38706659282148359</v>
      </c>
      <c r="M36" s="3">
        <f t="shared" si="4"/>
        <v>1.3968069602406306</v>
      </c>
      <c r="N36" s="3">
        <v>0.35390203436523482</v>
      </c>
      <c r="O36" s="3">
        <f t="shared" si="5"/>
        <v>1.4063444895799955</v>
      </c>
    </row>
    <row r="37" spans="1:15" x14ac:dyDescent="0.25">
      <c r="A37" t="s">
        <v>11</v>
      </c>
      <c r="B37" s="3">
        <v>4.8609340041895432E-2</v>
      </c>
      <c r="C37" s="3">
        <f t="shared" si="0"/>
        <v>-1.7053083221423131</v>
      </c>
      <c r="D37" s="3">
        <v>8.3832598715237724E-2</v>
      </c>
      <c r="E37" s="3">
        <f t="shared" si="1"/>
        <v>-1.9767653250930257</v>
      </c>
      <c r="F37" s="3">
        <v>7.9566101885106238E-2</v>
      </c>
      <c r="G37" s="3">
        <f t="shared" si="2"/>
        <v>-1.9483288970389192</v>
      </c>
      <c r="H37" s="58">
        <v>8.0681320108798638E-2</v>
      </c>
      <c r="I37" s="58">
        <v>0.40340660054399319</v>
      </c>
      <c r="J37" s="3">
        <v>9.0550252029073575E-2</v>
      </c>
      <c r="K37" s="3">
        <f t="shared" si="3"/>
        <v>-1.4111535719016548</v>
      </c>
      <c r="L37" s="3">
        <v>9.6138093546599732E-2</v>
      </c>
      <c r="M37" s="3">
        <f t="shared" si="4"/>
        <v>-2.4196480435513887</v>
      </c>
      <c r="N37" s="3">
        <v>5.4548087246442327E-2</v>
      </c>
      <c r="O37" s="3">
        <f t="shared" si="5"/>
        <v>-2.2854529610196379</v>
      </c>
    </row>
    <row r="38" spans="1:15" x14ac:dyDescent="0.25">
      <c r="B38" s="3">
        <v>0.10368191451004474</v>
      </c>
      <c r="C38" s="3">
        <f t="shared" si="0"/>
        <v>-1.1854614960785395</v>
      </c>
      <c r="D38" s="3">
        <v>0.2253791512938107</v>
      </c>
      <c r="E38" s="3">
        <f t="shared" si="1"/>
        <v>-0.8846921682444463</v>
      </c>
      <c r="F38" s="3">
        <v>0.14321898339319122</v>
      </c>
      <c r="G38" s="3">
        <f t="shared" si="2"/>
        <v>-1.3334670905052719</v>
      </c>
      <c r="H38" s="58">
        <v>0.18404308310235309</v>
      </c>
      <c r="I38" s="58">
        <v>0.73617233240941238</v>
      </c>
      <c r="J38" s="3">
        <v>0.18242574020856681</v>
      </c>
      <c r="K38" s="3">
        <f t="shared" si="3"/>
        <v>-0.26829702646687059</v>
      </c>
      <c r="L38" s="3">
        <v>0.1730485683838795</v>
      </c>
      <c r="M38" s="3">
        <f t="shared" si="4"/>
        <v>-1.4107219078570683</v>
      </c>
      <c r="N38" s="3">
        <v>0.13461033834381211</v>
      </c>
      <c r="O38" s="3">
        <f t="shared" si="5"/>
        <v>-1.2980812649542939</v>
      </c>
    </row>
    <row r="39" spans="1:15" x14ac:dyDescent="0.25">
      <c r="B39" s="3">
        <v>0.15875448897819405</v>
      </c>
      <c r="C39" s="3">
        <f t="shared" si="0"/>
        <v>-0.66561467001476571</v>
      </c>
      <c r="D39" s="3">
        <v>0.35055636901383791</v>
      </c>
      <c r="E39" s="3">
        <f t="shared" si="1"/>
        <v>8.1086770420611881E-2</v>
      </c>
      <c r="F39" s="3">
        <v>0.20687186490127621</v>
      </c>
      <c r="G39" s="3">
        <f t="shared" si="2"/>
        <v>-0.71860528397162449</v>
      </c>
      <c r="H39" s="58">
        <v>0.28740484609590755</v>
      </c>
      <c r="I39" s="58">
        <v>0.79834679471085435</v>
      </c>
      <c r="J39" s="3">
        <v>0.27430122838806004</v>
      </c>
      <c r="K39" s="3">
        <f t="shared" si="3"/>
        <v>0.87455951896791362</v>
      </c>
      <c r="L39" s="3">
        <v>0.24995904322115928</v>
      </c>
      <c r="M39" s="3">
        <f t="shared" si="4"/>
        <v>-0.40179577216274731</v>
      </c>
      <c r="N39" s="3">
        <v>0.21467258944118187</v>
      </c>
      <c r="O39" s="3">
        <f t="shared" si="5"/>
        <v>-0.31070956888895018</v>
      </c>
    </row>
    <row r="40" spans="1:15" x14ac:dyDescent="0.25">
      <c r="B40" s="3">
        <v>0.21382706344634334</v>
      </c>
      <c r="C40" s="3">
        <f t="shared" si="0"/>
        <v>-0.14576784395099229</v>
      </c>
      <c r="D40" s="3">
        <v>0.47091907648135173</v>
      </c>
      <c r="E40" s="3">
        <f t="shared" si="1"/>
        <v>1.0097203507963997</v>
      </c>
      <c r="F40" s="3">
        <v>0.27052474640936119</v>
      </c>
      <c r="G40" s="3">
        <f t="shared" si="2"/>
        <v>-0.1037434774379771</v>
      </c>
      <c r="H40" s="58">
        <v>0.39076660908946209</v>
      </c>
      <c r="I40" s="58">
        <v>0.83141831721162152</v>
      </c>
      <c r="J40" s="3">
        <v>0.36617671656755335</v>
      </c>
      <c r="K40" s="3">
        <f t="shared" si="3"/>
        <v>2.017416064402699</v>
      </c>
      <c r="L40" s="3">
        <v>0.32686951805843906</v>
      </c>
      <c r="M40" s="3">
        <f t="shared" si="4"/>
        <v>0.60713036353157368</v>
      </c>
      <c r="N40" s="3">
        <v>0.29473484053855165</v>
      </c>
      <c r="O40" s="3">
        <f t="shared" si="5"/>
        <v>0.67666212717639385</v>
      </c>
    </row>
    <row r="41" spans="1:15" x14ac:dyDescent="0.25">
      <c r="B41" s="3">
        <v>0.25513149429745535</v>
      </c>
      <c r="C41" s="3">
        <f t="shared" si="0"/>
        <v>0.2441172755968383</v>
      </c>
      <c r="D41" s="3">
        <v>0.55976932202304186</v>
      </c>
      <c r="E41" s="3">
        <f t="shared" si="1"/>
        <v>1.6952260474584413</v>
      </c>
      <c r="F41" s="3">
        <v>0.31826440754042495</v>
      </c>
      <c r="G41" s="3">
        <f t="shared" si="2"/>
        <v>0.35740287746225863</v>
      </c>
      <c r="H41" s="58">
        <v>0.46828793133462798</v>
      </c>
      <c r="I41" s="58">
        <v>0.82155777427127719</v>
      </c>
      <c r="J41" s="3">
        <v>0.43508333270217331</v>
      </c>
      <c r="K41" s="3">
        <f t="shared" si="3"/>
        <v>2.8745584734787877</v>
      </c>
      <c r="L41" s="3">
        <v>0.38455237418639893</v>
      </c>
      <c r="M41" s="3">
        <f t="shared" si="4"/>
        <v>1.3638249653023149</v>
      </c>
      <c r="N41" s="3">
        <v>0.35478152886157893</v>
      </c>
      <c r="O41" s="3">
        <f t="shared" si="5"/>
        <v>1.4171908992254012</v>
      </c>
    </row>
    <row r="42" spans="1:15" x14ac:dyDescent="0.25">
      <c r="B42" s="3">
        <v>0.30292608122351122</v>
      </c>
      <c r="C42" s="3">
        <f t="shared" si="0"/>
        <v>0.69526495765968865</v>
      </c>
      <c r="D42" s="3">
        <v>0.66173818367432125</v>
      </c>
      <c r="E42" s="3">
        <f t="shared" si="1"/>
        <v>2.4819457139932641</v>
      </c>
      <c r="F42" s="3">
        <v>0.37350539105557851</v>
      </c>
      <c r="G42" s="3">
        <f t="shared" si="2"/>
        <v>0.89100905701138955</v>
      </c>
      <c r="H42" s="58">
        <v>0.55799016178116179</v>
      </c>
      <c r="I42" s="58">
        <v>0.7153720022835407</v>
      </c>
      <c r="J42" s="3">
        <v>0.51481723017428416</v>
      </c>
      <c r="K42" s="3">
        <f t="shared" si="3"/>
        <v>3.8663834795239471</v>
      </c>
      <c r="L42" s="3">
        <v>0.45129892472691385</v>
      </c>
      <c r="M42" s="3">
        <f t="shared" si="4"/>
        <v>2.239418822319116</v>
      </c>
      <c r="N42" s="3">
        <v>0.39548895358899194</v>
      </c>
      <c r="O42" s="3">
        <f t="shared" si="5"/>
        <v>1.9192172405366881</v>
      </c>
    </row>
    <row r="43" spans="1:15" x14ac:dyDescent="0.25">
      <c r="A43" t="s">
        <v>12</v>
      </c>
      <c r="B43" s="3">
        <v>8.6228565519798558E-2</v>
      </c>
      <c r="C43" s="3">
        <f t="shared" si="0"/>
        <v>-1.3502089800010526</v>
      </c>
      <c r="D43" s="3">
        <v>0.16100885507073884</v>
      </c>
      <c r="E43" s="3">
        <f t="shared" si="1"/>
        <v>-1.3813278780020974</v>
      </c>
      <c r="F43" s="3">
        <v>0.15243660190670674</v>
      </c>
      <c r="G43" s="3">
        <f t="shared" si="2"/>
        <v>-1.2444285201078222</v>
      </c>
      <c r="H43" s="58">
        <v>0.15746860483059691</v>
      </c>
      <c r="I43" s="58">
        <v>0.74985049919331859</v>
      </c>
      <c r="J43" s="3">
        <v>0.154734444957662</v>
      </c>
      <c r="K43" s="3">
        <f t="shared" si="3"/>
        <v>-0.61275427677541827</v>
      </c>
      <c r="L43" s="3">
        <v>0.15094459465291232</v>
      </c>
      <c r="M43" s="3">
        <f t="shared" si="4"/>
        <v>-1.7006860102378756</v>
      </c>
      <c r="N43" s="3">
        <v>0.10702476581291195</v>
      </c>
      <c r="O43" s="3">
        <f t="shared" si="5"/>
        <v>-1.6382817110252295</v>
      </c>
    </row>
    <row r="44" spans="1:15" x14ac:dyDescent="0.25">
      <c r="B44" s="3">
        <v>0.12999460926703493</v>
      </c>
      <c r="C44" s="3">
        <f t="shared" si="0"/>
        <v>-0.93708794560075814</v>
      </c>
      <c r="D44" s="3">
        <v>0.2482226407315436</v>
      </c>
      <c r="E44" s="3">
        <f t="shared" si="1"/>
        <v>-0.70844794915720211</v>
      </c>
      <c r="F44" s="3">
        <v>0.18292392228804807</v>
      </c>
      <c r="G44" s="3">
        <f t="shared" si="2"/>
        <v>-0.94993299308819112</v>
      </c>
      <c r="H44" s="58">
        <v>0.19626644017015454</v>
      </c>
      <c r="I44" s="58">
        <v>0.63311754893598238</v>
      </c>
      <c r="J44" s="3">
        <v>0.19536706474090387</v>
      </c>
      <c r="K44" s="3">
        <f t="shared" si="3"/>
        <v>-0.10731744702254242</v>
      </c>
      <c r="L44" s="3">
        <v>0.18113351358349478</v>
      </c>
      <c r="M44" s="3">
        <f t="shared" si="4"/>
        <v>-1.3046620696515927</v>
      </c>
      <c r="N44" s="3">
        <v>0.15096688565965541</v>
      </c>
      <c r="O44" s="3">
        <f t="shared" si="5"/>
        <v>-1.0963633311757892</v>
      </c>
    </row>
    <row r="45" spans="1:15" x14ac:dyDescent="0.25">
      <c r="B45" s="3">
        <v>0.17376065301427127</v>
      </c>
      <c r="C45" s="3">
        <f t="shared" si="0"/>
        <v>-0.5239669112004639</v>
      </c>
      <c r="D45" s="3">
        <v>0.32829200890576948</v>
      </c>
      <c r="E45" s="3">
        <f t="shared" si="1"/>
        <v>-9.0689296078322518E-2</v>
      </c>
      <c r="F45" s="3">
        <v>0.21341124266938935</v>
      </c>
      <c r="G45" s="3">
        <f t="shared" si="2"/>
        <v>-0.65543746606856057</v>
      </c>
      <c r="H45" s="58">
        <v>0.23506427550971221</v>
      </c>
      <c r="I45" s="58">
        <v>0.61859019870976895</v>
      </c>
      <c r="J45" s="3">
        <v>0.23599968452414569</v>
      </c>
      <c r="K45" s="3">
        <f t="shared" si="3"/>
        <v>0.3981193827303327</v>
      </c>
      <c r="L45" s="3">
        <v>0.21132243251407717</v>
      </c>
      <c r="M45" s="3">
        <f t="shared" si="4"/>
        <v>-0.90863812906531061</v>
      </c>
      <c r="N45" s="3">
        <v>0.19490900550639886</v>
      </c>
      <c r="O45" s="3">
        <f t="shared" si="5"/>
        <v>-0.55444495132634897</v>
      </c>
    </row>
    <row r="46" spans="1:15" x14ac:dyDescent="0.25">
      <c r="B46" s="3">
        <v>0.26129274050874413</v>
      </c>
      <c r="C46" s="3">
        <f t="shared" si="0"/>
        <v>0.3022751576001263</v>
      </c>
      <c r="D46" s="3">
        <v>0.47652338277659018</v>
      </c>
      <c r="E46" s="3">
        <f t="shared" si="1"/>
        <v>1.0529592171360798</v>
      </c>
      <c r="F46" s="3">
        <v>0.27438588343207215</v>
      </c>
      <c r="G46" s="3">
        <f t="shared" si="2"/>
        <v>-6.644641202929702E-2</v>
      </c>
      <c r="H46" s="58">
        <v>0.31265994618882764</v>
      </c>
      <c r="I46" s="58">
        <v>0.60126912728620696</v>
      </c>
      <c r="J46" s="3">
        <v>0.31726492409062951</v>
      </c>
      <c r="K46" s="3">
        <f t="shared" si="3"/>
        <v>1.4089930422360855</v>
      </c>
      <c r="L46" s="3">
        <v>0.27170027037524214</v>
      </c>
      <c r="M46" s="3">
        <f t="shared" si="4"/>
        <v>-0.11659024789274421</v>
      </c>
      <c r="N46" s="3">
        <v>0.2827932451998858</v>
      </c>
      <c r="O46" s="3">
        <f t="shared" si="5"/>
        <v>0.52939180837253186</v>
      </c>
    </row>
    <row r="47" spans="1:15" x14ac:dyDescent="0.25">
      <c r="B47" s="3">
        <v>0.38236294855352793</v>
      </c>
      <c r="C47" s="3">
        <f t="shared" si="0"/>
        <v>1.4450937745028312</v>
      </c>
      <c r="D47" s="3">
        <v>0.66820683177461015</v>
      </c>
      <c r="E47" s="3">
        <f t="shared" si="1"/>
        <v>2.5318532307977</v>
      </c>
      <c r="F47" s="3">
        <v>0.35872309797708229</v>
      </c>
      <c r="G47" s="3">
        <f t="shared" si="2"/>
        <v>0.74821791839185114</v>
      </c>
      <c r="H47" s="58">
        <v>0.4199865764727021</v>
      </c>
      <c r="I47" s="58">
        <v>0.56754942766581362</v>
      </c>
      <c r="J47" s="3">
        <v>0.42966712701700971</v>
      </c>
      <c r="K47" s="3">
        <f t="shared" si="3"/>
        <v>2.807185268270699</v>
      </c>
      <c r="L47" s="3">
        <v>0.35521201561503268</v>
      </c>
      <c r="M47" s="3">
        <f t="shared" si="4"/>
        <v>0.97893259978352098</v>
      </c>
      <c r="N47" s="3">
        <v>0.34450719881845998</v>
      </c>
      <c r="O47" s="3">
        <f t="shared" si="5"/>
        <v>1.2904822126526008</v>
      </c>
    </row>
    <row r="48" spans="1:15" x14ac:dyDescent="0.25">
      <c r="A48" t="s">
        <v>13</v>
      </c>
      <c r="B48" s="3">
        <v>8.6228565519798558E-2</v>
      </c>
      <c r="C48" s="3">
        <f t="shared" si="0"/>
        <v>-1.3502089800010526</v>
      </c>
      <c r="D48" s="3">
        <v>0.16100885507073884</v>
      </c>
      <c r="E48" s="3">
        <f t="shared" si="1"/>
        <v>-1.3813278780020974</v>
      </c>
      <c r="F48" s="3">
        <v>0.15243660190670674</v>
      </c>
      <c r="G48" s="3">
        <f t="shared" si="2"/>
        <v>-1.2444285201078222</v>
      </c>
      <c r="H48" s="58">
        <v>0.15746860483059691</v>
      </c>
      <c r="I48" s="58">
        <v>0.92628591076821709</v>
      </c>
      <c r="J48" s="3">
        <v>0.154734444957662</v>
      </c>
      <c r="K48" s="3">
        <f t="shared" si="3"/>
        <v>-0.61275427677541827</v>
      </c>
      <c r="L48" s="3">
        <v>0.15094459465291232</v>
      </c>
      <c r="M48" s="3">
        <f t="shared" si="4"/>
        <v>-1.7006860102378756</v>
      </c>
      <c r="N48" s="3">
        <v>0.10702476581291195</v>
      </c>
      <c r="O48" s="3">
        <f t="shared" si="5"/>
        <v>-1.6382817110252295</v>
      </c>
    </row>
    <row r="49" spans="1:15" x14ac:dyDescent="0.25">
      <c r="B49" s="3">
        <v>0.17376065301427127</v>
      </c>
      <c r="C49" s="3">
        <f t="shared" si="0"/>
        <v>-0.5239669112004639</v>
      </c>
      <c r="D49" s="3">
        <v>0.32829200890576948</v>
      </c>
      <c r="E49" s="3">
        <f t="shared" si="1"/>
        <v>-9.0689296078322518E-2</v>
      </c>
      <c r="F49" s="3">
        <v>0.21341124266938935</v>
      </c>
      <c r="G49" s="3">
        <f t="shared" si="2"/>
        <v>-0.65543746606856057</v>
      </c>
      <c r="H49" s="58">
        <v>0.23506427550971221</v>
      </c>
      <c r="I49" s="58">
        <v>0.65295632086031175</v>
      </c>
      <c r="J49" s="3">
        <v>0.23599968452414569</v>
      </c>
      <c r="K49" s="3">
        <f t="shared" si="3"/>
        <v>0.3981193827303327</v>
      </c>
      <c r="L49" s="3">
        <v>0.21132243251407717</v>
      </c>
      <c r="M49" s="3">
        <f t="shared" si="4"/>
        <v>-0.90863812906531061</v>
      </c>
      <c r="N49" s="3">
        <v>0.19490900550639886</v>
      </c>
      <c r="O49" s="3">
        <f t="shared" si="5"/>
        <v>-0.55444495132634897</v>
      </c>
    </row>
    <row r="50" spans="1:15" x14ac:dyDescent="0.25">
      <c r="B50" s="3">
        <v>0.26129274050874413</v>
      </c>
      <c r="C50" s="3">
        <f t="shared" si="0"/>
        <v>0.3022751576001263</v>
      </c>
      <c r="D50" s="3">
        <v>0.47652338277659018</v>
      </c>
      <c r="E50" s="3">
        <f t="shared" si="1"/>
        <v>1.0529592171360798</v>
      </c>
      <c r="F50" s="3">
        <v>0.27438588343207215</v>
      </c>
      <c r="G50" s="3">
        <f t="shared" si="2"/>
        <v>-6.644641202929702E-2</v>
      </c>
      <c r="H50" s="58">
        <v>0.31265994618882764</v>
      </c>
      <c r="I50" s="58">
        <v>0.55832133248004934</v>
      </c>
      <c r="J50" s="3">
        <v>0.31726492409062951</v>
      </c>
      <c r="K50" s="3">
        <f t="shared" si="3"/>
        <v>1.4089930422360855</v>
      </c>
      <c r="L50" s="3">
        <v>0.27170027037524214</v>
      </c>
      <c r="M50" s="3">
        <f t="shared" si="4"/>
        <v>-0.11659024789274421</v>
      </c>
      <c r="N50" s="3">
        <v>0.2827932451998858</v>
      </c>
      <c r="O50" s="3">
        <f t="shared" si="5"/>
        <v>0.52939180837253186</v>
      </c>
    </row>
    <row r="51" spans="1:15" x14ac:dyDescent="0.25">
      <c r="B51" s="3">
        <v>0.38236294855352793</v>
      </c>
      <c r="C51" s="3">
        <f t="shared" si="0"/>
        <v>1.4450937745028312</v>
      </c>
      <c r="D51" s="3">
        <v>0.66820683177461015</v>
      </c>
      <c r="E51" s="3">
        <f t="shared" si="1"/>
        <v>2.5318532307977</v>
      </c>
      <c r="F51" s="3">
        <v>0.35872309797708229</v>
      </c>
      <c r="G51" s="3">
        <f t="shared" si="2"/>
        <v>0.74821791839185114</v>
      </c>
      <c r="H51" s="58">
        <v>0.4199865764727021</v>
      </c>
      <c r="I51" s="58">
        <v>0.53844432881115656</v>
      </c>
      <c r="J51" s="3">
        <v>0.42966712701700971</v>
      </c>
      <c r="K51" s="3">
        <f t="shared" si="3"/>
        <v>2.807185268270699</v>
      </c>
      <c r="L51" s="3">
        <v>0.35521201561503268</v>
      </c>
      <c r="M51" s="3">
        <f t="shared" si="4"/>
        <v>0.97893259978352098</v>
      </c>
      <c r="N51" s="3">
        <v>0.34450719881845998</v>
      </c>
      <c r="O51" s="3">
        <f t="shared" si="5"/>
        <v>1.2904822126526008</v>
      </c>
    </row>
    <row r="52" spans="1:15" x14ac:dyDescent="0.25">
      <c r="A52" t="s">
        <v>14</v>
      </c>
      <c r="B52" s="3">
        <v>0.35388215107782112</v>
      </c>
      <c r="C52" s="3">
        <f t="shared" si="0"/>
        <v>1.1762548412498737</v>
      </c>
      <c r="D52" s="3">
        <v>0.11661272527526795</v>
      </c>
      <c r="E52" s="3">
        <f t="shared" si="1"/>
        <v>-1.7238570370269042</v>
      </c>
      <c r="F52" s="3">
        <v>0.43368023499729708</v>
      </c>
      <c r="G52" s="3">
        <f t="shared" si="2"/>
        <v>1.4722743882468006</v>
      </c>
      <c r="H52" s="58">
        <v>0.25291912491556745</v>
      </c>
      <c r="I52" s="58">
        <v>0.81586814488892723</v>
      </c>
      <c r="J52" s="3">
        <v>0.27873857274862496</v>
      </c>
      <c r="K52" s="3">
        <f t="shared" si="3"/>
        <v>0.92975648333029359</v>
      </c>
      <c r="L52" s="3">
        <v>0.38870614788651509</v>
      </c>
      <c r="M52" s="3">
        <f t="shared" si="4"/>
        <v>1.4183149532613482</v>
      </c>
      <c r="N52" s="3">
        <v>0.18886999789524647</v>
      </c>
      <c r="O52" s="3">
        <f t="shared" si="5"/>
        <v>-0.62892131323032929</v>
      </c>
    </row>
    <row r="53" spans="1:15" x14ac:dyDescent="0.25">
      <c r="B53" s="3">
        <v>0.48460524761713825</v>
      </c>
      <c r="C53" s="3">
        <f t="shared" si="0"/>
        <v>2.4101900165247101</v>
      </c>
      <c r="D53" s="3">
        <v>0.31270442459490816</v>
      </c>
      <c r="E53" s="3">
        <f t="shared" si="1"/>
        <v>-0.21095207956473991</v>
      </c>
      <c r="F53" s="3">
        <v>0.52041628199675649</v>
      </c>
      <c r="G53" s="3">
        <f t="shared" si="2"/>
        <v>2.3101104969373565</v>
      </c>
      <c r="H53" s="58">
        <v>0.31336359593043667</v>
      </c>
      <c r="I53" s="58">
        <v>0.71218999075099243</v>
      </c>
      <c r="J53" s="3">
        <v>0.34899935700575707</v>
      </c>
      <c r="K53" s="3">
        <f t="shared" si="3"/>
        <v>1.8037436453769311</v>
      </c>
      <c r="L53" s="3">
        <v>0.46644737746381815</v>
      </c>
      <c r="M53" s="3">
        <f t="shared" si="4"/>
        <v>2.4381390865474764</v>
      </c>
      <c r="N53" s="3">
        <v>0.30967433281639922</v>
      </c>
      <c r="O53" s="3">
        <f t="shared" si="5"/>
        <v>0.86090415917714125</v>
      </c>
    </row>
    <row r="54" spans="1:15" x14ac:dyDescent="0.25">
      <c r="A54" t="s">
        <v>15</v>
      </c>
      <c r="B54" s="3">
        <v>0.20431834059431456</v>
      </c>
      <c r="C54" s="3">
        <f t="shared" si="0"/>
        <v>-0.23552357885686664</v>
      </c>
      <c r="E54" s="3">
        <f t="shared" si="1"/>
        <v>-2.6235584052349767</v>
      </c>
      <c r="F54" s="3">
        <v>0.3287046387272517</v>
      </c>
      <c r="G54" s="3">
        <f t="shared" si="2"/>
        <v>0.45825140554257593</v>
      </c>
      <c r="H54" s="58">
        <v>0.18504978779943596</v>
      </c>
      <c r="I54" s="58">
        <v>1.3217841985673995</v>
      </c>
      <c r="J54" s="3">
        <v>0.20116225891139128</v>
      </c>
      <c r="K54" s="3">
        <f t="shared" si="3"/>
        <v>-3.5229932484738651E-2</v>
      </c>
      <c r="L54" s="3">
        <v>0.29412765044564287</v>
      </c>
      <c r="M54" s="3">
        <f t="shared" si="4"/>
        <v>0.17761635993344083</v>
      </c>
      <c r="N54" s="3">
        <v>8.4527702625468382E-2</v>
      </c>
      <c r="O54" s="3">
        <f t="shared" si="5"/>
        <v>-1.9157278623813849</v>
      </c>
    </row>
    <row r="55" spans="1:15" x14ac:dyDescent="0.25">
      <c r="B55" s="3">
        <v>0.32769362389701645</v>
      </c>
      <c r="C55" s="3">
        <f t="shared" si="0"/>
        <v>0.92905334639148995</v>
      </c>
      <c r="D55" s="3">
        <v>0.1046210585381572</v>
      </c>
      <c r="E55" s="3">
        <f t="shared" si="1"/>
        <v>-1.8163762620514989</v>
      </c>
      <c r="F55" s="3">
        <v>0.41088079840906461</v>
      </c>
      <c r="G55" s="3">
        <f t="shared" si="2"/>
        <v>1.2520407957297144</v>
      </c>
      <c r="H55" s="58">
        <v>0.24333268414618967</v>
      </c>
      <c r="I55" s="58">
        <v>0.78494414240706345</v>
      </c>
      <c r="J55" s="3">
        <v>0.26922754232665702</v>
      </c>
      <c r="K55" s="3">
        <f t="shared" si="3"/>
        <v>0.81144698003448901</v>
      </c>
      <c r="L55" s="3">
        <v>0.36765956305705361</v>
      </c>
      <c r="M55" s="3">
        <f t="shared" si="4"/>
        <v>1.1422218782091238</v>
      </c>
      <c r="N55" s="3">
        <v>0.1877870672012506</v>
      </c>
      <c r="O55" s="3">
        <f t="shared" si="5"/>
        <v>-0.6422766099075552</v>
      </c>
    </row>
    <row r="56" spans="1:15" x14ac:dyDescent="0.25">
      <c r="B56" s="3">
        <v>0.45106890719971832</v>
      </c>
      <c r="C56" s="3">
        <f t="shared" si="0"/>
        <v>2.0936302716398463</v>
      </c>
      <c r="D56" s="3">
        <v>0.30028311915040534</v>
      </c>
      <c r="E56" s="3">
        <f t="shared" si="1"/>
        <v>-0.30678609319378025</v>
      </c>
      <c r="F56" s="3">
        <v>0.49305695809087752</v>
      </c>
      <c r="G56" s="3">
        <f t="shared" si="2"/>
        <v>2.0458301859168531</v>
      </c>
      <c r="H56" s="58">
        <v>0.30161558049294335</v>
      </c>
      <c r="I56" s="58">
        <v>0.75403895123235831</v>
      </c>
      <c r="J56" s="3">
        <v>0.33729282574192276</v>
      </c>
      <c r="K56" s="3">
        <f t="shared" si="3"/>
        <v>1.6581238925537165</v>
      </c>
      <c r="L56" s="3">
        <v>0.44119147566846434</v>
      </c>
      <c r="M56" s="3">
        <f t="shared" si="4"/>
        <v>2.1068273964848068</v>
      </c>
      <c r="N56" s="3">
        <v>0.30401265831126967</v>
      </c>
      <c r="O56" s="3">
        <f t="shared" si="5"/>
        <v>0.7910812765816837</v>
      </c>
    </row>
    <row r="57" spans="1:15" x14ac:dyDescent="0.25">
      <c r="A57" t="s">
        <v>16</v>
      </c>
      <c r="B57" s="3">
        <v>0.20431834059431456</v>
      </c>
      <c r="C57" s="3">
        <f t="shared" si="0"/>
        <v>-0.23552357885686664</v>
      </c>
      <c r="E57" s="3">
        <f t="shared" si="1"/>
        <v>-2.6235584052349767</v>
      </c>
      <c r="F57" s="3">
        <v>0.3287046387272517</v>
      </c>
      <c r="G57" s="3">
        <f t="shared" si="2"/>
        <v>0.45825140554257593</v>
      </c>
      <c r="H57" s="58">
        <v>0.18504978779943596</v>
      </c>
      <c r="I57" s="58">
        <v>0.74019915119774382</v>
      </c>
      <c r="J57" s="3">
        <v>0.20116225891139128</v>
      </c>
      <c r="K57" s="3">
        <f t="shared" si="3"/>
        <v>-3.5229932484738651E-2</v>
      </c>
      <c r="L57" s="3">
        <v>0.29412765044564287</v>
      </c>
      <c r="M57" s="3">
        <f t="shared" si="4"/>
        <v>0.17761635993344083</v>
      </c>
      <c r="N57" s="3">
        <v>8.4527702625468382E-2</v>
      </c>
      <c r="O57" s="3">
        <f t="shared" si="5"/>
        <v>-1.9157278623813849</v>
      </c>
    </row>
    <row r="58" spans="1:15" x14ac:dyDescent="0.25">
      <c r="B58" s="3">
        <v>0.32769362389701645</v>
      </c>
      <c r="C58" s="3">
        <f t="shared" si="0"/>
        <v>0.92905334639148995</v>
      </c>
      <c r="D58" s="3">
        <v>0.1046210585381572</v>
      </c>
      <c r="E58" s="3">
        <f t="shared" si="1"/>
        <v>-1.8163762620514989</v>
      </c>
      <c r="F58" s="3">
        <v>0.41088079840906461</v>
      </c>
      <c r="G58" s="3">
        <f t="shared" si="2"/>
        <v>1.2520407957297144</v>
      </c>
      <c r="H58" s="58">
        <v>0.24333268414618967</v>
      </c>
      <c r="I58" s="58">
        <v>0.55302882760497651</v>
      </c>
      <c r="J58" s="3">
        <v>0.26922754232665702</v>
      </c>
      <c r="K58" s="3">
        <f t="shared" si="3"/>
        <v>0.81144698003448901</v>
      </c>
      <c r="L58" s="3">
        <v>0.36765956305705361</v>
      </c>
      <c r="M58" s="3">
        <f t="shared" si="4"/>
        <v>1.1422218782091238</v>
      </c>
      <c r="N58" s="3">
        <v>0.1877870672012506</v>
      </c>
      <c r="O58" s="3">
        <f t="shared" si="5"/>
        <v>-0.6422766099075552</v>
      </c>
    </row>
    <row r="59" spans="1:15" x14ac:dyDescent="0.25">
      <c r="B59" s="3">
        <v>0.45106890719971832</v>
      </c>
      <c r="C59" s="3">
        <f t="shared" si="0"/>
        <v>2.0936302716398463</v>
      </c>
      <c r="D59" s="3">
        <v>0.30028311915040534</v>
      </c>
      <c r="E59" s="3">
        <f t="shared" si="1"/>
        <v>-0.30678609319378025</v>
      </c>
      <c r="F59" s="3">
        <v>0.49305695809087752</v>
      </c>
      <c r="G59" s="3">
        <f t="shared" si="2"/>
        <v>2.0458301859168531</v>
      </c>
      <c r="H59" s="58">
        <v>0.30161558049294335</v>
      </c>
      <c r="I59" s="58">
        <v>0.53859925088025595</v>
      </c>
      <c r="J59" s="3">
        <v>0.33729282574192276</v>
      </c>
      <c r="K59" s="3">
        <f t="shared" si="3"/>
        <v>1.6581238925537165</v>
      </c>
      <c r="L59" s="3">
        <v>0.44119147566846434</v>
      </c>
      <c r="M59" s="3">
        <f t="shared" si="4"/>
        <v>2.1068273964848068</v>
      </c>
      <c r="N59" s="3">
        <v>0.30401265831126967</v>
      </c>
      <c r="O59" s="3">
        <f t="shared" si="5"/>
        <v>0.7910812765816837</v>
      </c>
    </row>
    <row r="60" spans="1:15" x14ac:dyDescent="0.25">
      <c r="A60" t="s">
        <v>17</v>
      </c>
      <c r="B60" s="3">
        <v>0.10544233907574208</v>
      </c>
      <c r="C60" s="3">
        <f t="shared" si="0"/>
        <v>-1.1688443117206204</v>
      </c>
      <c r="D60" s="3">
        <v>0.25417901221399969</v>
      </c>
      <c r="E60" s="3">
        <f t="shared" si="1"/>
        <v>-0.66249279666701444</v>
      </c>
      <c r="F60" s="3">
        <v>0.14383411603156659</v>
      </c>
      <c r="G60" s="3">
        <f t="shared" si="2"/>
        <v>-1.3275251510937585</v>
      </c>
      <c r="H60" s="58">
        <v>0.20185815523052475</v>
      </c>
      <c r="I60" s="58">
        <v>0.87764415317619449</v>
      </c>
      <c r="J60" s="3">
        <v>0.19519775377137535</v>
      </c>
      <c r="K60" s="3">
        <f t="shared" si="3"/>
        <v>-0.10942353814187937</v>
      </c>
      <c r="L60" s="3">
        <v>0.17613018452712623</v>
      </c>
      <c r="M60" s="3">
        <f t="shared" si="4"/>
        <v>-1.3702966852371694</v>
      </c>
      <c r="N60" s="3">
        <v>0.14914698446011182</v>
      </c>
      <c r="O60" s="3">
        <f t="shared" si="5"/>
        <v>-1.1188073532890239</v>
      </c>
    </row>
    <row r="61" spans="1:15" x14ac:dyDescent="0.25">
      <c r="B61" s="3">
        <v>0.16745168588376233</v>
      </c>
      <c r="C61" s="3">
        <f t="shared" si="0"/>
        <v>-0.58351917601119152</v>
      </c>
      <c r="D61" s="3">
        <v>0.40646494314195047</v>
      </c>
      <c r="E61" s="3">
        <f t="shared" si="1"/>
        <v>0.51243781310388858</v>
      </c>
      <c r="F61" s="3">
        <v>0.21575117404734986</v>
      </c>
      <c r="G61" s="3">
        <f t="shared" si="2"/>
        <v>-0.63283464903764852</v>
      </c>
      <c r="H61" s="58">
        <v>0.32641882392102139</v>
      </c>
      <c r="I61" s="58">
        <v>0.9326252112029183</v>
      </c>
      <c r="J61" s="3">
        <v>0.30447476144073832</v>
      </c>
      <c r="K61" s="3">
        <f t="shared" si="3"/>
        <v>1.2498937939899546</v>
      </c>
      <c r="L61" s="3">
        <v>0.26419527679068933</v>
      </c>
      <c r="M61" s="3">
        <f t="shared" si="4"/>
        <v>-0.21504217127110919</v>
      </c>
      <c r="N61" s="3">
        <v>0.24532949308966179</v>
      </c>
      <c r="O61" s="3">
        <f t="shared" si="5"/>
        <v>6.7368221038516446E-2</v>
      </c>
    </row>
    <row r="62" spans="1:15" x14ac:dyDescent="0.25">
      <c r="B62" s="3">
        <v>0.22946103269178258</v>
      </c>
      <c r="C62" s="3">
        <f t="shared" si="0"/>
        <v>1.8059596982373596E-3</v>
      </c>
      <c r="D62" s="3">
        <v>0.55371158910571106</v>
      </c>
      <c r="E62" s="3">
        <f t="shared" si="1"/>
        <v>1.6484888617774072</v>
      </c>
      <c r="F62" s="3">
        <v>0.28766823206313319</v>
      </c>
      <c r="G62" s="3">
        <f t="shared" si="2"/>
        <v>6.1855853018461818E-2</v>
      </c>
      <c r="H62" s="58">
        <v>0.4509794926115181</v>
      </c>
      <c r="I62" s="58">
        <v>0.92036631145207781</v>
      </c>
      <c r="J62" s="3">
        <v>0.41375176911010131</v>
      </c>
      <c r="K62" s="3">
        <f t="shared" si="3"/>
        <v>2.6092111261217887</v>
      </c>
      <c r="L62" s="3">
        <v>0.35226036905425245</v>
      </c>
      <c r="M62" s="3">
        <f t="shared" si="4"/>
        <v>0.94021234269495146</v>
      </c>
      <c r="N62" s="3">
        <v>0.3415120017192117</v>
      </c>
      <c r="O62" s="3">
        <f t="shared" si="5"/>
        <v>1.253543795366056</v>
      </c>
    </row>
    <row r="63" spans="1:15" x14ac:dyDescent="0.25">
      <c r="B63" s="3">
        <v>0.27553324321937567</v>
      </c>
      <c r="C63" s="3">
        <f t="shared" si="0"/>
        <v>0.43669560565736676</v>
      </c>
      <c r="D63" s="3">
        <v>0.66173818367432125</v>
      </c>
      <c r="E63" s="3">
        <f t="shared" si="1"/>
        <v>2.4819457139932641</v>
      </c>
      <c r="F63" s="3">
        <v>0.34110175471716869</v>
      </c>
      <c r="G63" s="3">
        <f t="shared" si="2"/>
        <v>0.57800267135760963</v>
      </c>
      <c r="H63" s="58">
        <v>0.543526594730389</v>
      </c>
      <c r="I63" s="58">
        <v>0.81123372347819245</v>
      </c>
      <c r="J63" s="3">
        <v>0.49494329203898202</v>
      </c>
      <c r="K63" s="3">
        <f t="shared" si="3"/>
        <v>3.6191678104531881</v>
      </c>
      <c r="L63" s="3">
        <v>0.41769168997205336</v>
      </c>
      <c r="M63" s="3">
        <f t="shared" si="4"/>
        <v>1.7985527691016432</v>
      </c>
      <c r="N63" s="3">
        <v>0.38481602174147328</v>
      </c>
      <c r="O63" s="3">
        <f t="shared" si="5"/>
        <v>1.7875927773741662</v>
      </c>
    </row>
    <row r="64" spans="1:15" x14ac:dyDescent="0.25">
      <c r="A64" t="s">
        <v>18</v>
      </c>
      <c r="B64" s="3">
        <v>0.10544233907574208</v>
      </c>
      <c r="C64" s="3">
        <f t="shared" si="0"/>
        <v>-1.1688443117206204</v>
      </c>
      <c r="D64" s="3">
        <v>0.25417901221399969</v>
      </c>
      <c r="E64" s="3">
        <f t="shared" si="1"/>
        <v>-0.66249279666701444</v>
      </c>
      <c r="F64" s="3">
        <v>0.14383411603156659</v>
      </c>
      <c r="G64" s="3">
        <f t="shared" si="2"/>
        <v>-1.3275251510937585</v>
      </c>
      <c r="H64" s="58">
        <v>0.20185815523052475</v>
      </c>
      <c r="I64" s="58">
        <v>0.74762279715009161</v>
      </c>
      <c r="J64" s="3">
        <v>0.19519775377137535</v>
      </c>
      <c r="K64" s="3">
        <f t="shared" si="3"/>
        <v>-0.10942353814187937</v>
      </c>
      <c r="L64" s="3">
        <v>0.17613018452712623</v>
      </c>
      <c r="M64" s="3">
        <f t="shared" si="4"/>
        <v>-1.3702966852371694</v>
      </c>
      <c r="N64" s="3">
        <v>0.14914698446011182</v>
      </c>
      <c r="O64" s="3">
        <f t="shared" si="5"/>
        <v>-1.1188073532890239</v>
      </c>
    </row>
    <row r="65" spans="1:15" x14ac:dyDescent="0.25">
      <c r="B65" s="3">
        <v>0.16745168588376233</v>
      </c>
      <c r="C65" s="3">
        <f t="shared" si="0"/>
        <v>-0.58351917601119152</v>
      </c>
      <c r="D65" s="3">
        <v>0.40646494314195047</v>
      </c>
      <c r="E65" s="3">
        <f t="shared" si="1"/>
        <v>0.51243781310388858</v>
      </c>
      <c r="F65" s="3">
        <v>0.21575117404734986</v>
      </c>
      <c r="G65" s="3">
        <f t="shared" si="2"/>
        <v>-0.63283464903764852</v>
      </c>
      <c r="H65" s="58">
        <v>0.32641882392102139</v>
      </c>
      <c r="I65" s="58">
        <v>0.81604705980255343</v>
      </c>
      <c r="J65" s="3">
        <v>0.30447476144073832</v>
      </c>
      <c r="K65" s="3">
        <f t="shared" si="3"/>
        <v>1.2498937939899546</v>
      </c>
      <c r="L65" s="3">
        <v>0.26419527679068933</v>
      </c>
      <c r="M65" s="3">
        <f t="shared" si="4"/>
        <v>-0.21504217127110919</v>
      </c>
      <c r="N65" s="3">
        <v>0.24532949308966179</v>
      </c>
      <c r="O65" s="3">
        <f t="shared" si="5"/>
        <v>6.7368221038516446E-2</v>
      </c>
    </row>
    <row r="66" spans="1:15" x14ac:dyDescent="0.25">
      <c r="B66" s="3">
        <v>0.22946103269178258</v>
      </c>
      <c r="C66" s="3">
        <f t="shared" si="0"/>
        <v>1.8059596982373596E-3</v>
      </c>
      <c r="D66" s="3">
        <v>0.55371158910571106</v>
      </c>
      <c r="E66" s="3">
        <f t="shared" si="1"/>
        <v>1.6484888617774072</v>
      </c>
      <c r="F66" s="3">
        <v>0.28766823206313319</v>
      </c>
      <c r="G66" s="3">
        <f t="shared" si="2"/>
        <v>6.1855853018461818E-2</v>
      </c>
      <c r="H66" s="58">
        <v>0.4509794926115181</v>
      </c>
      <c r="I66" s="58">
        <v>0.85090470304060017</v>
      </c>
      <c r="J66" s="3">
        <v>0.41375176911010131</v>
      </c>
      <c r="K66" s="3">
        <f t="shared" si="3"/>
        <v>2.6092111261217887</v>
      </c>
      <c r="L66" s="3">
        <v>0.35226036905425245</v>
      </c>
      <c r="M66" s="3">
        <f t="shared" si="4"/>
        <v>0.94021234269495146</v>
      </c>
      <c r="N66" s="3">
        <v>0.3415120017192117</v>
      </c>
      <c r="O66" s="3">
        <f t="shared" si="5"/>
        <v>1.253543795366056</v>
      </c>
    </row>
    <row r="67" spans="1:15" x14ac:dyDescent="0.25">
      <c r="B67" s="3">
        <v>0.27553324321937567</v>
      </c>
      <c r="C67" s="3">
        <f t="shared" ref="C67:C130" si="6">(B67-B$344)/B$345</f>
        <v>0.43669560565736676</v>
      </c>
      <c r="D67" s="3">
        <v>0.66173818367432125</v>
      </c>
      <c r="E67" s="3">
        <f t="shared" ref="E67:E130" si="7">(D67-D$344)/D$345</f>
        <v>2.4819457139932641</v>
      </c>
      <c r="F67" s="3">
        <v>0.34110175471716869</v>
      </c>
      <c r="G67" s="3">
        <f t="shared" ref="G67:G130" si="8">(F67-F$344)/F$345</f>
        <v>0.57800267135760963</v>
      </c>
      <c r="H67" s="58">
        <v>0.543526594730389</v>
      </c>
      <c r="I67" s="58">
        <v>0.75489804823665141</v>
      </c>
      <c r="J67" s="3">
        <v>0.49494329203898202</v>
      </c>
      <c r="K67" s="3">
        <f t="shared" ref="K67:K130" si="9">(J67-J$344)/J$345</f>
        <v>3.6191678104531881</v>
      </c>
      <c r="L67" s="3">
        <v>0.41769168997205336</v>
      </c>
      <c r="M67" s="3">
        <f t="shared" ref="M67:M130" si="10">(L67-L$344)/L$345</f>
        <v>1.7985527691016432</v>
      </c>
      <c r="N67" s="3">
        <v>0.38481602174147328</v>
      </c>
      <c r="O67" s="3">
        <f t="shared" ref="O67:O130" si="11">(N67-N$344)/N$345</f>
        <v>1.7875927773741662</v>
      </c>
    </row>
    <row r="68" spans="1:15" x14ac:dyDescent="0.25">
      <c r="A68" t="s">
        <v>19</v>
      </c>
      <c r="B68" s="3">
        <v>0.12972038637164129</v>
      </c>
      <c r="C68" s="3">
        <f t="shared" si="6"/>
        <v>-0.93967641914101085</v>
      </c>
      <c r="D68" s="3">
        <v>0.11990796349814375</v>
      </c>
      <c r="E68" s="3">
        <f t="shared" si="7"/>
        <v>-1.6984333079210576</v>
      </c>
      <c r="F68" s="3">
        <v>0.18533904628583389</v>
      </c>
      <c r="G68" s="3">
        <f t="shared" si="8"/>
        <v>-0.9266038449161208</v>
      </c>
      <c r="H68" s="58">
        <v>0.14892905998536843</v>
      </c>
      <c r="I68" s="58">
        <v>0.49643019995122811</v>
      </c>
      <c r="J68" s="3">
        <v>0.14891108881475229</v>
      </c>
      <c r="K68" s="3">
        <f t="shared" si="9"/>
        <v>-0.68519210340573911</v>
      </c>
      <c r="L68" s="3">
        <v>0.22163979815661172</v>
      </c>
      <c r="M68" s="3">
        <f t="shared" si="10"/>
        <v>-0.77329297783212514</v>
      </c>
      <c r="N68" s="3">
        <v>0.13074245805047147</v>
      </c>
      <c r="O68" s="3">
        <f t="shared" si="11"/>
        <v>-1.3457820911622511</v>
      </c>
    </row>
    <row r="69" spans="1:15" x14ac:dyDescent="0.25">
      <c r="B69" s="3">
        <v>0.29763448903466261</v>
      </c>
      <c r="C69" s="3">
        <f t="shared" si="6"/>
        <v>0.6453160051953778</v>
      </c>
      <c r="D69" s="3">
        <v>0.43409062108857388</v>
      </c>
      <c r="E69" s="3">
        <f t="shared" si="7"/>
        <v>0.72557801875110239</v>
      </c>
      <c r="F69" s="3">
        <v>0.37067809257166778</v>
      </c>
      <c r="G69" s="3">
        <f t="shared" si="8"/>
        <v>0.86369846537373707</v>
      </c>
      <c r="H69" s="58">
        <v>0.37020578809582916</v>
      </c>
      <c r="I69" s="58">
        <v>0.64948383876461258</v>
      </c>
      <c r="J69" s="3">
        <v>0.33143842403959017</v>
      </c>
      <c r="K69" s="3">
        <f t="shared" si="9"/>
        <v>1.5852998843476984</v>
      </c>
      <c r="L69" s="3">
        <v>0.44327959631322345</v>
      </c>
      <c r="M69" s="3">
        <f t="shared" si="10"/>
        <v>2.1342197575050403</v>
      </c>
      <c r="N69" s="3">
        <v>0.38865766492082365</v>
      </c>
      <c r="O69" s="3">
        <f t="shared" si="11"/>
        <v>1.8349700330681127</v>
      </c>
    </row>
    <row r="70" spans="1:15" x14ac:dyDescent="0.25">
      <c r="A70" t="s">
        <v>20</v>
      </c>
      <c r="B70" s="3">
        <v>0.12197922277412948</v>
      </c>
      <c r="C70" s="3">
        <f t="shared" si="6"/>
        <v>-1.012747623185309</v>
      </c>
      <c r="D70" s="3">
        <v>0.1154480933219694</v>
      </c>
      <c r="E70" s="3">
        <f t="shared" si="7"/>
        <v>-1.7328425140352506</v>
      </c>
      <c r="F70" s="3">
        <v>0.17610174858082356</v>
      </c>
      <c r="G70" s="3">
        <f t="shared" si="8"/>
        <v>-1.015832508565391</v>
      </c>
      <c r="H70" s="58">
        <v>0.14080120987492947</v>
      </c>
      <c r="I70" s="58">
        <v>0.54154311490357487</v>
      </c>
      <c r="J70" s="3">
        <v>0.14399660571473696</v>
      </c>
      <c r="K70" s="3">
        <f t="shared" si="9"/>
        <v>-0.74632428664168915</v>
      </c>
      <c r="L70" s="3">
        <v>0.20933695758146395</v>
      </c>
      <c r="M70" s="3">
        <f t="shared" si="10"/>
        <v>-0.93468396424598765</v>
      </c>
      <c r="N70" s="3">
        <v>0.12578217214394516</v>
      </c>
      <c r="O70" s="3">
        <f t="shared" si="11"/>
        <v>-1.4069550639598747</v>
      </c>
    </row>
    <row r="71" spans="1:15" x14ac:dyDescent="0.25">
      <c r="B71" s="3">
        <v>0.28090090952765673</v>
      </c>
      <c r="C71" s="3">
        <f t="shared" si="6"/>
        <v>0.48736264493556763</v>
      </c>
      <c r="D71" s="3">
        <v>0.42747513686676497</v>
      </c>
      <c r="E71" s="3">
        <f t="shared" si="7"/>
        <v>0.67453761821444913</v>
      </c>
      <c r="F71" s="3">
        <v>0.35220349716164712</v>
      </c>
      <c r="G71" s="3">
        <f t="shared" si="8"/>
        <v>0.6852411380751966</v>
      </c>
      <c r="H71" s="58">
        <v>0.35121405191895805</v>
      </c>
      <c r="I71" s="58">
        <v>0.58535675319826341</v>
      </c>
      <c r="J71" s="3">
        <v>0.32097389209282901</v>
      </c>
      <c r="K71" s="3">
        <f t="shared" si="9"/>
        <v>1.4551295955444137</v>
      </c>
      <c r="L71" s="3">
        <v>0.4186739151629279</v>
      </c>
      <c r="M71" s="3">
        <f t="shared" si="10"/>
        <v>1.8114377846773151</v>
      </c>
      <c r="N71" s="3">
        <v>0.37665796162743453</v>
      </c>
      <c r="O71" s="3">
        <f t="shared" si="11"/>
        <v>1.6869830950208045</v>
      </c>
    </row>
    <row r="72" spans="1:15" x14ac:dyDescent="0.25">
      <c r="A72" t="s">
        <v>21</v>
      </c>
      <c r="B72" s="3">
        <v>0.12197922277412948</v>
      </c>
      <c r="C72" s="3">
        <f t="shared" si="6"/>
        <v>-1.012747623185309</v>
      </c>
      <c r="D72" s="3">
        <v>0.1154480933219694</v>
      </c>
      <c r="E72" s="3">
        <f t="shared" si="7"/>
        <v>-1.7328425140352506</v>
      </c>
      <c r="F72" s="3">
        <v>0.17610174858082356</v>
      </c>
      <c r="G72" s="3">
        <f t="shared" si="8"/>
        <v>-1.015832508565391</v>
      </c>
      <c r="H72" s="58">
        <v>0.14080120987492947</v>
      </c>
      <c r="I72" s="58">
        <v>0.52148596249973878</v>
      </c>
      <c r="J72" s="3">
        <v>0.14399660571473696</v>
      </c>
      <c r="K72" s="3">
        <f t="shared" si="9"/>
        <v>-0.74632428664168915</v>
      </c>
      <c r="L72" s="3">
        <v>0.20933695758146395</v>
      </c>
      <c r="M72" s="3">
        <f t="shared" si="10"/>
        <v>-0.93468396424598765</v>
      </c>
      <c r="N72" s="3">
        <v>0.12578217214394516</v>
      </c>
      <c r="O72" s="3">
        <f t="shared" si="11"/>
        <v>-1.4069550639598747</v>
      </c>
    </row>
    <row r="73" spans="1:15" x14ac:dyDescent="0.25">
      <c r="B73" s="3">
        <v>0.28090090952765673</v>
      </c>
      <c r="C73" s="3">
        <f t="shared" si="6"/>
        <v>0.48736264493556763</v>
      </c>
      <c r="D73" s="3">
        <v>0.42747513686676497</v>
      </c>
      <c r="E73" s="3">
        <f t="shared" si="7"/>
        <v>0.67453761821444913</v>
      </c>
      <c r="F73" s="3">
        <v>0.35220349716164712</v>
      </c>
      <c r="G73" s="3">
        <f t="shared" si="8"/>
        <v>0.6852411380751966</v>
      </c>
      <c r="H73" s="58">
        <v>0.35121405191895805</v>
      </c>
      <c r="I73" s="58">
        <v>0.59527805409992895</v>
      </c>
      <c r="J73" s="3">
        <v>0.32097389209282901</v>
      </c>
      <c r="K73" s="3">
        <f t="shared" si="9"/>
        <v>1.4551295955444137</v>
      </c>
      <c r="L73" s="3">
        <v>0.4186739151629279</v>
      </c>
      <c r="M73" s="3">
        <f t="shared" si="10"/>
        <v>1.8114377846773151</v>
      </c>
      <c r="N73" s="3">
        <v>0.37665796162743453</v>
      </c>
      <c r="O73" s="3">
        <f t="shared" si="11"/>
        <v>1.6869830950208045</v>
      </c>
    </row>
    <row r="74" spans="1:15" x14ac:dyDescent="0.25">
      <c r="A74" t="s">
        <v>22</v>
      </c>
      <c r="B74" s="3">
        <v>0.10572052130096984</v>
      </c>
      <c r="C74" s="3">
        <f t="shared" si="6"/>
        <v>-1.1662184648585738</v>
      </c>
      <c r="D74" s="3">
        <v>0.20816075063164449</v>
      </c>
      <c r="E74" s="3">
        <f t="shared" si="7"/>
        <v>-1.0175371780625235</v>
      </c>
      <c r="F74" s="3">
        <v>0.141040005310795</v>
      </c>
      <c r="G74" s="3">
        <f t="shared" si="8"/>
        <v>-1.3545151619891873</v>
      </c>
      <c r="H74" s="58">
        <v>0.14118156513604477</v>
      </c>
      <c r="I74" s="58">
        <v>0.94121043424029849</v>
      </c>
      <c r="J74" s="3">
        <v>0.12185310734004789</v>
      </c>
      <c r="K74" s="3">
        <f t="shared" si="9"/>
        <v>-1.0217714440695442</v>
      </c>
      <c r="L74" s="3">
        <v>0.1396639404957189</v>
      </c>
      <c r="M74" s="3">
        <f t="shared" si="10"/>
        <v>-1.8486677621513941</v>
      </c>
      <c r="N74" s="3">
        <v>0.13701209053115457</v>
      </c>
      <c r="O74" s="3">
        <f t="shared" si="11"/>
        <v>-1.2684615365774223</v>
      </c>
    </row>
    <row r="75" spans="1:15" x14ac:dyDescent="0.25">
      <c r="B75" s="3">
        <v>0.12620235173470354</v>
      </c>
      <c r="C75" s="3">
        <f t="shared" si="6"/>
        <v>-0.97288422098532457</v>
      </c>
      <c r="D75" s="3">
        <v>0.25338034839322776</v>
      </c>
      <c r="E75" s="3">
        <f t="shared" si="7"/>
        <v>-0.66865472222522959</v>
      </c>
      <c r="F75" s="3">
        <v>0.16414138549101145</v>
      </c>
      <c r="G75" s="3">
        <f t="shared" si="8"/>
        <v>-1.1313649131002297</v>
      </c>
      <c r="H75" s="58">
        <v>0.16792683243475678</v>
      </c>
      <c r="I75" s="58">
        <v>0.98780489667503979</v>
      </c>
      <c r="J75" s="3">
        <v>0.14354614769334423</v>
      </c>
      <c r="K75" s="3">
        <f t="shared" si="9"/>
        <v>-0.751927619025475</v>
      </c>
      <c r="L75" s="3">
        <v>0.16253993074932804</v>
      </c>
      <c r="M75" s="3">
        <f t="shared" si="10"/>
        <v>-1.5485762012088073</v>
      </c>
      <c r="N75" s="3">
        <v>0.16784528566127646</v>
      </c>
      <c r="O75" s="3">
        <f t="shared" si="11"/>
        <v>-0.88820962317922036</v>
      </c>
    </row>
    <row r="76" spans="1:15" x14ac:dyDescent="0.25">
      <c r="A76" t="s">
        <v>23</v>
      </c>
      <c r="B76" s="3">
        <v>8.5929874012790203E-2</v>
      </c>
      <c r="C76" s="3">
        <f t="shared" si="6"/>
        <v>-1.3530284202286074</v>
      </c>
      <c r="D76" s="3">
        <v>0.22278344779495962</v>
      </c>
      <c r="E76" s="3">
        <f t="shared" si="7"/>
        <v>-0.9047187818397131</v>
      </c>
      <c r="F76" s="3">
        <v>0.14363438998836361</v>
      </c>
      <c r="G76" s="3">
        <f t="shared" si="8"/>
        <v>-1.3294544261371828</v>
      </c>
      <c r="H76" s="58">
        <v>0.15898774895224452</v>
      </c>
      <c r="I76" s="58">
        <v>1.0599183263482967</v>
      </c>
      <c r="J76" s="3">
        <v>0.12691535141382154</v>
      </c>
      <c r="K76" s="3">
        <f t="shared" si="9"/>
        <v>-0.95880123418072238</v>
      </c>
      <c r="L76" s="3">
        <v>0.14556964857609481</v>
      </c>
      <c r="M76" s="3">
        <f t="shared" si="10"/>
        <v>-1.7711955680883786</v>
      </c>
      <c r="N76" s="3">
        <v>0.14192270946842178</v>
      </c>
      <c r="O76" s="3">
        <f t="shared" si="11"/>
        <v>-1.2079010841499311</v>
      </c>
    </row>
    <row r="77" spans="1:15" x14ac:dyDescent="0.25">
      <c r="B77" s="3">
        <v>9.9764479324658137E-2</v>
      </c>
      <c r="C77" s="3">
        <f t="shared" si="6"/>
        <v>-1.2224393615061224</v>
      </c>
      <c r="D77" s="3">
        <v>0.26112007113741192</v>
      </c>
      <c r="E77" s="3">
        <f t="shared" si="7"/>
        <v>-0.60894049184380061</v>
      </c>
      <c r="F77" s="3">
        <v>0.16473707287764924</v>
      </c>
      <c r="G77" s="3">
        <f t="shared" si="8"/>
        <v>-1.125610807174469</v>
      </c>
      <c r="H77" s="58">
        <v>0.18589529037245558</v>
      </c>
      <c r="I77" s="58">
        <v>1.0935017080732681</v>
      </c>
      <c r="J77" s="3">
        <v>0.14694396331799323</v>
      </c>
      <c r="K77" s="3">
        <f t="shared" si="9"/>
        <v>-0.70966154889342614</v>
      </c>
      <c r="L77" s="3">
        <v>0.16695665855646888</v>
      </c>
      <c r="M77" s="3">
        <f t="shared" si="10"/>
        <v>-1.4906367316072975</v>
      </c>
      <c r="N77" s="3">
        <v>0.16813369919015855</v>
      </c>
      <c r="O77" s="3">
        <f t="shared" si="11"/>
        <v>-0.88465274898098967</v>
      </c>
    </row>
    <row r="78" spans="1:15" x14ac:dyDescent="0.25">
      <c r="B78" s="3">
        <v>0.11940069331569654</v>
      </c>
      <c r="C78" s="3">
        <f t="shared" si="6"/>
        <v>-1.0370871491258211</v>
      </c>
      <c r="D78" s="3">
        <v>0.31456154155224142</v>
      </c>
      <c r="E78" s="3">
        <f t="shared" si="7"/>
        <v>-0.19662387770262707</v>
      </c>
      <c r="F78" s="3">
        <v>0.19468926794631275</v>
      </c>
      <c r="G78" s="3">
        <f t="shared" si="8"/>
        <v>-0.83628438025964891</v>
      </c>
      <c r="H78" s="58">
        <v>0.22408663948501337</v>
      </c>
      <c r="I78" s="58">
        <v>1.1204331974250668</v>
      </c>
      <c r="J78" s="3">
        <v>0.17537167053681754</v>
      </c>
      <c r="K78" s="3">
        <f t="shared" si="9"/>
        <v>-0.35604393106629617</v>
      </c>
      <c r="L78" s="3">
        <v>0.19731241465764507</v>
      </c>
      <c r="M78" s="3">
        <f t="shared" si="10"/>
        <v>-1.0924241895051165</v>
      </c>
      <c r="N78" s="3">
        <v>0.20309107734902221</v>
      </c>
      <c r="O78" s="3">
        <f t="shared" si="11"/>
        <v>-0.45353914313524119</v>
      </c>
    </row>
    <row r="79" spans="1:15" x14ac:dyDescent="0.25">
      <c r="A79" t="s">
        <v>24</v>
      </c>
      <c r="B79" s="3">
        <v>6.8099250668552158E-2</v>
      </c>
      <c r="C79" s="3">
        <f t="shared" si="6"/>
        <v>-1.5213371118370145</v>
      </c>
      <c r="D79" s="3">
        <v>0.21246038370039774</v>
      </c>
      <c r="E79" s="3">
        <f t="shared" si="7"/>
        <v>-0.98436424821615798</v>
      </c>
      <c r="F79" s="3">
        <v>0.13793919159603718</v>
      </c>
      <c r="G79" s="3">
        <f t="shared" si="8"/>
        <v>-1.3844678032083932</v>
      </c>
      <c r="H79" s="58">
        <v>0.16381732106291136</v>
      </c>
      <c r="I79" s="58">
        <v>1.023858256643196</v>
      </c>
      <c r="J79" s="3">
        <v>0.12149822076563109</v>
      </c>
      <c r="K79" s="3">
        <f t="shared" si="9"/>
        <v>-1.026185945178554</v>
      </c>
      <c r="L79" s="3">
        <v>0.14147730104921094</v>
      </c>
      <c r="M79" s="3">
        <f t="shared" si="10"/>
        <v>-1.8248797559048322</v>
      </c>
      <c r="N79" s="3">
        <v>0.13787629691241682</v>
      </c>
      <c r="O79" s="3">
        <f t="shared" si="11"/>
        <v>-1.2578036683720974</v>
      </c>
    </row>
    <row r="80" spans="1:15" x14ac:dyDescent="0.25">
      <c r="B80" s="3">
        <v>9.0733600949242044E-2</v>
      </c>
      <c r="C80" s="3">
        <f t="shared" si="6"/>
        <v>-1.3076845766674936</v>
      </c>
      <c r="D80" s="3">
        <v>0.28578159863879343</v>
      </c>
      <c r="E80" s="3">
        <f t="shared" si="7"/>
        <v>-0.41866957601777505</v>
      </c>
      <c r="F80" s="3">
        <v>0.18090385783086843</v>
      </c>
      <c r="G80" s="3">
        <f t="shared" si="8"/>
        <v>-0.96944602143865355</v>
      </c>
      <c r="H80" s="58">
        <v>0.22301506459067044</v>
      </c>
      <c r="I80" s="58">
        <v>1.0619764980508117</v>
      </c>
      <c r="J80" s="3">
        <v>0.16214997104322221</v>
      </c>
      <c r="K80" s="3">
        <f t="shared" si="9"/>
        <v>-0.52051114759423944</v>
      </c>
      <c r="L80" s="3">
        <v>0.18554400137601432</v>
      </c>
      <c r="M80" s="3">
        <f t="shared" si="10"/>
        <v>-1.2468044577404933</v>
      </c>
      <c r="N80" s="3">
        <v>0.18946839134970939</v>
      </c>
      <c r="O80" s="3">
        <f t="shared" si="11"/>
        <v>-0.62154159617329974</v>
      </c>
    </row>
    <row r="81" spans="1:15" x14ac:dyDescent="0.25">
      <c r="A81" t="s">
        <v>25</v>
      </c>
      <c r="B81" s="3">
        <v>0.17060852360291542</v>
      </c>
      <c r="C81" s="3">
        <f t="shared" si="6"/>
        <v>-0.55372082202922479</v>
      </c>
      <c r="E81" s="3">
        <f t="shared" si="7"/>
        <v>-2.6235584052349767</v>
      </c>
      <c r="F81" s="3">
        <v>0.26244074176287685</v>
      </c>
      <c r="G81" s="3">
        <f t="shared" si="8"/>
        <v>-0.18183178362616467</v>
      </c>
      <c r="H81" s="58">
        <v>0.17543649314795359</v>
      </c>
      <c r="I81" s="58">
        <v>1.1695766209863574</v>
      </c>
      <c r="J81" s="3">
        <v>0.13532727526154789</v>
      </c>
      <c r="K81" s="3">
        <f t="shared" si="9"/>
        <v>-0.85416372509569538</v>
      </c>
      <c r="L81" s="3">
        <v>0.20548680545764142</v>
      </c>
      <c r="M81" s="3">
        <f t="shared" si="10"/>
        <v>-0.98519098701944041</v>
      </c>
      <c r="N81" s="3">
        <v>6.6387944846921662E-2</v>
      </c>
      <c r="O81" s="3">
        <f t="shared" si="11"/>
        <v>-2.1394373279350782</v>
      </c>
    </row>
    <row r="82" spans="1:15" x14ac:dyDescent="0.25">
      <c r="B82" s="3">
        <v>0.21206575978511477</v>
      </c>
      <c r="C82" s="3">
        <f t="shared" si="6"/>
        <v>-0.16239332635973108</v>
      </c>
      <c r="D82" s="3">
        <v>3.3635138842762015E-2</v>
      </c>
      <c r="E82" s="3">
        <f t="shared" si="7"/>
        <v>-2.3640534467043524</v>
      </c>
      <c r="F82" s="3">
        <v>0.29996899670644184</v>
      </c>
      <c r="G82" s="3">
        <f t="shared" si="8"/>
        <v>0.1806764027113977</v>
      </c>
      <c r="H82" s="58">
        <v>0.20743087010794067</v>
      </c>
      <c r="I82" s="58">
        <v>1.0371543505397034</v>
      </c>
      <c r="J82" s="3">
        <v>0.15835952502381526</v>
      </c>
      <c r="K82" s="3">
        <f t="shared" si="9"/>
        <v>-0.56766122134332619</v>
      </c>
      <c r="L82" s="3">
        <v>0.23487081485706898</v>
      </c>
      <c r="M82" s="3">
        <f t="shared" si="10"/>
        <v>-0.59972600169341028</v>
      </c>
      <c r="N82" s="3">
        <v>0.11406000614231455</v>
      </c>
      <c r="O82" s="3">
        <f t="shared" si="11"/>
        <v>-1.5515192595445495</v>
      </c>
    </row>
    <row r="83" spans="1:15" x14ac:dyDescent="0.25">
      <c r="B83" s="3">
        <v>0.25352299596731431</v>
      </c>
      <c r="C83" s="3">
        <f t="shared" si="6"/>
        <v>0.22893416930976446</v>
      </c>
      <c r="D83" s="3">
        <v>0.15698056442293562</v>
      </c>
      <c r="E83" s="3">
        <f t="shared" si="7"/>
        <v>-1.4124073215089117</v>
      </c>
      <c r="F83" s="3">
        <v>0.33749725165000705</v>
      </c>
      <c r="G83" s="3">
        <f t="shared" si="8"/>
        <v>0.54318458904896227</v>
      </c>
      <c r="H83" s="58">
        <v>0.23942524706792792</v>
      </c>
      <c r="I83" s="58">
        <v>0.95770098827171168</v>
      </c>
      <c r="J83" s="3">
        <v>0.1813917747860827</v>
      </c>
      <c r="K83" s="3">
        <f t="shared" si="9"/>
        <v>-0.28115871759095595</v>
      </c>
      <c r="L83" s="3">
        <v>0.26425482425649671</v>
      </c>
      <c r="M83" s="3">
        <f t="shared" si="10"/>
        <v>-0.21426101636737802</v>
      </c>
      <c r="N83" s="3">
        <v>0.16173206743770749</v>
      </c>
      <c r="O83" s="3">
        <f t="shared" si="11"/>
        <v>-0.96360119115402043</v>
      </c>
    </row>
    <row r="84" spans="1:15" x14ac:dyDescent="0.25">
      <c r="B84" s="3">
        <v>0.29490924373139349</v>
      </c>
      <c r="C84" s="3">
        <f t="shared" si="6"/>
        <v>0.61959158365105726</v>
      </c>
      <c r="D84" s="3">
        <v>0.26892161187916835</v>
      </c>
      <c r="E84" s="3">
        <f t="shared" si="7"/>
        <v>-0.54874931748507971</v>
      </c>
      <c r="F84" s="3">
        <v>0.37496124588305235</v>
      </c>
      <c r="G84" s="3">
        <f t="shared" si="8"/>
        <v>0.90507204219074233</v>
      </c>
      <c r="H84" s="58">
        <v>0.27136483913586029</v>
      </c>
      <c r="I84" s="58">
        <v>0.96916013977092952</v>
      </c>
      <c r="J84" s="3">
        <v>0.20438458576451057</v>
      </c>
      <c r="K84" s="3">
        <f t="shared" si="9"/>
        <v>4.8531996823852515E-3</v>
      </c>
      <c r="L84" s="3">
        <v>0.29358851857133628</v>
      </c>
      <c r="M84" s="3">
        <f t="shared" si="10"/>
        <v>0.17054392617556038</v>
      </c>
      <c r="N84" s="3">
        <v>0.20932249849115625</v>
      </c>
      <c r="O84" s="3">
        <f t="shared" si="11"/>
        <v>-0.37668983178470805</v>
      </c>
    </row>
    <row r="85" spans="1:15" x14ac:dyDescent="0.25">
      <c r="B85" s="3">
        <v>0.33629549149547283</v>
      </c>
      <c r="C85" s="3">
        <f t="shared" si="6"/>
        <v>1.0102489979923517</v>
      </c>
      <c r="D85" s="3">
        <v>0.37272851383387728</v>
      </c>
      <c r="E85" s="3">
        <f t="shared" si="7"/>
        <v>0.25215136893341017</v>
      </c>
      <c r="F85" s="3">
        <v>0.41242524011609777</v>
      </c>
      <c r="G85" s="3">
        <f t="shared" si="8"/>
        <v>1.2669594953325234</v>
      </c>
      <c r="H85" s="58">
        <v>0.3033044312037928</v>
      </c>
      <c r="I85" s="58">
        <v>1.083230111442117</v>
      </c>
      <c r="J85" s="3">
        <v>0.22737739674293855</v>
      </c>
      <c r="K85" s="3">
        <f t="shared" si="9"/>
        <v>0.29086511695572786</v>
      </c>
      <c r="L85" s="3">
        <v>0.32292221288617595</v>
      </c>
      <c r="M85" s="3">
        <f t="shared" si="10"/>
        <v>0.5553488687185002</v>
      </c>
      <c r="N85" s="3">
        <v>0.25691292954460498</v>
      </c>
      <c r="O85" s="3">
        <f t="shared" si="11"/>
        <v>0.210221527584604</v>
      </c>
    </row>
    <row r="86" spans="1:15" x14ac:dyDescent="0.25">
      <c r="B86" s="3">
        <v>0.37775272767767221</v>
      </c>
      <c r="C86" s="3">
        <f t="shared" si="6"/>
        <v>1.4015764936618456</v>
      </c>
      <c r="D86" s="3">
        <v>0.47059657553398709</v>
      </c>
      <c r="E86" s="3">
        <f t="shared" si="7"/>
        <v>1.0072321614250643</v>
      </c>
      <c r="F86" s="3">
        <v>0.44995349505966281</v>
      </c>
      <c r="G86" s="3">
        <f t="shared" si="8"/>
        <v>1.6294676816700864</v>
      </c>
      <c r="H86" s="58">
        <v>0.33529880816377994</v>
      </c>
      <c r="I86" s="58">
        <v>1.1176626938792664</v>
      </c>
      <c r="J86" s="3">
        <v>0.25040964650520592</v>
      </c>
      <c r="K86" s="3">
        <f t="shared" si="9"/>
        <v>0.57736762070809711</v>
      </c>
      <c r="L86" s="3">
        <v>0.35230622228560349</v>
      </c>
      <c r="M86" s="3">
        <f t="shared" si="10"/>
        <v>0.94081385404453</v>
      </c>
      <c r="N86" s="3">
        <v>0.3045849908399979</v>
      </c>
      <c r="O86" s="3">
        <f t="shared" si="11"/>
        <v>0.79813959597513295</v>
      </c>
    </row>
    <row r="87" spans="1:15" x14ac:dyDescent="0.25">
      <c r="B87" s="3">
        <v>0.41920996385987175</v>
      </c>
      <c r="C87" s="3">
        <f t="shared" si="6"/>
        <v>1.7929039893313412</v>
      </c>
      <c r="D87" s="3">
        <v>0.56375561051767764</v>
      </c>
      <c r="E87" s="3">
        <f t="shared" si="7"/>
        <v>1.7259814320378681</v>
      </c>
      <c r="F87" s="3">
        <v>0.48748175000322802</v>
      </c>
      <c r="G87" s="3">
        <f t="shared" si="8"/>
        <v>1.9919758680076509</v>
      </c>
      <c r="H87" s="58">
        <v>0.36729318512376713</v>
      </c>
      <c r="I87" s="58">
        <v>1.1130096518902033</v>
      </c>
      <c r="J87" s="3">
        <v>0.27344189626747334</v>
      </c>
      <c r="K87" s="3">
        <f t="shared" si="9"/>
        <v>0.86387012446046696</v>
      </c>
      <c r="L87" s="3">
        <v>0.38169023168503119</v>
      </c>
      <c r="M87" s="3">
        <f t="shared" si="10"/>
        <v>1.3262788393705618</v>
      </c>
      <c r="N87" s="3">
        <v>0.35225705213539066</v>
      </c>
      <c r="O87" s="3">
        <f t="shared" si="11"/>
        <v>1.3860576643656599</v>
      </c>
    </row>
    <row r="88" spans="1:15" x14ac:dyDescent="0.25">
      <c r="B88" s="3">
        <v>0.46052522320583089</v>
      </c>
      <c r="C88" s="3">
        <f t="shared" si="6"/>
        <v>2.1828913223444344</v>
      </c>
      <c r="D88" s="3">
        <v>0.65291447916542988</v>
      </c>
      <c r="E88" s="3">
        <f t="shared" si="7"/>
        <v>2.4138682464563916</v>
      </c>
      <c r="F88" s="3">
        <v>0.5248814835257537</v>
      </c>
      <c r="G88" s="3">
        <f t="shared" si="8"/>
        <v>2.3532425879536492</v>
      </c>
      <c r="H88" s="58">
        <v>0.3991779922996449</v>
      </c>
      <c r="I88" s="58">
        <v>1.2096302796958935</v>
      </c>
      <c r="J88" s="3">
        <v>0.29639526846206188</v>
      </c>
      <c r="K88" s="3">
        <f t="shared" si="9"/>
        <v>1.1493914552547821</v>
      </c>
      <c r="L88" s="3">
        <v>0.41097361091528284</v>
      </c>
      <c r="M88" s="3">
        <f t="shared" si="10"/>
        <v>1.7104237391304096</v>
      </c>
      <c r="N88" s="3">
        <v>0.39976585294689537</v>
      </c>
      <c r="O88" s="3">
        <f t="shared" si="11"/>
        <v>1.971962314713757</v>
      </c>
    </row>
    <row r="89" spans="1:15" x14ac:dyDescent="0.25">
      <c r="A89" t="s">
        <v>26</v>
      </c>
      <c r="B89" s="3">
        <v>0.21206575978511477</v>
      </c>
      <c r="C89" s="3">
        <f t="shared" si="6"/>
        <v>-0.16239332635973108</v>
      </c>
      <c r="D89" s="3">
        <v>3.3635138842762015E-2</v>
      </c>
      <c r="E89" s="3">
        <f t="shared" si="7"/>
        <v>-2.3640534467043524</v>
      </c>
      <c r="F89" s="3">
        <v>0.29996899670644184</v>
      </c>
      <c r="G89" s="3">
        <f t="shared" si="8"/>
        <v>0.1806764027113977</v>
      </c>
      <c r="H89" s="58">
        <v>0.20743087010794067</v>
      </c>
      <c r="I89" s="58">
        <v>1.3828724673862711</v>
      </c>
      <c r="J89" s="3">
        <v>0.15835952502381526</v>
      </c>
      <c r="K89" s="3">
        <f t="shared" si="9"/>
        <v>-0.56766122134332619</v>
      </c>
      <c r="L89" s="3">
        <v>0.23487081485706898</v>
      </c>
      <c r="M89" s="3">
        <f t="shared" si="10"/>
        <v>-0.59972600169341028</v>
      </c>
      <c r="N89" s="3">
        <v>0.11406000614231455</v>
      </c>
      <c r="O89" s="3">
        <f t="shared" si="11"/>
        <v>-1.5515192595445495</v>
      </c>
    </row>
    <row r="90" spans="1:15" x14ac:dyDescent="0.25">
      <c r="B90" s="3">
        <v>0.25352299596731431</v>
      </c>
      <c r="C90" s="3">
        <f t="shared" si="6"/>
        <v>0.22893416930976446</v>
      </c>
      <c r="D90" s="3">
        <v>0.15698056442293562</v>
      </c>
      <c r="E90" s="3">
        <f t="shared" si="7"/>
        <v>-1.4124073215089117</v>
      </c>
      <c r="F90" s="3">
        <v>0.33749725165000705</v>
      </c>
      <c r="G90" s="3">
        <f t="shared" si="8"/>
        <v>0.54318458904896227</v>
      </c>
      <c r="H90" s="58">
        <v>0.23942524706792792</v>
      </c>
      <c r="I90" s="58">
        <v>1.3301402614884885</v>
      </c>
      <c r="J90" s="3">
        <v>0.1813917747860827</v>
      </c>
      <c r="K90" s="3">
        <f t="shared" si="9"/>
        <v>-0.28115871759095595</v>
      </c>
      <c r="L90" s="3">
        <v>0.26425482425649671</v>
      </c>
      <c r="M90" s="3">
        <f t="shared" si="10"/>
        <v>-0.21426101636737802</v>
      </c>
      <c r="N90" s="3">
        <v>0.16173206743770749</v>
      </c>
      <c r="O90" s="3">
        <f t="shared" si="11"/>
        <v>-0.96360119115402043</v>
      </c>
    </row>
    <row r="91" spans="1:15" x14ac:dyDescent="0.25">
      <c r="B91" s="3">
        <v>0.29490924373139349</v>
      </c>
      <c r="C91" s="3">
        <f t="shared" si="6"/>
        <v>0.61959158365105726</v>
      </c>
      <c r="D91" s="3">
        <v>0.26892161187916835</v>
      </c>
      <c r="E91" s="3">
        <f t="shared" si="7"/>
        <v>-0.54874931748507971</v>
      </c>
      <c r="F91" s="3">
        <v>0.37496124588305235</v>
      </c>
      <c r="G91" s="3">
        <f t="shared" si="8"/>
        <v>0.90507204219074233</v>
      </c>
      <c r="H91" s="58">
        <v>0.27136483913586029</v>
      </c>
      <c r="I91" s="58">
        <v>1.3568241956793015</v>
      </c>
      <c r="J91" s="3">
        <v>0.20438458576451057</v>
      </c>
      <c r="K91" s="3">
        <f t="shared" si="9"/>
        <v>4.8531996823852515E-3</v>
      </c>
      <c r="L91" s="3">
        <v>0.29358851857133628</v>
      </c>
      <c r="M91" s="3">
        <f t="shared" si="10"/>
        <v>0.17054392617556038</v>
      </c>
      <c r="N91" s="3">
        <v>0.20932249849115625</v>
      </c>
      <c r="O91" s="3">
        <f t="shared" si="11"/>
        <v>-0.37668983178470805</v>
      </c>
    </row>
    <row r="92" spans="1:15" x14ac:dyDescent="0.25">
      <c r="B92" s="3">
        <v>0.33629549149547283</v>
      </c>
      <c r="C92" s="3">
        <f t="shared" si="6"/>
        <v>1.0102489979923517</v>
      </c>
      <c r="D92" s="3">
        <v>0.37272851383387728</v>
      </c>
      <c r="E92" s="3">
        <f t="shared" si="7"/>
        <v>0.25215136893341017</v>
      </c>
      <c r="F92" s="3">
        <v>0.41242524011609777</v>
      </c>
      <c r="G92" s="3">
        <f t="shared" si="8"/>
        <v>1.2669594953325234</v>
      </c>
      <c r="H92" s="58">
        <v>0.3033044312037928</v>
      </c>
      <c r="I92" s="58">
        <v>1.2132177248151712</v>
      </c>
      <c r="J92" s="3">
        <v>0.22737739674293855</v>
      </c>
      <c r="K92" s="3">
        <f t="shared" si="9"/>
        <v>0.29086511695572786</v>
      </c>
      <c r="L92" s="3">
        <v>0.32292221288617595</v>
      </c>
      <c r="M92" s="3">
        <f t="shared" si="10"/>
        <v>0.5553488687185002</v>
      </c>
      <c r="N92" s="3">
        <v>0.25691292954460498</v>
      </c>
      <c r="O92" s="3">
        <f t="shared" si="11"/>
        <v>0.210221527584604</v>
      </c>
    </row>
    <row r="93" spans="1:15" x14ac:dyDescent="0.25">
      <c r="B93" s="3">
        <v>0.33629549149547283</v>
      </c>
      <c r="C93" s="3">
        <f t="shared" si="6"/>
        <v>1.0102489979923517</v>
      </c>
      <c r="D93" s="3">
        <v>0.47059657553398709</v>
      </c>
      <c r="E93" s="3">
        <f t="shared" si="7"/>
        <v>1.0072321614250643</v>
      </c>
      <c r="F93" s="3">
        <v>0.44995349505966281</v>
      </c>
      <c r="G93" s="3">
        <f t="shared" si="8"/>
        <v>1.6294676816700864</v>
      </c>
      <c r="H93" s="58">
        <v>0.33529880816377994</v>
      </c>
      <c r="I93" s="58">
        <v>1.1176626938792664</v>
      </c>
      <c r="J93" s="3">
        <v>0.25040964650520592</v>
      </c>
      <c r="K93" s="3">
        <f t="shared" si="9"/>
        <v>0.57736762070809711</v>
      </c>
      <c r="L93" s="3">
        <v>0.35230622228560349</v>
      </c>
      <c r="M93" s="3">
        <f t="shared" si="10"/>
        <v>0.94081385404453</v>
      </c>
      <c r="N93" s="3">
        <v>0.3045849908399979</v>
      </c>
      <c r="O93" s="3">
        <f t="shared" si="11"/>
        <v>0.79813959597513295</v>
      </c>
    </row>
    <row r="94" spans="1:15" x14ac:dyDescent="0.25">
      <c r="B94" s="3">
        <v>0.41920996385987175</v>
      </c>
      <c r="C94" s="3">
        <f t="shared" si="6"/>
        <v>1.7929039893313412</v>
      </c>
      <c r="D94" s="3">
        <v>0.56375561051767764</v>
      </c>
      <c r="E94" s="3">
        <f t="shared" si="7"/>
        <v>1.7259814320378681</v>
      </c>
      <c r="F94" s="3">
        <v>0.48748175000322802</v>
      </c>
      <c r="G94" s="3">
        <f t="shared" si="8"/>
        <v>1.9919758680076509</v>
      </c>
      <c r="H94" s="58">
        <v>0.36729318512376713</v>
      </c>
      <c r="I94" s="58">
        <v>1.1130096518902033</v>
      </c>
      <c r="J94" s="3">
        <v>0.27344189626747334</v>
      </c>
      <c r="K94" s="3">
        <f t="shared" si="9"/>
        <v>0.86387012446046696</v>
      </c>
      <c r="L94" s="3">
        <v>0.38169023168503119</v>
      </c>
      <c r="M94" s="3">
        <f t="shared" si="10"/>
        <v>1.3262788393705618</v>
      </c>
      <c r="N94" s="3">
        <v>0.35225705213539066</v>
      </c>
      <c r="O94" s="3">
        <f t="shared" si="11"/>
        <v>1.3860576643656599</v>
      </c>
    </row>
    <row r="95" spans="1:15" x14ac:dyDescent="0.25">
      <c r="B95" s="3">
        <v>0.46052522320583089</v>
      </c>
      <c r="C95" s="3">
        <f t="shared" si="6"/>
        <v>2.1828913223444344</v>
      </c>
      <c r="D95" s="3">
        <v>0.65291447916542988</v>
      </c>
      <c r="E95" s="3">
        <f t="shared" si="7"/>
        <v>2.4138682464563916</v>
      </c>
      <c r="F95" s="3">
        <v>0.5248814835257537</v>
      </c>
      <c r="G95" s="3">
        <f t="shared" si="8"/>
        <v>2.3532425879536492</v>
      </c>
      <c r="H95" s="58">
        <v>0.3991779922996449</v>
      </c>
      <c r="I95" s="58">
        <v>1.0504684007885392</v>
      </c>
      <c r="J95" s="3">
        <v>0.29639526846206188</v>
      </c>
      <c r="K95" s="3">
        <f t="shared" si="9"/>
        <v>1.1493914552547821</v>
      </c>
      <c r="L95" s="3">
        <v>0.41097361091528284</v>
      </c>
      <c r="M95" s="3">
        <f t="shared" si="10"/>
        <v>1.7104237391304096</v>
      </c>
      <c r="N95" s="3">
        <v>0.39976585294689537</v>
      </c>
      <c r="O95" s="3">
        <f t="shared" si="11"/>
        <v>1.971962314713757</v>
      </c>
    </row>
    <row r="96" spans="1:15" x14ac:dyDescent="0.25">
      <c r="A96" t="s">
        <v>27</v>
      </c>
      <c r="B96" s="3">
        <v>0.14579520985226643</v>
      </c>
      <c r="C96" s="3">
        <f t="shared" si="6"/>
        <v>-0.78794125791713754</v>
      </c>
      <c r="D96" s="3">
        <v>0.10853508175017515</v>
      </c>
      <c r="E96" s="3">
        <f t="shared" si="7"/>
        <v>-1.7861784253168012</v>
      </c>
      <c r="F96" s="3">
        <v>0.21268829038166062</v>
      </c>
      <c r="G96" s="3">
        <f t="shared" si="8"/>
        <v>-0.66242090089725814</v>
      </c>
      <c r="H96" s="58">
        <v>0.1846986341868315</v>
      </c>
      <c r="I96" s="58">
        <v>1.2313242279122101</v>
      </c>
      <c r="J96" s="3">
        <v>0.13474689552984886</v>
      </c>
      <c r="K96" s="3">
        <f t="shared" si="9"/>
        <v>-0.86138317816585563</v>
      </c>
      <c r="L96" s="3">
        <v>0.17296156171576588</v>
      </c>
      <c r="M96" s="3">
        <f t="shared" si="10"/>
        <v>-1.4118632777631213</v>
      </c>
      <c r="N96" s="3">
        <v>0.10819227466922376</v>
      </c>
      <c r="O96" s="3">
        <f t="shared" si="11"/>
        <v>-1.6238833499520948</v>
      </c>
    </row>
    <row r="97" spans="1:15" x14ac:dyDescent="0.25">
      <c r="B97" s="3">
        <v>0.17429705972752854</v>
      </c>
      <c r="C97" s="3">
        <f t="shared" si="6"/>
        <v>-0.51890360464436014</v>
      </c>
      <c r="D97" s="3">
        <v>0.21393535237281311</v>
      </c>
      <c r="E97" s="3">
        <f t="shared" si="7"/>
        <v>-0.97298443242415367</v>
      </c>
      <c r="F97" s="3">
        <v>0.23929710820147421</v>
      </c>
      <c r="G97" s="3">
        <f t="shared" si="8"/>
        <v>-0.40539018356300516</v>
      </c>
      <c r="H97" s="58">
        <v>0.21318676482569551</v>
      </c>
      <c r="I97" s="58">
        <v>1.1843709156983084</v>
      </c>
      <c r="J97" s="3">
        <v>0.1542959678316207</v>
      </c>
      <c r="K97" s="3">
        <f t="shared" si="9"/>
        <v>-0.61820857653968975</v>
      </c>
      <c r="L97" s="3">
        <v>0.19460028323290537</v>
      </c>
      <c r="M97" s="3">
        <f t="shared" si="10"/>
        <v>-1.1280024417997105</v>
      </c>
      <c r="N97" s="3">
        <v>0.14413291412932866</v>
      </c>
      <c r="O97" s="3">
        <f t="shared" si="11"/>
        <v>-1.1806436251754502</v>
      </c>
    </row>
    <row r="98" spans="1:15" x14ac:dyDescent="0.25">
      <c r="B98" s="3">
        <v>0.20275010506533303</v>
      </c>
      <c r="C98" s="3">
        <f t="shared" si="6"/>
        <v>-0.2503266322847208</v>
      </c>
      <c r="D98" s="3">
        <v>0.3105283279517595</v>
      </c>
      <c r="E98" s="3">
        <f t="shared" si="7"/>
        <v>-0.22774130323284569</v>
      </c>
      <c r="F98" s="3">
        <v>0.26586036297707577</v>
      </c>
      <c r="G98" s="3">
        <f t="shared" si="8"/>
        <v>-0.14879958732007809</v>
      </c>
      <c r="H98" s="58">
        <v>0.2416261144189451</v>
      </c>
      <c r="I98" s="58">
        <v>1.2081305720947255</v>
      </c>
      <c r="J98" s="3">
        <v>0.17381156569451961</v>
      </c>
      <c r="K98" s="3">
        <f t="shared" si="9"/>
        <v>-0.37545036977932233</v>
      </c>
      <c r="L98" s="3">
        <v>0.21620195214470733</v>
      </c>
      <c r="M98" s="3">
        <f t="shared" si="10"/>
        <v>-0.84462766891157914</v>
      </c>
      <c r="N98" s="3">
        <v>0.18001201139857714</v>
      </c>
      <c r="O98" s="3">
        <f t="shared" si="11"/>
        <v>-0.73816287253027313</v>
      </c>
    </row>
    <row r="99" spans="1:15" x14ac:dyDescent="0.25">
      <c r="B99" s="3">
        <v>0.23120315040313752</v>
      </c>
      <c r="C99" s="3">
        <f t="shared" si="6"/>
        <v>1.8250340074918551E-2</v>
      </c>
      <c r="D99" s="3">
        <v>0.40085214401713148</v>
      </c>
      <c r="E99" s="3">
        <f t="shared" si="7"/>
        <v>0.46913342209376169</v>
      </c>
      <c r="F99" s="3">
        <v>0.29242361775267733</v>
      </c>
      <c r="G99" s="3">
        <f t="shared" si="8"/>
        <v>0.107791008922849</v>
      </c>
      <c r="H99" s="58">
        <v>0.27006546401219472</v>
      </c>
      <c r="I99" s="58">
        <v>1.1741976696182379</v>
      </c>
      <c r="J99" s="3">
        <v>0.19332716355741852</v>
      </c>
      <c r="K99" s="3">
        <f t="shared" si="9"/>
        <v>-0.13269216301895492</v>
      </c>
      <c r="L99" s="3">
        <v>0.23780362105650929</v>
      </c>
      <c r="M99" s="3">
        <f t="shared" si="10"/>
        <v>-0.56125289602344774</v>
      </c>
      <c r="N99" s="3">
        <v>0.21589110866782571</v>
      </c>
      <c r="O99" s="3">
        <f t="shared" si="11"/>
        <v>-0.29568211988509507</v>
      </c>
    </row>
    <row r="100" spans="1:15" x14ac:dyDescent="0.25">
      <c r="B100" s="3">
        <v>0.25970500027839966</v>
      </c>
      <c r="C100" s="3">
        <f t="shared" si="6"/>
        <v>0.28728799334769628</v>
      </c>
      <c r="D100" s="3">
        <v>0.48661646663274533</v>
      </c>
      <c r="E100" s="3">
        <f t="shared" si="7"/>
        <v>1.1308303185393458</v>
      </c>
      <c r="F100" s="3">
        <v>0.31903243557249095</v>
      </c>
      <c r="G100" s="3">
        <f t="shared" si="8"/>
        <v>0.36482172625710224</v>
      </c>
      <c r="H100" s="58">
        <v>0.2985535946510588</v>
      </c>
      <c r="I100" s="58">
        <v>1.1942143786042352</v>
      </c>
      <c r="J100" s="3">
        <v>0.21287623585919035</v>
      </c>
      <c r="K100" s="3">
        <f t="shared" si="9"/>
        <v>0.11048243860721099</v>
      </c>
      <c r="L100" s="3">
        <v>0.25944234257364879</v>
      </c>
      <c r="M100" s="3">
        <f t="shared" si="10"/>
        <v>-0.27739206006003697</v>
      </c>
      <c r="N100" s="3">
        <v>0.25183174812793058</v>
      </c>
      <c r="O100" s="3">
        <f t="shared" si="11"/>
        <v>0.14755760489154926</v>
      </c>
    </row>
    <row r="101" spans="1:15" x14ac:dyDescent="0.25">
      <c r="B101" s="3">
        <v>0.28820685015366176</v>
      </c>
      <c r="C101" s="3">
        <f t="shared" si="6"/>
        <v>0.55632564662047368</v>
      </c>
      <c r="D101" s="3">
        <v>0.5687514418715035</v>
      </c>
      <c r="E101" s="3">
        <f t="shared" si="7"/>
        <v>1.7645257357900006</v>
      </c>
      <c r="F101" s="3">
        <v>0.34564125339230445</v>
      </c>
      <c r="G101" s="3">
        <f t="shared" si="8"/>
        <v>0.62185244359135439</v>
      </c>
      <c r="H101" s="58">
        <v>0.32704172528992292</v>
      </c>
      <c r="I101" s="58">
        <v>1.0901390842997432</v>
      </c>
      <c r="J101" s="3">
        <v>0.23242530816096219</v>
      </c>
      <c r="K101" s="3">
        <f t="shared" si="9"/>
        <v>0.35365704023337691</v>
      </c>
      <c r="L101" s="3">
        <v>0.28108106409078831</v>
      </c>
      <c r="M101" s="3">
        <f t="shared" si="10"/>
        <v>6.4687759033741571E-3</v>
      </c>
      <c r="N101" s="3">
        <v>0.28777238758803531</v>
      </c>
      <c r="O101" s="3">
        <f t="shared" si="11"/>
        <v>0.59079732966819187</v>
      </c>
    </row>
    <row r="102" spans="1:15" x14ac:dyDescent="0.25">
      <c r="B102" s="3">
        <v>0.31661109095400869</v>
      </c>
      <c r="C102" s="3">
        <f t="shared" si="6"/>
        <v>0.82444193806697552</v>
      </c>
      <c r="D102" s="3">
        <v>0.64776800862686934</v>
      </c>
      <c r="E102" s="3">
        <f t="shared" si="7"/>
        <v>2.3741617172242213</v>
      </c>
      <c r="F102" s="3">
        <v>0.37215894512369413</v>
      </c>
      <c r="G102" s="3">
        <f t="shared" si="8"/>
        <v>0.87800291874295688</v>
      </c>
      <c r="H102" s="58">
        <v>0.35543229383755803</v>
      </c>
      <c r="I102" s="58">
        <v>1.1847743127918602</v>
      </c>
      <c r="J102" s="3">
        <v>0.25190743158498824</v>
      </c>
      <c r="K102" s="3">
        <f t="shared" si="9"/>
        <v>0.59599885212794657</v>
      </c>
      <c r="L102" s="3">
        <v>0.3026456803972527</v>
      </c>
      <c r="M102" s="3">
        <f t="shared" si="10"/>
        <v>0.28935748571622566</v>
      </c>
      <c r="N102" s="3">
        <v>0.3235899426664276</v>
      </c>
      <c r="O102" s="3">
        <f t="shared" si="11"/>
        <v>1.032519110181904</v>
      </c>
    </row>
    <row r="103" spans="1:15" x14ac:dyDescent="0.25">
      <c r="A103" t="s">
        <v>28</v>
      </c>
      <c r="B103" s="3">
        <v>0.11729335997700432</v>
      </c>
      <c r="C103" s="3">
        <f t="shared" si="6"/>
        <v>-1.056978911189915</v>
      </c>
      <c r="E103" s="3">
        <f t="shared" si="7"/>
        <v>-2.6235584052349767</v>
      </c>
      <c r="F103" s="3">
        <v>0.18607947256184706</v>
      </c>
      <c r="G103" s="3">
        <f t="shared" si="8"/>
        <v>-0.91945161823151078</v>
      </c>
      <c r="H103" s="58">
        <v>0.15621050354796739</v>
      </c>
      <c r="I103" s="58">
        <v>1.0414033569864494</v>
      </c>
      <c r="J103" s="3">
        <v>0.11519782322807706</v>
      </c>
      <c r="K103" s="3">
        <f t="shared" si="9"/>
        <v>-1.1045577797920212</v>
      </c>
      <c r="L103" s="3">
        <v>0.15132284019862635</v>
      </c>
      <c r="M103" s="3">
        <f t="shared" si="10"/>
        <v>-1.6957241137265324</v>
      </c>
      <c r="N103" s="3">
        <v>7.2251635209118911E-2</v>
      </c>
      <c r="O103" s="3">
        <f t="shared" si="11"/>
        <v>-2.0671230747287392</v>
      </c>
    </row>
    <row r="104" spans="1:15" x14ac:dyDescent="0.25">
      <c r="B104" s="3">
        <v>0.14579520985226643</v>
      </c>
      <c r="C104" s="3">
        <f t="shared" si="6"/>
        <v>-0.78794125791713754</v>
      </c>
      <c r="D104" s="3">
        <v>0.10853508175017515</v>
      </c>
      <c r="E104" s="3">
        <f t="shared" si="7"/>
        <v>-1.7861784253168012</v>
      </c>
      <c r="F104" s="3">
        <v>0.21268829038166062</v>
      </c>
      <c r="G104" s="3">
        <f t="shared" si="8"/>
        <v>-0.66242090089725814</v>
      </c>
      <c r="H104" s="58">
        <v>0.1846986341868315</v>
      </c>
      <c r="I104" s="58">
        <v>1.026103523260175</v>
      </c>
      <c r="J104" s="3">
        <v>0.13474689552984886</v>
      </c>
      <c r="K104" s="3">
        <f t="shared" si="9"/>
        <v>-0.86138317816585563</v>
      </c>
      <c r="L104" s="3">
        <v>0.17296156171576588</v>
      </c>
      <c r="M104" s="3">
        <f t="shared" si="10"/>
        <v>-1.4118632777631213</v>
      </c>
      <c r="N104" s="3">
        <v>0.10819227466922376</v>
      </c>
      <c r="O104" s="3">
        <f t="shared" si="11"/>
        <v>-1.6238833499520948</v>
      </c>
    </row>
    <row r="105" spans="1:15" x14ac:dyDescent="0.25">
      <c r="B105" s="3">
        <v>0.17429705972752854</v>
      </c>
      <c r="C105" s="3">
        <f t="shared" si="6"/>
        <v>-0.51890360464436014</v>
      </c>
      <c r="D105" s="3">
        <v>0.21393535237281311</v>
      </c>
      <c r="E105" s="3">
        <f t="shared" si="7"/>
        <v>-0.97298443242415367</v>
      </c>
      <c r="F105" s="3">
        <v>0.23929710820147421</v>
      </c>
      <c r="G105" s="3">
        <f t="shared" si="8"/>
        <v>-0.40539018356300516</v>
      </c>
      <c r="H105" s="58">
        <v>0.21318676482569551</v>
      </c>
      <c r="I105" s="58">
        <v>1.1843709156983084</v>
      </c>
      <c r="J105" s="3">
        <v>0.1542959678316207</v>
      </c>
      <c r="K105" s="3">
        <f t="shared" si="9"/>
        <v>-0.61820857653968975</v>
      </c>
      <c r="L105" s="3">
        <v>0.19460028323290537</v>
      </c>
      <c r="M105" s="3">
        <f t="shared" si="10"/>
        <v>-1.1280024417997105</v>
      </c>
      <c r="N105" s="3">
        <v>0.14413291412932866</v>
      </c>
      <c r="O105" s="3">
        <f t="shared" si="11"/>
        <v>-1.1806436251754502</v>
      </c>
    </row>
    <row r="106" spans="1:15" x14ac:dyDescent="0.25">
      <c r="B106" s="3">
        <v>0.20275010506533303</v>
      </c>
      <c r="C106" s="3">
        <f t="shared" si="6"/>
        <v>-0.2503266322847208</v>
      </c>
      <c r="D106" s="3">
        <v>0.3105283279517595</v>
      </c>
      <c r="E106" s="3">
        <f t="shared" si="7"/>
        <v>-0.22774130323284569</v>
      </c>
      <c r="F106" s="3">
        <v>0.26586036297707577</v>
      </c>
      <c r="G106" s="3">
        <f t="shared" si="8"/>
        <v>-0.14879958732007809</v>
      </c>
      <c r="H106" s="58">
        <v>0.2416261144189451</v>
      </c>
      <c r="I106" s="58">
        <v>0.96650445767578042</v>
      </c>
      <c r="J106" s="3">
        <v>0.17381156569451961</v>
      </c>
      <c r="K106" s="3">
        <f t="shared" si="9"/>
        <v>-0.37545036977932233</v>
      </c>
      <c r="L106" s="3">
        <v>0.21620195214470733</v>
      </c>
      <c r="M106" s="3">
        <f t="shared" si="10"/>
        <v>-0.84462766891157914</v>
      </c>
      <c r="N106" s="3">
        <v>0.18001201139857714</v>
      </c>
      <c r="O106" s="3">
        <f t="shared" si="11"/>
        <v>-0.73816287253027313</v>
      </c>
    </row>
    <row r="107" spans="1:15" x14ac:dyDescent="0.25">
      <c r="B107" s="3">
        <v>0.23120315040313752</v>
      </c>
      <c r="C107" s="3">
        <f t="shared" si="6"/>
        <v>1.8250340074918551E-2</v>
      </c>
      <c r="D107" s="3">
        <v>0.40085214401713148</v>
      </c>
      <c r="E107" s="3">
        <f t="shared" si="7"/>
        <v>0.46913342209376169</v>
      </c>
      <c r="F107" s="3">
        <v>0.29242361775267733</v>
      </c>
      <c r="G107" s="3">
        <f t="shared" si="8"/>
        <v>0.107791008922849</v>
      </c>
      <c r="H107" s="58">
        <v>0.27006546401219472</v>
      </c>
      <c r="I107" s="58">
        <v>0.96451951432926675</v>
      </c>
      <c r="J107" s="3">
        <v>0.19332716355741852</v>
      </c>
      <c r="K107" s="3">
        <f t="shared" si="9"/>
        <v>-0.13269216301895492</v>
      </c>
      <c r="L107" s="3">
        <v>0.23780362105650929</v>
      </c>
      <c r="M107" s="3">
        <f t="shared" si="10"/>
        <v>-0.56125289602344774</v>
      </c>
      <c r="N107" s="3">
        <v>0.21589110866782571</v>
      </c>
      <c r="O107" s="3">
        <f t="shared" si="11"/>
        <v>-0.29568211988509507</v>
      </c>
    </row>
    <row r="108" spans="1:15" x14ac:dyDescent="0.25">
      <c r="B108" s="3">
        <v>0.25970500027839966</v>
      </c>
      <c r="C108" s="3">
        <f t="shared" si="6"/>
        <v>0.28728799334769628</v>
      </c>
      <c r="D108" s="3">
        <v>0.48661646663274533</v>
      </c>
      <c r="E108" s="3">
        <f t="shared" si="7"/>
        <v>1.1308303185393458</v>
      </c>
      <c r="F108" s="3">
        <v>0.31903243557249095</v>
      </c>
      <c r="G108" s="3">
        <f t="shared" si="8"/>
        <v>0.36482172625710224</v>
      </c>
      <c r="H108" s="58">
        <v>0.2985535946510588</v>
      </c>
      <c r="I108" s="58">
        <v>0.90470786257896596</v>
      </c>
      <c r="J108" s="3">
        <v>0.21287623585919035</v>
      </c>
      <c r="K108" s="3">
        <f t="shared" si="9"/>
        <v>0.11048243860721099</v>
      </c>
      <c r="L108" s="3">
        <v>0.25944234257364879</v>
      </c>
      <c r="M108" s="3">
        <f t="shared" si="10"/>
        <v>-0.27739206006003697</v>
      </c>
      <c r="N108" s="3">
        <v>0.25183174812793058</v>
      </c>
      <c r="O108" s="3">
        <f t="shared" si="11"/>
        <v>0.14755760489154926</v>
      </c>
    </row>
    <row r="109" spans="1:15" x14ac:dyDescent="0.25">
      <c r="B109" s="3">
        <v>0.28820685015366176</v>
      </c>
      <c r="C109" s="3">
        <f t="shared" si="6"/>
        <v>0.55632564662047368</v>
      </c>
      <c r="D109" s="3">
        <v>0.5687514418715035</v>
      </c>
      <c r="E109" s="3">
        <f t="shared" si="7"/>
        <v>1.7645257357900006</v>
      </c>
      <c r="F109" s="3">
        <v>0.34564125339230445</v>
      </c>
      <c r="G109" s="3">
        <f t="shared" si="8"/>
        <v>0.62185244359135439</v>
      </c>
      <c r="H109" s="58">
        <v>0.32704172528992292</v>
      </c>
      <c r="I109" s="58">
        <v>0.86063611918400773</v>
      </c>
      <c r="J109" s="3">
        <v>0.23242530816096219</v>
      </c>
      <c r="K109" s="3">
        <f t="shared" si="9"/>
        <v>0.35365704023337691</v>
      </c>
      <c r="L109" s="3">
        <v>0.28108106409078831</v>
      </c>
      <c r="M109" s="3">
        <f t="shared" si="10"/>
        <v>6.4687759033741571E-3</v>
      </c>
      <c r="N109" s="3">
        <v>0.28777238758803531</v>
      </c>
      <c r="O109" s="3">
        <f t="shared" si="11"/>
        <v>0.59079732966819187</v>
      </c>
    </row>
    <row r="110" spans="1:15" x14ac:dyDescent="0.25">
      <c r="B110" s="3">
        <v>0.31661109095400869</v>
      </c>
      <c r="C110" s="3">
        <f t="shared" si="6"/>
        <v>0.82444193806697552</v>
      </c>
      <c r="D110" s="3">
        <v>0.64776800862686934</v>
      </c>
      <c r="E110" s="3">
        <f t="shared" si="7"/>
        <v>2.3741617172242213</v>
      </c>
      <c r="F110" s="3">
        <v>0.37215894512369413</v>
      </c>
      <c r="G110" s="3">
        <f t="shared" si="8"/>
        <v>0.87800291874295688</v>
      </c>
      <c r="H110" s="58">
        <v>0.35543229383755803</v>
      </c>
      <c r="I110" s="58">
        <v>0.8265867298547861</v>
      </c>
      <c r="J110" s="3">
        <v>0.25190743158498824</v>
      </c>
      <c r="K110" s="3">
        <f t="shared" si="9"/>
        <v>0.59599885212794657</v>
      </c>
      <c r="L110" s="3">
        <v>0.3026456803972527</v>
      </c>
      <c r="M110" s="3">
        <f t="shared" si="10"/>
        <v>0.28935748571622566</v>
      </c>
      <c r="N110" s="3">
        <v>0.3235899426664276</v>
      </c>
      <c r="O110" s="3">
        <f t="shared" si="11"/>
        <v>1.032519110181904</v>
      </c>
    </row>
    <row r="111" spans="1:15" x14ac:dyDescent="0.25">
      <c r="A111" t="s">
        <v>29</v>
      </c>
      <c r="B111" s="3">
        <v>0.13012496114856792</v>
      </c>
      <c r="C111" s="3">
        <f t="shared" si="6"/>
        <v>-0.93585751443713872</v>
      </c>
      <c r="D111" s="3">
        <v>0.25195164759958771</v>
      </c>
      <c r="E111" s="3">
        <f t="shared" si="7"/>
        <v>-0.67967756776600285</v>
      </c>
      <c r="F111" s="3">
        <v>0.18003138663794294</v>
      </c>
      <c r="G111" s="3">
        <f t="shared" si="8"/>
        <v>-0.97787375009949351</v>
      </c>
      <c r="H111" s="58">
        <v>0.18087349076612638</v>
      </c>
      <c r="I111" s="58">
        <v>1.2058232717741759</v>
      </c>
      <c r="J111" s="3">
        <v>0.15297784176427023</v>
      </c>
      <c r="K111" s="3">
        <f t="shared" si="9"/>
        <v>-0.63460499558060568</v>
      </c>
      <c r="L111" s="3">
        <v>0.16782701616822179</v>
      </c>
      <c r="M111" s="3">
        <f t="shared" si="10"/>
        <v>-1.4792192160639874</v>
      </c>
      <c r="N111" s="3">
        <v>0.1465533448212222</v>
      </c>
      <c r="O111" s="3">
        <f t="shared" si="11"/>
        <v>-1.1507935432116412</v>
      </c>
    </row>
    <row r="112" spans="1:15" x14ac:dyDescent="0.25">
      <c r="B112" s="3">
        <v>0.14296226734899856</v>
      </c>
      <c r="C112" s="3">
        <f t="shared" si="6"/>
        <v>-0.81468226617700545</v>
      </c>
      <c r="D112" s="3">
        <v>0.28721911732524774</v>
      </c>
      <c r="E112" s="3">
        <f t="shared" si="7"/>
        <v>-0.40757869784839301</v>
      </c>
      <c r="F112" s="3">
        <v>0.19384344398348513</v>
      </c>
      <c r="G112" s="3">
        <f t="shared" si="8"/>
        <v>-0.84445470715565263</v>
      </c>
      <c r="H112" s="58">
        <v>0.19762161385288404</v>
      </c>
      <c r="I112" s="58">
        <v>1.0978978547382447</v>
      </c>
      <c r="J112" s="3">
        <v>0.1661724760507631</v>
      </c>
      <c r="K112" s="3">
        <f t="shared" si="9"/>
        <v>-0.47047444827427437</v>
      </c>
      <c r="L112" s="3">
        <v>0.18070275086501922</v>
      </c>
      <c r="M112" s="3">
        <f t="shared" si="10"/>
        <v>-1.3103128963546162</v>
      </c>
      <c r="N112" s="3">
        <v>0.16479408898730691</v>
      </c>
      <c r="O112" s="3">
        <f t="shared" si="11"/>
        <v>-0.92583865800791043</v>
      </c>
    </row>
    <row r="113" spans="1:15" x14ac:dyDescent="0.25">
      <c r="B113" s="3">
        <v>0.15584368800372614</v>
      </c>
      <c r="C113" s="3">
        <f t="shared" si="6"/>
        <v>-0.69309060812903733</v>
      </c>
      <c r="D113" s="3">
        <v>0.32158182698958593</v>
      </c>
      <c r="E113" s="3">
        <f t="shared" si="7"/>
        <v>-0.14246031709394932</v>
      </c>
      <c r="F113" s="3">
        <v>0.20770296544361677</v>
      </c>
      <c r="G113" s="3">
        <f t="shared" si="8"/>
        <v>-0.71057717952815624</v>
      </c>
      <c r="H113" s="58">
        <v>0.21442729062722496</v>
      </c>
      <c r="I113" s="58">
        <v>1.1912627257068054</v>
      </c>
      <c r="J113" s="3">
        <v>0.17941245272312015</v>
      </c>
      <c r="K113" s="3">
        <f t="shared" si="9"/>
        <v>-0.30577987846860927</v>
      </c>
      <c r="L113" s="3">
        <v>0.19362273207280215</v>
      </c>
      <c r="M113" s="3">
        <f t="shared" si="10"/>
        <v>-1.1408261425568977</v>
      </c>
      <c r="N113" s="3">
        <v>0.18309751612303451</v>
      </c>
      <c r="O113" s="3">
        <f t="shared" si="11"/>
        <v>-0.70011073196155515</v>
      </c>
    </row>
    <row r="114" spans="1:15" x14ac:dyDescent="0.25">
      <c r="B114" s="3">
        <v>0.16872510865845375</v>
      </c>
      <c r="C114" s="3">
        <f t="shared" si="6"/>
        <v>-0.57149895008106888</v>
      </c>
      <c r="D114" s="3">
        <v>0.35510946407025634</v>
      </c>
      <c r="E114" s="3">
        <f t="shared" si="7"/>
        <v>0.11621523382090834</v>
      </c>
      <c r="F114" s="3">
        <v>0.22156248690374838</v>
      </c>
      <c r="G114" s="3">
        <f t="shared" si="8"/>
        <v>-0.5766996519006603</v>
      </c>
      <c r="H114" s="58">
        <v>0.23123296740156588</v>
      </c>
      <c r="I114" s="58">
        <v>1.1561648370078292</v>
      </c>
      <c r="J114" s="3">
        <v>0.19265242939547719</v>
      </c>
      <c r="K114" s="3">
        <f t="shared" si="9"/>
        <v>-0.14108530866294422</v>
      </c>
      <c r="L114" s="3">
        <v>0.2065427132805851</v>
      </c>
      <c r="M114" s="3">
        <f t="shared" si="10"/>
        <v>-0.97133938875917858</v>
      </c>
      <c r="N114" s="3">
        <v>0.20140094325876209</v>
      </c>
      <c r="O114" s="3">
        <f t="shared" si="11"/>
        <v>-0.47438280591520027</v>
      </c>
    </row>
    <row r="115" spans="1:15" x14ac:dyDescent="0.25">
      <c r="B115" s="3">
        <v>0.18160652931318141</v>
      </c>
      <c r="C115" s="3">
        <f t="shared" si="6"/>
        <v>-0.44990729203309998</v>
      </c>
      <c r="D115" s="3">
        <v>0.387949513160665</v>
      </c>
      <c r="E115" s="3">
        <f t="shared" si="7"/>
        <v>0.3695858417791405</v>
      </c>
      <c r="F115" s="3">
        <v>0.23542200836388011</v>
      </c>
      <c r="G115" s="3">
        <f t="shared" si="8"/>
        <v>-0.4428221242731632</v>
      </c>
      <c r="H115" s="58">
        <v>0.24803864417590696</v>
      </c>
      <c r="I115" s="58">
        <v>1.2401932208795348</v>
      </c>
      <c r="J115" s="3">
        <v>0.20589240606783432</v>
      </c>
      <c r="K115" s="3">
        <f t="shared" si="9"/>
        <v>2.3609261142721889E-2</v>
      </c>
      <c r="L115" s="3">
        <v>0.21946269448836811</v>
      </c>
      <c r="M115" s="3">
        <f t="shared" si="10"/>
        <v>-0.80185263496145887</v>
      </c>
      <c r="N115" s="3">
        <v>0.21970437039448973</v>
      </c>
      <c r="O115" s="3">
        <f t="shared" si="11"/>
        <v>-0.24865487986884471</v>
      </c>
    </row>
    <row r="116" spans="1:15" x14ac:dyDescent="0.25">
      <c r="A116" t="s">
        <v>30</v>
      </c>
      <c r="B116" s="3">
        <v>0.14296226734899856</v>
      </c>
      <c r="C116" s="3">
        <f t="shared" si="6"/>
        <v>-0.81468226617700545</v>
      </c>
      <c r="D116" s="3">
        <v>0.28721911732524774</v>
      </c>
      <c r="E116" s="3">
        <f t="shared" si="7"/>
        <v>-0.40757869784839301</v>
      </c>
      <c r="F116" s="3">
        <v>0.19384344398348513</v>
      </c>
      <c r="G116" s="3">
        <f t="shared" si="8"/>
        <v>-0.84445470715565263</v>
      </c>
      <c r="H116" s="58">
        <v>0.19762161385288404</v>
      </c>
      <c r="I116" s="58">
        <v>1.3174774256858937</v>
      </c>
      <c r="J116" s="3">
        <v>0.1661724760507631</v>
      </c>
      <c r="K116" s="3">
        <f t="shared" si="9"/>
        <v>-0.47047444827427437</v>
      </c>
      <c r="L116" s="3">
        <v>0.18070275086501922</v>
      </c>
      <c r="M116" s="3">
        <f t="shared" si="10"/>
        <v>-1.3103128963546162</v>
      </c>
      <c r="N116" s="3">
        <v>0.16479408898730691</v>
      </c>
      <c r="O116" s="3">
        <f t="shared" si="11"/>
        <v>-0.92583865800791043</v>
      </c>
    </row>
    <row r="117" spans="1:15" x14ac:dyDescent="0.25">
      <c r="B117" s="3">
        <v>0.15584368800372614</v>
      </c>
      <c r="C117" s="3">
        <f t="shared" si="6"/>
        <v>-0.69309060812903733</v>
      </c>
      <c r="D117" s="3">
        <v>0.32158182698958593</v>
      </c>
      <c r="E117" s="3">
        <f t="shared" si="7"/>
        <v>-0.14246031709394932</v>
      </c>
      <c r="F117" s="3">
        <v>0.20770296544361677</v>
      </c>
      <c r="G117" s="3">
        <f t="shared" si="8"/>
        <v>-0.71057717952815624</v>
      </c>
      <c r="H117" s="58">
        <v>0.21442729062722496</v>
      </c>
      <c r="I117" s="58">
        <v>1.1912627257068054</v>
      </c>
      <c r="J117" s="3">
        <v>0.17941245272312015</v>
      </c>
      <c r="K117" s="3">
        <f t="shared" si="9"/>
        <v>-0.30577987846860927</v>
      </c>
      <c r="L117" s="3">
        <v>0.19362273207280215</v>
      </c>
      <c r="M117" s="3">
        <f t="shared" si="10"/>
        <v>-1.1408261425568977</v>
      </c>
      <c r="N117" s="3">
        <v>0.18309751612303451</v>
      </c>
      <c r="O117" s="3">
        <f t="shared" si="11"/>
        <v>-0.70011073196155515</v>
      </c>
    </row>
    <row r="118" spans="1:15" x14ac:dyDescent="0.25">
      <c r="B118" s="3">
        <v>0.16872510865845375</v>
      </c>
      <c r="C118" s="3">
        <f t="shared" si="6"/>
        <v>-0.57149895008106888</v>
      </c>
      <c r="D118" s="3">
        <v>0.35510946407025634</v>
      </c>
      <c r="E118" s="3">
        <f t="shared" si="7"/>
        <v>0.11621523382090834</v>
      </c>
      <c r="F118" s="3">
        <v>0.22156248690374838</v>
      </c>
      <c r="G118" s="3">
        <f t="shared" si="8"/>
        <v>-0.5766996519006603</v>
      </c>
      <c r="H118" s="58">
        <v>0.23123296740156588</v>
      </c>
      <c r="I118" s="58">
        <v>1.1561648370078292</v>
      </c>
      <c r="J118" s="3">
        <v>0.19265242939547719</v>
      </c>
      <c r="K118" s="3">
        <f t="shared" si="9"/>
        <v>-0.14108530866294422</v>
      </c>
      <c r="L118" s="3">
        <v>0.2065427132805851</v>
      </c>
      <c r="M118" s="3">
        <f t="shared" si="10"/>
        <v>-0.97133938875917858</v>
      </c>
      <c r="N118" s="3">
        <v>0.20140094325876209</v>
      </c>
      <c r="O118" s="3">
        <f t="shared" si="11"/>
        <v>-0.47438280591520027</v>
      </c>
    </row>
    <row r="119" spans="1:15" x14ac:dyDescent="0.25">
      <c r="B119" s="3">
        <v>0.18160652931318141</v>
      </c>
      <c r="C119" s="3">
        <f t="shared" si="6"/>
        <v>-0.44990729203309998</v>
      </c>
      <c r="D119" s="3">
        <v>0.387949513160665</v>
      </c>
      <c r="E119" s="3">
        <f t="shared" si="7"/>
        <v>0.3695858417791405</v>
      </c>
      <c r="F119" s="3">
        <v>0.23542200836388011</v>
      </c>
      <c r="G119" s="3">
        <f t="shared" si="8"/>
        <v>-0.4428221242731632</v>
      </c>
      <c r="H119" s="58">
        <v>0.24803864417590696</v>
      </c>
      <c r="I119" s="58">
        <v>1.2401932208795348</v>
      </c>
      <c r="J119" s="3">
        <v>0.20589240606783432</v>
      </c>
      <c r="K119" s="3">
        <f t="shared" si="9"/>
        <v>2.3609261142721889E-2</v>
      </c>
      <c r="L119" s="3">
        <v>0.21946269448836811</v>
      </c>
      <c r="M119" s="3">
        <f t="shared" si="10"/>
        <v>-0.80185263496145887</v>
      </c>
      <c r="N119" s="3">
        <v>0.21970437039448973</v>
      </c>
      <c r="O119" s="3">
        <f t="shared" si="11"/>
        <v>-0.24865487986884471</v>
      </c>
    </row>
    <row r="120" spans="1:15" x14ac:dyDescent="0.25">
      <c r="A120" t="s">
        <v>31</v>
      </c>
      <c r="B120" s="3">
        <v>0.17856608619280925</v>
      </c>
      <c r="C120" s="3">
        <f t="shared" si="6"/>
        <v>-0.47860696189994106</v>
      </c>
      <c r="E120" s="3">
        <f t="shared" si="7"/>
        <v>-2.6235584052349767</v>
      </c>
      <c r="F120" s="3">
        <v>0.3030500275579413</v>
      </c>
      <c r="G120" s="3">
        <f t="shared" si="8"/>
        <v>0.21043794925031192</v>
      </c>
      <c r="H120" s="58">
        <v>0.15821091519461075</v>
      </c>
      <c r="I120" s="58">
        <v>0.79105457597305373</v>
      </c>
      <c r="J120" s="3">
        <v>8.2839711691510234E-2</v>
      </c>
      <c r="K120" s="3">
        <f t="shared" si="9"/>
        <v>-1.5070664390682216</v>
      </c>
      <c r="L120" s="3">
        <v>0.18416833175589342</v>
      </c>
      <c r="M120" s="3">
        <f t="shared" si="10"/>
        <v>-1.2648507516524363</v>
      </c>
      <c r="N120" s="3">
        <v>6.6407280513372843E-2</v>
      </c>
      <c r="O120" s="3">
        <f t="shared" si="11"/>
        <v>-2.1391988698663034</v>
      </c>
    </row>
    <row r="121" spans="1:15" x14ac:dyDescent="0.25">
      <c r="B121" s="3">
        <v>0.3242250679390129</v>
      </c>
      <c r="C121" s="3">
        <f t="shared" si="6"/>
        <v>0.89631258888730692</v>
      </c>
      <c r="E121" s="3">
        <f t="shared" si="7"/>
        <v>-2.6235584052349767</v>
      </c>
      <c r="F121" s="3">
        <v>0.41661267171776939</v>
      </c>
      <c r="G121" s="3">
        <f t="shared" si="8"/>
        <v>1.3074084380722621</v>
      </c>
      <c r="H121" s="58">
        <v>0.23489832403946861</v>
      </c>
      <c r="I121" s="58">
        <v>0.93959329615787446</v>
      </c>
      <c r="J121" s="3">
        <v>0.12596340903755263</v>
      </c>
      <c r="K121" s="3">
        <f t="shared" si="9"/>
        <v>-0.97064262514530941</v>
      </c>
      <c r="L121" s="3">
        <v>0.25318216057234166</v>
      </c>
      <c r="M121" s="3">
        <f t="shared" si="10"/>
        <v>-0.35951430997053213</v>
      </c>
      <c r="N121" s="3">
        <v>9.1292235737870167E-2</v>
      </c>
      <c r="O121" s="3">
        <f t="shared" si="11"/>
        <v>-1.8323039211264809</v>
      </c>
    </row>
    <row r="122" spans="1:15" x14ac:dyDescent="0.25">
      <c r="B122" s="3">
        <v>0.4698840496852168</v>
      </c>
      <c r="C122" s="3">
        <f t="shared" si="6"/>
        <v>2.2712321396745572</v>
      </c>
      <c r="E122" s="3">
        <f t="shared" si="7"/>
        <v>-2.6235584052349767</v>
      </c>
      <c r="F122" s="3">
        <v>0.53017531587759759</v>
      </c>
      <c r="G122" s="3">
        <f t="shared" si="8"/>
        <v>2.4043789268942133</v>
      </c>
      <c r="H122" s="58">
        <v>0.31158573288432662</v>
      </c>
      <c r="I122" s="58">
        <v>0.94419919055856549</v>
      </c>
      <c r="J122" s="3">
        <v>0.16908710638359509</v>
      </c>
      <c r="K122" s="3">
        <f t="shared" si="9"/>
        <v>-0.43421881122239653</v>
      </c>
      <c r="L122" s="3">
        <v>0.32219598938879002</v>
      </c>
      <c r="M122" s="3">
        <f t="shared" si="10"/>
        <v>0.5458221317113735</v>
      </c>
      <c r="N122" s="3">
        <v>0.11617719096236749</v>
      </c>
      <c r="O122" s="3">
        <f t="shared" si="11"/>
        <v>-1.5254089723866591</v>
      </c>
    </row>
    <row r="123" spans="1:15" x14ac:dyDescent="0.25">
      <c r="A123" t="s">
        <v>32</v>
      </c>
      <c r="B123" s="3">
        <v>0.3242250679390129</v>
      </c>
      <c r="C123" s="3">
        <f t="shared" si="6"/>
        <v>0.89631258888730692</v>
      </c>
      <c r="E123" s="3">
        <f t="shared" si="7"/>
        <v>-2.6235584052349767</v>
      </c>
      <c r="F123" s="3">
        <v>0.41661267171776939</v>
      </c>
      <c r="G123" s="3">
        <f t="shared" si="8"/>
        <v>1.3074084380722621</v>
      </c>
      <c r="H123" s="58">
        <v>0.23489832403946861</v>
      </c>
      <c r="I123" s="58">
        <v>1.0212970610411678</v>
      </c>
      <c r="J123" s="3">
        <v>0.12596340903755263</v>
      </c>
      <c r="K123" s="3">
        <f t="shared" si="9"/>
        <v>-0.97064262514530941</v>
      </c>
      <c r="L123" s="3">
        <v>0.25318216057234166</v>
      </c>
      <c r="M123" s="3">
        <f t="shared" si="10"/>
        <v>-0.35951430997053213</v>
      </c>
      <c r="N123" s="3">
        <v>9.1292235737870167E-2</v>
      </c>
      <c r="O123" s="3">
        <f t="shared" si="11"/>
        <v>-1.8323039211264809</v>
      </c>
    </row>
    <row r="124" spans="1:15" x14ac:dyDescent="0.25">
      <c r="B124" s="3">
        <v>0.4698840496852168</v>
      </c>
      <c r="C124" s="3">
        <f t="shared" si="6"/>
        <v>2.2712321396745572</v>
      </c>
      <c r="E124" s="3">
        <f t="shared" si="7"/>
        <v>-2.6235584052349767</v>
      </c>
      <c r="F124" s="3">
        <v>0.53017531587759759</v>
      </c>
      <c r="G124" s="3">
        <f t="shared" si="8"/>
        <v>2.4043789268942133</v>
      </c>
      <c r="H124" s="58">
        <v>0.31158573288432662</v>
      </c>
      <c r="I124" s="58">
        <v>1.1128061888725949</v>
      </c>
      <c r="J124" s="3">
        <v>0.16908710638359509</v>
      </c>
      <c r="K124" s="3">
        <f t="shared" si="9"/>
        <v>-0.43421881122239653</v>
      </c>
      <c r="L124" s="3">
        <v>0.32219598938879002</v>
      </c>
      <c r="M124" s="3">
        <f t="shared" si="10"/>
        <v>0.5458221317113735</v>
      </c>
      <c r="N124" s="3">
        <v>0.11617719096236749</v>
      </c>
      <c r="O124" s="3">
        <f t="shared" si="11"/>
        <v>-1.5254089723866591</v>
      </c>
    </row>
    <row r="125" spans="1:15" x14ac:dyDescent="0.25">
      <c r="A125" t="s">
        <v>33</v>
      </c>
      <c r="B125" s="3">
        <v>0.21197639111186425</v>
      </c>
      <c r="C125" s="3">
        <f t="shared" si="6"/>
        <v>-0.1632369045215924</v>
      </c>
      <c r="E125" s="3">
        <f t="shared" si="7"/>
        <v>-2.6235584052349767</v>
      </c>
      <c r="F125" s="3">
        <v>0.27575608799549106</v>
      </c>
      <c r="G125" s="3">
        <f t="shared" si="8"/>
        <v>-5.3210774722329421E-2</v>
      </c>
      <c r="H125" s="58">
        <v>0.17362254187749063</v>
      </c>
      <c r="I125" s="58">
        <v>0.96456967709717023</v>
      </c>
      <c r="J125" s="3">
        <v>0.11051741448501715</v>
      </c>
      <c r="K125" s="3">
        <f t="shared" si="9"/>
        <v>-1.1627782679037799</v>
      </c>
      <c r="L125" s="3">
        <v>0.19310393695580022</v>
      </c>
      <c r="M125" s="3">
        <f t="shared" si="10"/>
        <v>-1.1476317948912675</v>
      </c>
      <c r="N125" s="3">
        <v>5.770809216932745E-2</v>
      </c>
      <c r="O125" s="3">
        <f t="shared" si="11"/>
        <v>-2.2464820430462056</v>
      </c>
    </row>
    <row r="126" spans="1:15" x14ac:dyDescent="0.25">
      <c r="B126" s="3">
        <v>0.27771355063919906</v>
      </c>
      <c r="C126" s="3">
        <f t="shared" si="6"/>
        <v>0.4572761923283965</v>
      </c>
      <c r="D126" s="3">
        <v>0.12220371396848656</v>
      </c>
      <c r="E126" s="3">
        <f t="shared" si="7"/>
        <v>-1.6807209198917401</v>
      </c>
      <c r="F126" s="3">
        <v>0.33482256951227324</v>
      </c>
      <c r="G126" s="3">
        <f t="shared" si="8"/>
        <v>0.51734821130538122</v>
      </c>
      <c r="H126" s="58">
        <v>0.21962596422493444</v>
      </c>
      <c r="I126" s="58">
        <v>0.95489549663014972</v>
      </c>
      <c r="J126" s="3">
        <v>0.13967437273173941</v>
      </c>
      <c r="K126" s="3">
        <f t="shared" si="9"/>
        <v>-0.80008935884312771</v>
      </c>
      <c r="L126" s="3">
        <v>0.23446646935147353</v>
      </c>
      <c r="M126" s="3">
        <f t="shared" si="10"/>
        <v>-0.6050302824082141</v>
      </c>
      <c r="N126" s="3">
        <v>0.12465031458166932</v>
      </c>
      <c r="O126" s="3">
        <f t="shared" si="11"/>
        <v>-1.4209137536750753</v>
      </c>
    </row>
    <row r="127" spans="1:15" x14ac:dyDescent="0.25">
      <c r="B127" s="3">
        <v>0.34345071016653367</v>
      </c>
      <c r="C127" s="3">
        <f t="shared" si="6"/>
        <v>1.0777892891783836</v>
      </c>
      <c r="D127" s="3">
        <v>0.27733658290455071</v>
      </c>
      <c r="E127" s="3">
        <f t="shared" si="7"/>
        <v>-0.48382534862064996</v>
      </c>
      <c r="F127" s="3">
        <v>0.39388905102905519</v>
      </c>
      <c r="G127" s="3">
        <f t="shared" si="8"/>
        <v>1.0879071973330898</v>
      </c>
      <c r="H127" s="58">
        <v>0.26562938657237817</v>
      </c>
      <c r="I127" s="58">
        <v>1.0625175462895127</v>
      </c>
      <c r="J127" s="3">
        <v>0.16883133097846162</v>
      </c>
      <c r="K127" s="3">
        <f t="shared" si="9"/>
        <v>-0.43740044978247616</v>
      </c>
      <c r="L127" s="3">
        <v>0.2758290017471467</v>
      </c>
      <c r="M127" s="3">
        <f t="shared" si="10"/>
        <v>-6.2428769925162456E-2</v>
      </c>
      <c r="N127" s="3">
        <v>0.19263567408347795</v>
      </c>
      <c r="O127" s="3">
        <f t="shared" si="11"/>
        <v>-0.58248092423495734</v>
      </c>
    </row>
    <row r="128" spans="1:15" x14ac:dyDescent="0.25">
      <c r="A128" t="s">
        <v>34</v>
      </c>
      <c r="B128" s="3">
        <v>0.21197639111186425</v>
      </c>
      <c r="C128" s="3">
        <f t="shared" si="6"/>
        <v>-0.1632369045215924</v>
      </c>
      <c r="E128" s="3">
        <f t="shared" si="7"/>
        <v>-2.6235584052349767</v>
      </c>
      <c r="F128" s="3">
        <v>0.27575608799549106</v>
      </c>
      <c r="G128" s="3">
        <f t="shared" si="8"/>
        <v>-5.3210774722329421E-2</v>
      </c>
      <c r="H128" s="58">
        <v>0.17362254187749063</v>
      </c>
      <c r="I128" s="58">
        <v>0.96456967709717023</v>
      </c>
      <c r="J128" s="3">
        <v>0.11051741448501715</v>
      </c>
      <c r="K128" s="3">
        <f t="shared" si="9"/>
        <v>-1.1627782679037799</v>
      </c>
      <c r="L128" s="3">
        <v>0.19310393695580022</v>
      </c>
      <c r="M128" s="3">
        <f t="shared" si="10"/>
        <v>-1.1476317948912675</v>
      </c>
      <c r="N128" s="3">
        <v>5.770809216932745E-2</v>
      </c>
      <c r="O128" s="3">
        <f t="shared" si="11"/>
        <v>-2.2464820430462056</v>
      </c>
    </row>
    <row r="129" spans="1:15" x14ac:dyDescent="0.25">
      <c r="B129" s="3">
        <v>0.27771355063919906</v>
      </c>
      <c r="C129" s="3">
        <f t="shared" si="6"/>
        <v>0.4572761923283965</v>
      </c>
      <c r="D129" s="3">
        <v>0.12220371396848656</v>
      </c>
      <c r="E129" s="3">
        <f t="shared" si="7"/>
        <v>-1.6807209198917401</v>
      </c>
      <c r="F129" s="3">
        <v>0.33482256951227324</v>
      </c>
      <c r="G129" s="3">
        <f t="shared" si="8"/>
        <v>0.51734821130538122</v>
      </c>
      <c r="H129" s="58">
        <v>0.21962596422493444</v>
      </c>
      <c r="I129" s="58">
        <v>0.95489549663014972</v>
      </c>
      <c r="J129" s="3">
        <v>0.13967437273173941</v>
      </c>
      <c r="K129" s="3">
        <f t="shared" si="9"/>
        <v>-0.80008935884312771</v>
      </c>
      <c r="L129" s="3">
        <v>0.23446646935147353</v>
      </c>
      <c r="M129" s="3">
        <f t="shared" si="10"/>
        <v>-0.6050302824082141</v>
      </c>
      <c r="N129" s="3">
        <v>0.12465031458166932</v>
      </c>
      <c r="O129" s="3">
        <f t="shared" si="11"/>
        <v>-1.4209137536750753</v>
      </c>
    </row>
    <row r="130" spans="1:15" x14ac:dyDescent="0.25">
      <c r="B130" s="3">
        <v>0.34345071016653367</v>
      </c>
      <c r="C130" s="3">
        <f t="shared" si="6"/>
        <v>1.0777892891783836</v>
      </c>
      <c r="D130" s="3">
        <v>0.27733658290455071</v>
      </c>
      <c r="E130" s="3">
        <f t="shared" si="7"/>
        <v>-0.48382534862064996</v>
      </c>
      <c r="F130" s="3">
        <v>0.39388905102905519</v>
      </c>
      <c r="G130" s="3">
        <f t="shared" si="8"/>
        <v>1.0879071973330898</v>
      </c>
      <c r="H130" s="58">
        <v>0.26562938657237817</v>
      </c>
      <c r="I130" s="58">
        <v>1.0625175462895127</v>
      </c>
      <c r="J130" s="3">
        <v>0.16883133097846162</v>
      </c>
      <c r="K130" s="3">
        <f t="shared" si="9"/>
        <v>-0.43740044978247616</v>
      </c>
      <c r="L130" s="3">
        <v>0.2758290017471467</v>
      </c>
      <c r="M130" s="3">
        <f t="shared" si="10"/>
        <v>-6.2428769925162456E-2</v>
      </c>
      <c r="N130" s="3">
        <v>0.19263567408347795</v>
      </c>
      <c r="O130" s="3">
        <f t="shared" si="11"/>
        <v>-0.58248092423495734</v>
      </c>
    </row>
    <row r="131" spans="1:15" x14ac:dyDescent="0.25">
      <c r="A131" t="s">
        <v>35</v>
      </c>
      <c r="B131" s="3">
        <v>0.19540710997826596</v>
      </c>
      <c r="C131" s="3">
        <f t="shared" ref="C131:C194" si="12">(B131-B$344)/B$345</f>
        <v>-0.3196394023282087</v>
      </c>
      <c r="D131" s="3">
        <v>0.15678506139305359</v>
      </c>
      <c r="E131" s="3">
        <f t="shared" ref="E131:E194" si="13">(D131-D$344)/D$345</f>
        <v>-1.4139156847090555</v>
      </c>
      <c r="F131" s="3">
        <v>0.24808989435623718</v>
      </c>
      <c r="G131" s="3">
        <f t="shared" ref="G131:G194" si="14">(F131-F$344)/F$345</f>
        <v>-0.32045532670354138</v>
      </c>
      <c r="H131" s="58">
        <v>0.17673973343237412</v>
      </c>
      <c r="I131" s="58">
        <v>1.1782648895491608</v>
      </c>
      <c r="J131" s="3">
        <v>0.12522893792964457</v>
      </c>
      <c r="K131" s="3">
        <f t="shared" ref="K131:K194" si="15">(J131-J$344)/J$345</f>
        <v>-0.9797788499397353</v>
      </c>
      <c r="L131" s="3">
        <v>0.19253300190771649</v>
      </c>
      <c r="M131" s="3">
        <f t="shared" ref="M131:M194" si="16">(L131-L$344)/L$345</f>
        <v>-1.1551214286897102</v>
      </c>
      <c r="N131" s="3">
        <v>9.8295674515092454E-2</v>
      </c>
      <c r="O131" s="3">
        <f t="shared" ref="O131:O194" si="17">(N131-N$344)/N$345</f>
        <v>-1.7459336638707128</v>
      </c>
    </row>
    <row r="132" spans="1:15" x14ac:dyDescent="0.25">
      <c r="B132" s="3">
        <v>0.2328455325563944</v>
      </c>
      <c r="C132" s="3">
        <f t="shared" si="12"/>
        <v>3.3753286102040515E-2</v>
      </c>
      <c r="D132" s="3">
        <v>0.23648611685522961</v>
      </c>
      <c r="E132" s="3">
        <f t="shared" si="13"/>
        <v>-0.79899867219879728</v>
      </c>
      <c r="F132" s="3">
        <v>0.28529274912259667</v>
      </c>
      <c r="G132" s="3">
        <f t="shared" si="14"/>
        <v>3.8909621872231195E-2</v>
      </c>
      <c r="H132" s="58">
        <v>0.20892885639633829</v>
      </c>
      <c r="I132" s="58">
        <v>1.3928590426422554</v>
      </c>
      <c r="J132" s="3">
        <v>0.14734997549223941</v>
      </c>
      <c r="K132" s="3">
        <f t="shared" si="15"/>
        <v>-0.70461108679458073</v>
      </c>
      <c r="L132" s="3">
        <v>0.22140470313638005</v>
      </c>
      <c r="M132" s="3">
        <f t="shared" si="16"/>
        <v>-0.77637699871205268</v>
      </c>
      <c r="N132" s="3">
        <v>0.14630533395704573</v>
      </c>
      <c r="O132" s="3">
        <f t="shared" si="17"/>
        <v>-1.1538521495366962</v>
      </c>
    </row>
    <row r="133" spans="1:15" x14ac:dyDescent="0.25">
      <c r="B133" s="3">
        <v>0.27028395513452297</v>
      </c>
      <c r="C133" s="3">
        <f t="shared" si="12"/>
        <v>0.38714597453229105</v>
      </c>
      <c r="D133" s="3">
        <v>0.31015724890308133</v>
      </c>
      <c r="E133" s="3">
        <f t="shared" si="13"/>
        <v>-0.23060428689968832</v>
      </c>
      <c r="F133" s="3">
        <v>0.32249560388895626</v>
      </c>
      <c r="G133" s="3">
        <f t="shared" si="14"/>
        <v>0.39827457044800485</v>
      </c>
      <c r="H133" s="58">
        <v>0.24111797936030255</v>
      </c>
      <c r="I133" s="58">
        <v>1.3395443297794587</v>
      </c>
      <c r="J133" s="3">
        <v>0.16947101305483431</v>
      </c>
      <c r="K133" s="3">
        <f t="shared" si="15"/>
        <v>-0.42944332364942545</v>
      </c>
      <c r="L133" s="3">
        <v>0.25027640436504373</v>
      </c>
      <c r="M133" s="3">
        <f t="shared" si="16"/>
        <v>-0.39763256873439368</v>
      </c>
      <c r="N133" s="3">
        <v>0.19431499339899894</v>
      </c>
      <c r="O133" s="3">
        <f t="shared" si="17"/>
        <v>-0.56177063520268067</v>
      </c>
    </row>
    <row r="134" spans="1:15" x14ac:dyDescent="0.25">
      <c r="A134" t="s">
        <v>36</v>
      </c>
      <c r="B134" s="3">
        <v>0.19540710997826596</v>
      </c>
      <c r="C134" s="3">
        <f t="shared" si="12"/>
        <v>-0.3196394023282087</v>
      </c>
      <c r="D134" s="3">
        <v>0.15678506139305359</v>
      </c>
      <c r="E134" s="3">
        <f t="shared" si="13"/>
        <v>-1.4139156847090555</v>
      </c>
      <c r="F134" s="3">
        <v>0.24808989435623718</v>
      </c>
      <c r="G134" s="3">
        <f t="shared" si="14"/>
        <v>-0.32045532670354138</v>
      </c>
      <c r="H134" s="58">
        <v>0.17673973343237412</v>
      </c>
      <c r="I134" s="58">
        <v>0.98188740795763407</v>
      </c>
      <c r="J134" s="3">
        <v>0.12522893792964457</v>
      </c>
      <c r="K134" s="3">
        <f t="shared" si="15"/>
        <v>-0.9797788499397353</v>
      </c>
      <c r="L134" s="3">
        <v>0.19253300190771649</v>
      </c>
      <c r="M134" s="3">
        <f t="shared" si="16"/>
        <v>-1.1551214286897102</v>
      </c>
      <c r="N134" s="3">
        <v>0.11984794513856287</v>
      </c>
      <c r="O134" s="3">
        <f t="shared" si="17"/>
        <v>-1.4801392138286456</v>
      </c>
    </row>
    <row r="135" spans="1:15" x14ac:dyDescent="0.25">
      <c r="B135" s="3">
        <v>0.2328455325563944</v>
      </c>
      <c r="C135" s="3">
        <f t="shared" si="12"/>
        <v>3.3753286102040515E-2</v>
      </c>
      <c r="D135" s="3">
        <v>0.23648611685522961</v>
      </c>
      <c r="E135" s="3">
        <f t="shared" si="13"/>
        <v>-0.79899867219879728</v>
      </c>
      <c r="F135" s="3">
        <v>0.28529274912259667</v>
      </c>
      <c r="G135" s="3">
        <f t="shared" si="14"/>
        <v>3.8909621872231195E-2</v>
      </c>
      <c r="H135" s="58">
        <v>0.20892885639633829</v>
      </c>
      <c r="I135" s="58">
        <v>1.0446442819816915</v>
      </c>
      <c r="J135" s="3">
        <v>0.14734997549223941</v>
      </c>
      <c r="K135" s="3">
        <f t="shared" si="15"/>
        <v>-0.70461108679458073</v>
      </c>
      <c r="L135" s="3">
        <v>0.22140470313638005</v>
      </c>
      <c r="M135" s="3">
        <f t="shared" si="16"/>
        <v>-0.77637699871205268</v>
      </c>
      <c r="N135" s="3">
        <v>0.16214491673826451</v>
      </c>
      <c r="O135" s="3">
        <f t="shared" si="17"/>
        <v>-0.95850970660889301</v>
      </c>
    </row>
    <row r="136" spans="1:15" x14ac:dyDescent="0.25">
      <c r="B136" s="3">
        <v>0.27028395513452297</v>
      </c>
      <c r="C136" s="3">
        <f t="shared" si="12"/>
        <v>0.38714597453229105</v>
      </c>
      <c r="D136" s="3">
        <v>0.31015724890308133</v>
      </c>
      <c r="E136" s="3">
        <f t="shared" si="13"/>
        <v>-0.23060428689968832</v>
      </c>
      <c r="F136" s="3">
        <v>0.32249560388895626</v>
      </c>
      <c r="G136" s="3">
        <f t="shared" si="14"/>
        <v>0.39827457044800485</v>
      </c>
      <c r="H136" s="58">
        <v>0.24111797936030255</v>
      </c>
      <c r="I136" s="58">
        <v>1.0483390406969675</v>
      </c>
      <c r="J136" s="3">
        <v>0.16947101305483431</v>
      </c>
      <c r="K136" s="3">
        <f t="shared" si="15"/>
        <v>-0.42944332364942545</v>
      </c>
      <c r="L136" s="3">
        <v>0.25027640436504373</v>
      </c>
      <c r="M136" s="3">
        <f t="shared" si="16"/>
        <v>-0.39763256873439368</v>
      </c>
      <c r="N136" s="3">
        <v>0.20444188833796612</v>
      </c>
      <c r="O136" s="3">
        <f t="shared" si="17"/>
        <v>-0.43688019938914074</v>
      </c>
    </row>
    <row r="137" spans="1:15" x14ac:dyDescent="0.25">
      <c r="A137" t="s">
        <v>37</v>
      </c>
      <c r="B137" s="3">
        <v>0.31615531622056936</v>
      </c>
      <c r="C137" s="3">
        <f t="shared" si="12"/>
        <v>0.82013974135896561</v>
      </c>
      <c r="D137" s="3">
        <v>0.16821697701992566</v>
      </c>
      <c r="E137" s="3">
        <f t="shared" si="13"/>
        <v>-1.3257151036278976</v>
      </c>
      <c r="F137" s="3">
        <v>0.32972729832920816</v>
      </c>
      <c r="G137" s="3">
        <f t="shared" si="14"/>
        <v>0.46812989517934228</v>
      </c>
      <c r="H137" s="58">
        <v>0.19608319631557314</v>
      </c>
      <c r="I137" s="58">
        <v>1.2255199769723322</v>
      </c>
      <c r="J137" s="3">
        <v>0.13081543976903548</v>
      </c>
      <c r="K137" s="3">
        <f t="shared" si="15"/>
        <v>-0.91028729871381842</v>
      </c>
      <c r="L137" s="3">
        <v>0.2852583712686465</v>
      </c>
      <c r="M137" s="3">
        <f t="shared" si="16"/>
        <v>6.1267480468408665E-2</v>
      </c>
      <c r="N137" s="3">
        <v>0.14126522991594695</v>
      </c>
      <c r="O137" s="3">
        <f t="shared" si="17"/>
        <v>-1.216009483451193</v>
      </c>
    </row>
    <row r="138" spans="1:15" x14ac:dyDescent="0.25">
      <c r="B138" s="3">
        <v>0.35364191324925454</v>
      </c>
      <c r="C138" s="3">
        <f t="shared" si="12"/>
        <v>1.1739871631199361</v>
      </c>
      <c r="D138" s="3">
        <v>0.21882839254894493</v>
      </c>
      <c r="E138" s="3">
        <f t="shared" si="13"/>
        <v>-0.93523319274794203</v>
      </c>
      <c r="F138" s="3">
        <v>0.3538536860118332</v>
      </c>
      <c r="G138" s="3">
        <f t="shared" si="14"/>
        <v>0.70118131350021984</v>
      </c>
      <c r="H138" s="58">
        <v>0.21323339879915429</v>
      </c>
      <c r="I138" s="58">
        <v>1.1846299933286351</v>
      </c>
      <c r="J138" s="3">
        <v>0.14151720856094585</v>
      </c>
      <c r="K138" s="3">
        <f t="shared" si="15"/>
        <v>-0.77716597599855741</v>
      </c>
      <c r="L138" s="3">
        <v>0.30613093502001087</v>
      </c>
      <c r="M138" s="3">
        <f t="shared" si="16"/>
        <v>0.33507771414921583</v>
      </c>
      <c r="N138" s="3">
        <v>0.17425080653772668</v>
      </c>
      <c r="O138" s="3">
        <f t="shared" si="17"/>
        <v>-0.80921321819092251</v>
      </c>
    </row>
    <row r="139" spans="1:15" x14ac:dyDescent="0.25">
      <c r="B139" s="3">
        <v>0.39612672321509768</v>
      </c>
      <c r="C139" s="3">
        <f t="shared" si="12"/>
        <v>1.5750142411157018</v>
      </c>
      <c r="D139" s="3">
        <v>0.27336080427619847</v>
      </c>
      <c r="E139" s="3">
        <f t="shared" si="13"/>
        <v>-0.51449964650003899</v>
      </c>
      <c r="F139" s="3">
        <v>0.38119692538547489</v>
      </c>
      <c r="G139" s="3">
        <f t="shared" si="14"/>
        <v>0.96530625426388106</v>
      </c>
      <c r="H139" s="58">
        <v>0.23267029494721281</v>
      </c>
      <c r="I139" s="58">
        <v>1.163351474736064</v>
      </c>
      <c r="J139" s="3">
        <v>0.15364587985844427</v>
      </c>
      <c r="K139" s="3">
        <f t="shared" si="15"/>
        <v>-0.62629514358792815</v>
      </c>
      <c r="L139" s="3">
        <v>0.32978650727155717</v>
      </c>
      <c r="M139" s="3">
        <f t="shared" si="16"/>
        <v>0.64539597898746404</v>
      </c>
      <c r="N139" s="3">
        <v>0.21163446004241027</v>
      </c>
      <c r="O139" s="3">
        <f t="shared" si="17"/>
        <v>-0.34817745089595065</v>
      </c>
    </row>
    <row r="140" spans="1:15" x14ac:dyDescent="0.25">
      <c r="B140" s="3">
        <v>0.43361332024378274</v>
      </c>
      <c r="C140" s="3">
        <f t="shared" si="12"/>
        <v>1.9288616628766713</v>
      </c>
      <c r="D140" s="3">
        <v>0.31944831577752686</v>
      </c>
      <c r="E140" s="3">
        <f t="shared" si="13"/>
        <v>-0.15892098167447186</v>
      </c>
      <c r="F140" s="3">
        <v>0.40532331306809988</v>
      </c>
      <c r="G140" s="3">
        <f t="shared" si="14"/>
        <v>1.1983576725847582</v>
      </c>
      <c r="H140" s="58">
        <v>0.24982049743079385</v>
      </c>
      <c r="I140" s="58">
        <v>1.1355477155945175</v>
      </c>
      <c r="J140" s="3">
        <v>0.16434764865035462</v>
      </c>
      <c r="K140" s="3">
        <f t="shared" si="15"/>
        <v>-0.49317382087266748</v>
      </c>
      <c r="L140" s="3">
        <v>0.35065907102292154</v>
      </c>
      <c r="M140" s="3">
        <f t="shared" si="16"/>
        <v>0.91920621266827118</v>
      </c>
      <c r="N140" s="3">
        <v>0.24462003666418988</v>
      </c>
      <c r="O140" s="3">
        <f t="shared" si="17"/>
        <v>5.8618814364318345E-2</v>
      </c>
    </row>
    <row r="141" spans="1:15" x14ac:dyDescent="0.25">
      <c r="B141" s="3">
        <v>0.47609813020962577</v>
      </c>
      <c r="C141" s="3">
        <f t="shared" si="12"/>
        <v>2.3298887408724358</v>
      </c>
      <c r="D141" s="3">
        <v>0.36979987077395959</v>
      </c>
      <c r="E141" s="3">
        <f t="shared" si="13"/>
        <v>0.22955602900132943</v>
      </c>
      <c r="F141" s="3">
        <v>0.4326665524417414</v>
      </c>
      <c r="G141" s="3">
        <f t="shared" si="14"/>
        <v>1.4624826133484177</v>
      </c>
      <c r="H141" s="58">
        <v>0.26925739357885237</v>
      </c>
      <c r="I141" s="58">
        <v>1.1219058065785517</v>
      </c>
      <c r="J141" s="3">
        <v>0.17647631994785301</v>
      </c>
      <c r="K141" s="3">
        <f t="shared" si="15"/>
        <v>-0.3423029884620386</v>
      </c>
      <c r="L141" s="3">
        <v>0.37431464327446778</v>
      </c>
      <c r="M141" s="3">
        <f t="shared" si="16"/>
        <v>1.2295244775065186</v>
      </c>
      <c r="N141" s="3">
        <v>0.28200369016887344</v>
      </c>
      <c r="O141" s="3">
        <f t="shared" si="17"/>
        <v>0.51965458165928979</v>
      </c>
    </row>
    <row r="142" spans="1:15" x14ac:dyDescent="0.25">
      <c r="B142" s="3">
        <v>0.51358472723831095</v>
      </c>
      <c r="C142" s="3">
        <f t="shared" si="12"/>
        <v>2.6837361626334064</v>
      </c>
      <c r="D142" s="3">
        <v>0.41284270806854767</v>
      </c>
      <c r="E142" s="3">
        <f t="shared" si="13"/>
        <v>0.561644139574898</v>
      </c>
      <c r="F142" s="3">
        <v>0.45679294012436644</v>
      </c>
      <c r="G142" s="3">
        <f t="shared" si="14"/>
        <v>1.6955340316692953</v>
      </c>
      <c r="H142" s="58">
        <v>0.28640759606243349</v>
      </c>
      <c r="I142" s="58">
        <v>1.1015676771632057</v>
      </c>
      <c r="J142" s="3">
        <v>0.18717808873976338</v>
      </c>
      <c r="K142" s="3">
        <f t="shared" si="15"/>
        <v>-0.20918166574677752</v>
      </c>
      <c r="L142" s="3">
        <v>0.39518720702583221</v>
      </c>
      <c r="M142" s="3">
        <f t="shared" si="16"/>
        <v>1.5033347111873265</v>
      </c>
      <c r="N142" s="3">
        <v>0.31498926679065309</v>
      </c>
      <c r="O142" s="3">
        <f t="shared" si="17"/>
        <v>0.92645084691955926</v>
      </c>
    </row>
    <row r="143" spans="1:15" x14ac:dyDescent="0.25">
      <c r="B143" s="3">
        <v>0.55856864367273318</v>
      </c>
      <c r="C143" s="3">
        <f t="shared" si="12"/>
        <v>3.1083530687465708</v>
      </c>
      <c r="D143" s="3">
        <v>0.46306393428501186</v>
      </c>
      <c r="E143" s="3">
        <f t="shared" si="13"/>
        <v>0.94911562549876671</v>
      </c>
      <c r="F143" s="3">
        <v>0.48574460534351649</v>
      </c>
      <c r="G143" s="3">
        <f t="shared" si="14"/>
        <v>1.9751957336543484</v>
      </c>
      <c r="H143" s="58">
        <v>0.3069878390427308</v>
      </c>
      <c r="I143" s="58">
        <v>1.0963851394383242</v>
      </c>
      <c r="J143" s="3">
        <v>0.20002021129005584</v>
      </c>
      <c r="K143" s="3">
        <f t="shared" si="15"/>
        <v>-4.9436078488464048E-2</v>
      </c>
      <c r="L143" s="3">
        <v>0.4202342835274695</v>
      </c>
      <c r="M143" s="3">
        <f t="shared" si="16"/>
        <v>1.8319069916042958</v>
      </c>
      <c r="N143" s="3">
        <v>0.35457195873678871</v>
      </c>
      <c r="O143" s="3">
        <f t="shared" si="17"/>
        <v>1.414606365231883</v>
      </c>
    </row>
    <row r="144" spans="1:15" x14ac:dyDescent="0.25">
      <c r="A144" t="s">
        <v>38</v>
      </c>
      <c r="B144" s="3">
        <v>0.27367050625472622</v>
      </c>
      <c r="C144" s="3">
        <f t="shared" si="12"/>
        <v>0.4191126633631998</v>
      </c>
      <c r="D144" s="3">
        <v>0.10729330556362165</v>
      </c>
      <c r="E144" s="3">
        <f t="shared" si="13"/>
        <v>-1.7957590927046281</v>
      </c>
      <c r="F144" s="3">
        <v>0.30238405895556658</v>
      </c>
      <c r="G144" s="3">
        <f t="shared" si="14"/>
        <v>0.2040049544156822</v>
      </c>
      <c r="H144" s="58">
        <v>0.17664630016751462</v>
      </c>
      <c r="I144" s="58">
        <v>1.1776420011167641</v>
      </c>
      <c r="J144" s="3">
        <v>0.11868676847153704</v>
      </c>
      <c r="K144" s="3">
        <f t="shared" si="15"/>
        <v>-1.0611581311244478</v>
      </c>
      <c r="L144" s="3">
        <v>0.26160279901710021</v>
      </c>
      <c r="M144" s="3">
        <f t="shared" si="16"/>
        <v>-0.24905078436983957</v>
      </c>
      <c r="N144" s="3">
        <v>0.10388157641126346</v>
      </c>
      <c r="O144" s="3">
        <f t="shared" si="17"/>
        <v>-1.6770452507461633</v>
      </c>
    </row>
    <row r="145" spans="1:15" x14ac:dyDescent="0.25">
      <c r="B145" s="3">
        <v>0.31615531622056936</v>
      </c>
      <c r="C145" s="3">
        <f t="shared" si="12"/>
        <v>0.82013974135896561</v>
      </c>
      <c r="D145" s="3">
        <v>0.16821697701992566</v>
      </c>
      <c r="E145" s="3">
        <f t="shared" si="13"/>
        <v>-1.3257151036278976</v>
      </c>
      <c r="F145" s="3">
        <v>0.32972729832920816</v>
      </c>
      <c r="G145" s="3">
        <f t="shared" si="14"/>
        <v>0.46812989517934228</v>
      </c>
      <c r="H145" s="58">
        <v>0.19608319631557314</v>
      </c>
      <c r="I145" s="58">
        <v>1.1534305665621949</v>
      </c>
      <c r="J145" s="3">
        <v>0.13081543976903548</v>
      </c>
      <c r="K145" s="3">
        <f t="shared" si="15"/>
        <v>-0.91028729871381842</v>
      </c>
      <c r="L145" s="3">
        <v>0.2852583712686465</v>
      </c>
      <c r="M145" s="3">
        <f t="shared" si="16"/>
        <v>6.1267480468408665E-2</v>
      </c>
      <c r="N145" s="3">
        <v>0.14126522991594695</v>
      </c>
      <c r="O145" s="3">
        <f t="shared" si="17"/>
        <v>-1.216009483451193</v>
      </c>
    </row>
    <row r="146" spans="1:15" x14ac:dyDescent="0.25">
      <c r="B146" s="3">
        <v>0.35614101971783346</v>
      </c>
      <c r="C146" s="3">
        <f t="shared" si="12"/>
        <v>1.1975769912373333</v>
      </c>
      <c r="D146" s="3">
        <v>0.22211331408926083</v>
      </c>
      <c r="E146" s="3">
        <f t="shared" si="13"/>
        <v>-0.90988905987306101</v>
      </c>
      <c r="F146" s="3">
        <v>0.3554621118573415</v>
      </c>
      <c r="G146" s="3">
        <f t="shared" si="14"/>
        <v>0.71671807472161142</v>
      </c>
      <c r="H146" s="58">
        <v>0.21437674563139295</v>
      </c>
      <c r="I146" s="58">
        <v>1.1282986612178576</v>
      </c>
      <c r="J146" s="3">
        <v>0.14223065981373986</v>
      </c>
      <c r="K146" s="3">
        <f t="shared" si="15"/>
        <v>-0.76829122115087345</v>
      </c>
      <c r="L146" s="3">
        <v>0.30752243927010181</v>
      </c>
      <c r="M146" s="3">
        <f t="shared" si="16"/>
        <v>0.35333172972793597</v>
      </c>
      <c r="N146" s="3">
        <v>0.17644984497917868</v>
      </c>
      <c r="O146" s="3">
        <f t="shared" si="17"/>
        <v>-0.78209346717357098</v>
      </c>
    </row>
    <row r="147" spans="1:15" x14ac:dyDescent="0.25">
      <c r="B147" s="3">
        <v>0.3923780635122292</v>
      </c>
      <c r="C147" s="3">
        <f t="shared" si="12"/>
        <v>1.5396294989396053</v>
      </c>
      <c r="D147" s="3">
        <v>0.26865430312309796</v>
      </c>
      <c r="E147" s="3">
        <f t="shared" si="13"/>
        <v>-0.55081168291734983</v>
      </c>
      <c r="F147" s="3">
        <v>0.37878428661721242</v>
      </c>
      <c r="G147" s="3">
        <f t="shared" si="14"/>
        <v>0.94200111243179352</v>
      </c>
      <c r="H147" s="58">
        <v>0.23095527469885477</v>
      </c>
      <c r="I147" s="58">
        <v>1.1547763734942738</v>
      </c>
      <c r="J147" s="3">
        <v>0.15257570297925327</v>
      </c>
      <c r="K147" s="3">
        <f t="shared" si="15"/>
        <v>-0.63960727585945387</v>
      </c>
      <c r="L147" s="3">
        <v>0.32769925089642077</v>
      </c>
      <c r="M147" s="3">
        <f t="shared" si="16"/>
        <v>0.6180149556193838</v>
      </c>
      <c r="N147" s="3">
        <v>0.20833590238023231</v>
      </c>
      <c r="O147" s="3">
        <f t="shared" si="17"/>
        <v>-0.38885707742197756</v>
      </c>
    </row>
    <row r="148" spans="1:15" x14ac:dyDescent="0.25">
      <c r="B148" s="3">
        <v>0.43361332024378274</v>
      </c>
      <c r="C148" s="3">
        <f t="shared" si="12"/>
        <v>1.9288616628766713</v>
      </c>
      <c r="D148" s="3">
        <v>0.31944831577752686</v>
      </c>
      <c r="E148" s="3">
        <f t="shared" si="13"/>
        <v>-0.15892098167447186</v>
      </c>
      <c r="F148" s="3">
        <v>0.40532331306809988</v>
      </c>
      <c r="G148" s="3">
        <f t="shared" si="14"/>
        <v>1.1983576725847582</v>
      </c>
      <c r="H148" s="58">
        <v>0.24982049743079385</v>
      </c>
      <c r="I148" s="58">
        <v>1.1355477155945175</v>
      </c>
      <c r="J148" s="3">
        <v>0.16434764865035462</v>
      </c>
      <c r="K148" s="3">
        <f t="shared" si="15"/>
        <v>-0.49317382087266748</v>
      </c>
      <c r="L148" s="3">
        <v>0.35065907102292154</v>
      </c>
      <c r="M148" s="3">
        <f t="shared" si="16"/>
        <v>0.91920621266827118</v>
      </c>
      <c r="N148" s="3">
        <v>0.24462003666418988</v>
      </c>
      <c r="O148" s="3">
        <f t="shared" si="17"/>
        <v>5.8618814364318345E-2</v>
      </c>
    </row>
    <row r="149" spans="1:15" x14ac:dyDescent="0.25">
      <c r="B149" s="3">
        <v>0.47484857697533639</v>
      </c>
      <c r="C149" s="3">
        <f t="shared" si="12"/>
        <v>2.3180938268137381</v>
      </c>
      <c r="D149" s="3">
        <v>0.36834412167041547</v>
      </c>
      <c r="E149" s="3">
        <f t="shared" si="13"/>
        <v>0.21832449781865068</v>
      </c>
      <c r="F149" s="3">
        <v>0.43186233951898739</v>
      </c>
      <c r="G149" s="3">
        <f t="shared" si="14"/>
        <v>1.4547142327377232</v>
      </c>
      <c r="H149" s="58">
        <v>0.26868572016273307</v>
      </c>
      <c r="I149" s="58">
        <v>1.1195238340113878</v>
      </c>
      <c r="J149" s="3">
        <v>0.17611959432145605</v>
      </c>
      <c r="K149" s="3">
        <f t="shared" si="15"/>
        <v>-0.34674036588588003</v>
      </c>
      <c r="L149" s="3">
        <v>0.37361889114942237</v>
      </c>
      <c r="M149" s="3">
        <f t="shared" si="16"/>
        <v>1.2203974697171593</v>
      </c>
      <c r="N149" s="3">
        <v>0.28090417094814757</v>
      </c>
      <c r="O149" s="3">
        <f t="shared" si="17"/>
        <v>0.50609470615061558</v>
      </c>
    </row>
    <row r="150" spans="1:15" x14ac:dyDescent="0.25">
      <c r="B150" s="3">
        <v>0.50983606753544253</v>
      </c>
      <c r="C150" s="3">
        <f t="shared" si="12"/>
        <v>2.6483514204573102</v>
      </c>
      <c r="D150" s="3">
        <v>0.40859054588995608</v>
      </c>
      <c r="E150" s="3">
        <f t="shared" si="13"/>
        <v>0.52883746156535105</v>
      </c>
      <c r="F150" s="3">
        <v>0.45438030135610397</v>
      </c>
      <c r="G150" s="3">
        <f t="shared" si="14"/>
        <v>1.6722288898372077</v>
      </c>
      <c r="H150" s="58">
        <v>0.28469257581407542</v>
      </c>
      <c r="I150" s="58">
        <v>1.0949714454387516</v>
      </c>
      <c r="J150" s="3">
        <v>0.18610791186057238</v>
      </c>
      <c r="K150" s="3">
        <f t="shared" si="15"/>
        <v>-0.22249379801830321</v>
      </c>
      <c r="L150" s="3">
        <v>0.39309995065069581</v>
      </c>
      <c r="M150" s="3">
        <f t="shared" si="16"/>
        <v>1.4759536878192463</v>
      </c>
      <c r="N150" s="3">
        <v>0.31169070912847519</v>
      </c>
      <c r="O150" s="3">
        <f t="shared" si="17"/>
        <v>0.88577122039353307</v>
      </c>
    </row>
    <row r="151" spans="1:15" x14ac:dyDescent="0.25">
      <c r="B151" s="3">
        <v>0.54357400486125895</v>
      </c>
      <c r="C151" s="3">
        <f t="shared" si="12"/>
        <v>2.9668141000421815</v>
      </c>
      <c r="D151" s="3">
        <v>0.44648106773556961</v>
      </c>
      <c r="E151" s="3">
        <f t="shared" si="13"/>
        <v>0.82117394770908447</v>
      </c>
      <c r="F151" s="3">
        <v>0.47609405027046647</v>
      </c>
      <c r="G151" s="3">
        <f t="shared" si="14"/>
        <v>1.8819751663259974</v>
      </c>
      <c r="H151" s="58">
        <v>0.30012775804929837</v>
      </c>
      <c r="I151" s="58">
        <v>1.0349233036182703</v>
      </c>
      <c r="J151" s="3">
        <v>0.19573950377329169</v>
      </c>
      <c r="K151" s="3">
        <f t="shared" si="15"/>
        <v>-0.10268460757456854</v>
      </c>
      <c r="L151" s="3">
        <v>0.41188525802692366</v>
      </c>
      <c r="M151" s="3">
        <f t="shared" si="16"/>
        <v>1.7223828981319718</v>
      </c>
      <c r="N151" s="3">
        <v>0.34137772808807698</v>
      </c>
      <c r="O151" s="3">
        <f t="shared" si="17"/>
        <v>1.2518878591277769</v>
      </c>
    </row>
    <row r="152" spans="1:15" x14ac:dyDescent="0.25">
      <c r="A152" t="s">
        <v>39</v>
      </c>
      <c r="B152" s="3">
        <v>0.17950779201610131</v>
      </c>
      <c r="C152" s="3">
        <f t="shared" si="12"/>
        <v>-0.46971791343885499</v>
      </c>
      <c r="D152" s="3">
        <v>0.22328306155808111</v>
      </c>
      <c r="E152" s="3">
        <f t="shared" si="13"/>
        <v>-0.90086411516251363</v>
      </c>
      <c r="F152" s="3">
        <v>0.2328008437471874</v>
      </c>
      <c r="G152" s="3">
        <f t="shared" si="14"/>
        <v>-0.46814154380701484</v>
      </c>
      <c r="H152" s="58">
        <v>0.20157849860937077</v>
      </c>
      <c r="I152" s="58">
        <v>1.1857558741727692</v>
      </c>
      <c r="J152" s="3">
        <v>0.10063566624984965</v>
      </c>
      <c r="K152" s="3">
        <f t="shared" si="15"/>
        <v>-1.2856992000770744</v>
      </c>
      <c r="L152" s="3">
        <v>0.24631464196932079</v>
      </c>
      <c r="M152" s="3">
        <f t="shared" si="16"/>
        <v>-0.44960371613548011</v>
      </c>
      <c r="N152" s="3">
        <v>0.18406124131584262</v>
      </c>
      <c r="O152" s="3">
        <f t="shared" si="17"/>
        <v>-0.68822554306015171</v>
      </c>
    </row>
    <row r="153" spans="1:15" x14ac:dyDescent="0.25">
      <c r="B153" s="3">
        <v>0.21464209910472309</v>
      </c>
      <c r="C153" s="3">
        <f t="shared" si="12"/>
        <v>-0.13807447380751817</v>
      </c>
      <c r="D153" s="3">
        <v>0.27896342585346029</v>
      </c>
      <c r="E153" s="3">
        <f t="shared" si="13"/>
        <v>-0.47127377825353473</v>
      </c>
      <c r="F153" s="3">
        <v>0.27205581018607294</v>
      </c>
      <c r="G153" s="3">
        <f t="shared" si="14"/>
        <v>-8.8954003381761085E-2</v>
      </c>
      <c r="H153" s="58">
        <v>0.2449642232514708</v>
      </c>
      <c r="I153" s="58">
        <v>1.2248211162573539</v>
      </c>
      <c r="J153" s="3">
        <v>0.11950502817529221</v>
      </c>
      <c r="K153" s="3">
        <f t="shared" si="15"/>
        <v>-1.0509796441652803</v>
      </c>
      <c r="L153" s="3">
        <v>0.28784831018236229</v>
      </c>
      <c r="M153" s="3">
        <f t="shared" si="16"/>
        <v>9.5242788323783148E-2</v>
      </c>
      <c r="N153" s="3">
        <v>0.2290139244131045</v>
      </c>
      <c r="O153" s="3">
        <f t="shared" si="17"/>
        <v>-0.13384434163163561</v>
      </c>
    </row>
    <row r="154" spans="1:15" x14ac:dyDescent="0.25">
      <c r="B154" s="3">
        <v>0.2486491022225869</v>
      </c>
      <c r="C154" s="3">
        <f t="shared" si="12"/>
        <v>0.18292799984634212</v>
      </c>
      <c r="D154" s="3">
        <v>0.33085221243175927</v>
      </c>
      <c r="E154" s="3">
        <f t="shared" si="13"/>
        <v>-7.0936575182838302E-2</v>
      </c>
      <c r="F154" s="3">
        <v>0.31005125898520808</v>
      </c>
      <c r="G154" s="3">
        <f t="shared" si="14"/>
        <v>0.27806709189615769</v>
      </c>
      <c r="H154" s="58">
        <v>0.28695789255746057</v>
      </c>
      <c r="I154" s="58">
        <v>1.1956578856560858</v>
      </c>
      <c r="J154" s="3">
        <v>0.13776895602826064</v>
      </c>
      <c r="K154" s="3">
        <f t="shared" si="15"/>
        <v>-0.82379119699931969</v>
      </c>
      <c r="L154" s="3">
        <v>0.32804934732974461</v>
      </c>
      <c r="M154" s="3">
        <f t="shared" si="16"/>
        <v>0.6226075867576143</v>
      </c>
      <c r="N154" s="3">
        <v>0.27252427543237939</v>
      </c>
      <c r="O154" s="3">
        <f t="shared" si="17"/>
        <v>0.40274922766548443</v>
      </c>
    </row>
    <row r="155" spans="1:15" x14ac:dyDescent="0.25">
      <c r="B155" s="3">
        <v>0.28246822134532446</v>
      </c>
      <c r="C155" s="3">
        <f t="shared" si="12"/>
        <v>0.50215697917062363</v>
      </c>
      <c r="D155" s="3">
        <v>0.38114518145987081</v>
      </c>
      <c r="E155" s="3">
        <f t="shared" si="13"/>
        <v>0.31708842756902539</v>
      </c>
      <c r="F155" s="3">
        <v>0.34783678817771818</v>
      </c>
      <c r="G155" s="3">
        <f t="shared" si="14"/>
        <v>0.64306044631618764</v>
      </c>
      <c r="H155" s="58">
        <v>0.3287195526407653</v>
      </c>
      <c r="I155" s="58">
        <v>1.217479824595427</v>
      </c>
      <c r="J155" s="3">
        <v>0.15593197820248342</v>
      </c>
      <c r="K155" s="3">
        <f t="shared" si="15"/>
        <v>-0.5978579346243309</v>
      </c>
      <c r="L155" s="3">
        <v>0.36802827929951715</v>
      </c>
      <c r="M155" s="3">
        <f t="shared" si="16"/>
        <v>1.1470587675205413</v>
      </c>
      <c r="N155" s="3">
        <v>0.31579423777198978</v>
      </c>
      <c r="O155" s="3">
        <f t="shared" si="17"/>
        <v>0.9363781916073719</v>
      </c>
    </row>
    <row r="156" spans="1:15" x14ac:dyDescent="0.25">
      <c r="B156" s="3">
        <v>0.31591157247780943</v>
      </c>
      <c r="C156" s="3">
        <f t="shared" si="12"/>
        <v>0.81783896983574711</v>
      </c>
      <c r="D156" s="3">
        <v>0.42997260953800504</v>
      </c>
      <c r="E156" s="3">
        <f t="shared" si="13"/>
        <v>0.69380635217185294</v>
      </c>
      <c r="F156" s="3">
        <v>0.38520247815697833</v>
      </c>
      <c r="G156" s="3">
        <f t="shared" si="14"/>
        <v>1.0039983190204409</v>
      </c>
      <c r="H156" s="58">
        <v>0.37001719427870017</v>
      </c>
      <c r="I156" s="58">
        <v>1.156303732120938</v>
      </c>
      <c r="J156" s="3">
        <v>0.17389318901921488</v>
      </c>
      <c r="K156" s="3">
        <f t="shared" si="15"/>
        <v>-0.37443504183128579</v>
      </c>
      <c r="L156" s="3">
        <v>0.40756300091407011</v>
      </c>
      <c r="M156" s="3">
        <f t="shared" si="16"/>
        <v>1.6656827129416591</v>
      </c>
      <c r="N156" s="3">
        <v>0.35858342275227117</v>
      </c>
      <c r="O156" s="3">
        <f t="shared" si="17"/>
        <v>1.4640779448387939</v>
      </c>
    </row>
    <row r="157" spans="1:15" x14ac:dyDescent="0.25">
      <c r="B157" s="3">
        <v>0.35029434358592576</v>
      </c>
      <c r="C157" s="3">
        <f t="shared" si="12"/>
        <v>1.142388432148765</v>
      </c>
      <c r="D157" s="3">
        <v>0.47948358788270817</v>
      </c>
      <c r="E157" s="3">
        <f t="shared" si="13"/>
        <v>1.0757980675090908</v>
      </c>
      <c r="F157" s="3">
        <v>0.42361776616936347</v>
      </c>
      <c r="G157" s="3">
        <f t="shared" si="14"/>
        <v>1.3750748960141368</v>
      </c>
      <c r="H157" s="58">
        <v>0.41247488203005989</v>
      </c>
      <c r="I157" s="58">
        <v>1.2131614177354701</v>
      </c>
      <c r="J157" s="3">
        <v>0.19235892822967463</v>
      </c>
      <c r="K157" s="3">
        <f t="shared" si="15"/>
        <v>-0.14473622508338152</v>
      </c>
      <c r="L157" s="3">
        <v>0.44820824841667201</v>
      </c>
      <c r="M157" s="3">
        <f t="shared" si="16"/>
        <v>2.1988747467172991</v>
      </c>
      <c r="N157" s="3">
        <v>0.40257455113087504</v>
      </c>
      <c r="O157" s="3">
        <f t="shared" si="17"/>
        <v>2.0066007248463791</v>
      </c>
    </row>
    <row r="158" spans="1:15" x14ac:dyDescent="0.25">
      <c r="A158" t="s">
        <v>40</v>
      </c>
      <c r="B158" s="3">
        <v>0.14681597686412165</v>
      </c>
      <c r="C158" s="3">
        <f t="shared" si="12"/>
        <v>-0.77830592678566068</v>
      </c>
      <c r="D158" s="3">
        <v>0.16848661286474886</v>
      </c>
      <c r="E158" s="3">
        <f t="shared" si="13"/>
        <v>-1.3236347840235601</v>
      </c>
      <c r="F158" s="3">
        <v>0.19627483219442757</v>
      </c>
      <c r="G158" s="3">
        <f t="shared" si="14"/>
        <v>-0.82096845307971111</v>
      </c>
      <c r="H158" s="58">
        <v>0.16120889386217613</v>
      </c>
      <c r="I158" s="58">
        <v>1.0075555866386008</v>
      </c>
      <c r="J158" s="3">
        <v>8.3078078148100948E-2</v>
      </c>
      <c r="K158" s="3">
        <f t="shared" si="15"/>
        <v>-1.5041013537062304</v>
      </c>
      <c r="L158" s="3">
        <v>0.20766834106520729</v>
      </c>
      <c r="M158" s="3">
        <f t="shared" si="16"/>
        <v>-0.95657319087297665</v>
      </c>
      <c r="N158" s="3">
        <v>0.14223361105421928</v>
      </c>
      <c r="O158" s="3">
        <f t="shared" si="17"/>
        <v>-1.2040668748706425</v>
      </c>
    </row>
    <row r="159" spans="1:15" x14ac:dyDescent="0.25">
      <c r="B159" s="3">
        <v>0.18007144400148026</v>
      </c>
      <c r="C159" s="3">
        <f t="shared" si="12"/>
        <v>-0.46439743045011711</v>
      </c>
      <c r="D159" s="3">
        <v>0.22419839991855828</v>
      </c>
      <c r="E159" s="3">
        <f t="shared" si="13"/>
        <v>-0.89380201131963832</v>
      </c>
      <c r="F159" s="3">
        <v>0.23343060256706255</v>
      </c>
      <c r="G159" s="3">
        <f t="shared" si="14"/>
        <v>-0.46205832123334789</v>
      </c>
      <c r="H159" s="58">
        <v>0.20227452627742584</v>
      </c>
      <c r="I159" s="58">
        <v>1.0113726313871292</v>
      </c>
      <c r="J159" s="3">
        <v>0.1009383832860867</v>
      </c>
      <c r="K159" s="3">
        <f t="shared" si="15"/>
        <v>-1.2819336457041579</v>
      </c>
      <c r="L159" s="3">
        <v>0.24698095750215032</v>
      </c>
      <c r="M159" s="3">
        <f t="shared" si="16"/>
        <v>-0.44086286312276479</v>
      </c>
      <c r="N159" s="3">
        <v>0.18478240735483617</v>
      </c>
      <c r="O159" s="3">
        <f t="shared" si="17"/>
        <v>-0.67933172699445299</v>
      </c>
    </row>
    <row r="160" spans="1:15" x14ac:dyDescent="0.25">
      <c r="B160" s="3">
        <v>0.2140784471193441</v>
      </c>
      <c r="C160" s="3">
        <f t="shared" si="12"/>
        <v>-0.14339495679625655</v>
      </c>
      <c r="D160" s="3">
        <v>0.27808913893475723</v>
      </c>
      <c r="E160" s="3">
        <f t="shared" si="13"/>
        <v>-0.4780191581861859</v>
      </c>
      <c r="F160" s="3">
        <v>0.27142605136619774</v>
      </c>
      <c r="G160" s="3">
        <f t="shared" si="14"/>
        <v>-9.5037225955428586E-2</v>
      </c>
      <c r="H160" s="58">
        <v>0.24426819558341561</v>
      </c>
      <c r="I160" s="58">
        <v>1.0177841482642318</v>
      </c>
      <c r="J160" s="3">
        <v>0.11920231113905515</v>
      </c>
      <c r="K160" s="3">
        <f t="shared" si="15"/>
        <v>-1.054745198538197</v>
      </c>
      <c r="L160" s="3">
        <v>0.2871819946495327</v>
      </c>
      <c r="M160" s="3">
        <f t="shared" si="16"/>
        <v>8.6501935311067119E-2</v>
      </c>
      <c r="N160" s="3">
        <v>0.22829275837411103</v>
      </c>
      <c r="O160" s="3">
        <f t="shared" si="17"/>
        <v>-0.14273815769733328</v>
      </c>
    </row>
    <row r="161" spans="1:15" x14ac:dyDescent="0.25">
      <c r="B161" s="3">
        <v>0.24770968224695533</v>
      </c>
      <c r="C161" s="3">
        <f t="shared" si="12"/>
        <v>0.17406052819844564</v>
      </c>
      <c r="D161" s="3">
        <v>0.3294387779152495</v>
      </c>
      <c r="E161" s="3">
        <f t="shared" si="13"/>
        <v>-8.184163691923578E-2</v>
      </c>
      <c r="F161" s="3">
        <v>0.30900166095208281</v>
      </c>
      <c r="G161" s="3">
        <f t="shared" si="14"/>
        <v>0.26792838760671256</v>
      </c>
      <c r="H161" s="58">
        <v>0.28579784644403539</v>
      </c>
      <c r="I161" s="58">
        <v>1.0585105423853163</v>
      </c>
      <c r="J161" s="3">
        <v>0.13726442763453225</v>
      </c>
      <c r="K161" s="3">
        <f t="shared" si="15"/>
        <v>-0.83006712095418023</v>
      </c>
      <c r="L161" s="3">
        <v>0.32693882144169539</v>
      </c>
      <c r="M161" s="3">
        <f t="shared" si="16"/>
        <v>0.6080394984030888</v>
      </c>
      <c r="N161" s="3">
        <v>0.27132233203405692</v>
      </c>
      <c r="O161" s="3">
        <f t="shared" si="17"/>
        <v>0.38792620088932145</v>
      </c>
    </row>
    <row r="162" spans="1:15" x14ac:dyDescent="0.25">
      <c r="B162" s="3">
        <v>0.28265610534045077</v>
      </c>
      <c r="C162" s="3">
        <f t="shared" si="12"/>
        <v>0.50393047350020292</v>
      </c>
      <c r="D162" s="3">
        <v>0.38142173644761601</v>
      </c>
      <c r="E162" s="3">
        <f t="shared" si="13"/>
        <v>0.31922213038980918</v>
      </c>
      <c r="F162" s="3">
        <v>0.34804670778434327</v>
      </c>
      <c r="G162" s="3">
        <f t="shared" si="14"/>
        <v>0.64508818717407701</v>
      </c>
      <c r="H162" s="58">
        <v>0.32895156186345037</v>
      </c>
      <c r="I162" s="58">
        <v>1.134315730563622</v>
      </c>
      <c r="J162" s="3">
        <v>0.1560328838812291</v>
      </c>
      <c r="K162" s="3">
        <f t="shared" si="15"/>
        <v>-0.59660274983335881</v>
      </c>
      <c r="L162" s="3">
        <v>0.36825038447712699</v>
      </c>
      <c r="M162" s="3">
        <f t="shared" si="16"/>
        <v>1.1499723851914463</v>
      </c>
      <c r="N162" s="3">
        <v>0.3160346264516542</v>
      </c>
      <c r="O162" s="3">
        <f t="shared" si="17"/>
        <v>0.93934279696260348</v>
      </c>
    </row>
    <row r="163" spans="1:15" x14ac:dyDescent="0.25">
      <c r="B163" s="3">
        <v>0.31591157247780943</v>
      </c>
      <c r="C163" s="3">
        <f t="shared" si="12"/>
        <v>0.81783896983574711</v>
      </c>
      <c r="D163" s="3">
        <v>0.42997260953800504</v>
      </c>
      <c r="E163" s="3">
        <f t="shared" si="13"/>
        <v>0.69380635217185294</v>
      </c>
      <c r="F163" s="3">
        <v>0.38520247815697833</v>
      </c>
      <c r="G163" s="3">
        <f t="shared" si="14"/>
        <v>1.0039983190204409</v>
      </c>
      <c r="H163" s="58">
        <v>0.37001719427870017</v>
      </c>
      <c r="I163" s="58">
        <v>1.156303732120938</v>
      </c>
      <c r="J163" s="3">
        <v>0.17389318901921488</v>
      </c>
      <c r="K163" s="3">
        <f t="shared" si="15"/>
        <v>-0.37443504183128579</v>
      </c>
      <c r="L163" s="3">
        <v>0.40756300091407011</v>
      </c>
      <c r="M163" s="3">
        <f t="shared" si="16"/>
        <v>1.6656827129416591</v>
      </c>
      <c r="N163" s="3">
        <v>0.35858342275227117</v>
      </c>
      <c r="O163" s="3">
        <f t="shared" si="17"/>
        <v>1.4640779448387939</v>
      </c>
    </row>
    <row r="164" spans="1:15" x14ac:dyDescent="0.25">
      <c r="B164" s="3">
        <v>0.33206959605867276</v>
      </c>
      <c r="C164" s="3">
        <f t="shared" si="12"/>
        <v>0.9703594821795688</v>
      </c>
      <c r="D164" s="3">
        <v>0.45331500142933767</v>
      </c>
      <c r="E164" s="3">
        <f t="shared" si="13"/>
        <v>0.87389974997476894</v>
      </c>
      <c r="F164" s="3">
        <v>0.40325556432673298</v>
      </c>
      <c r="G164" s="3">
        <f t="shared" si="14"/>
        <v>1.1783840327988981</v>
      </c>
      <c r="H164" s="58">
        <v>0.38996998742961225</v>
      </c>
      <c r="I164" s="58">
        <v>1.1817272346351886</v>
      </c>
      <c r="J164" s="3">
        <v>0.18257107739134346</v>
      </c>
      <c r="K164" s="3">
        <f t="shared" si="15"/>
        <v>-0.26648914980768112</v>
      </c>
      <c r="L164" s="3">
        <v>0.42666404618851683</v>
      </c>
      <c r="M164" s="3">
        <f t="shared" si="16"/>
        <v>1.9162538326395</v>
      </c>
      <c r="N164" s="3">
        <v>0.37925684920341829</v>
      </c>
      <c r="O164" s="3">
        <f t="shared" si="17"/>
        <v>1.7190340053888058</v>
      </c>
    </row>
    <row r="165" spans="1:15" x14ac:dyDescent="0.25">
      <c r="A165" t="s">
        <v>41</v>
      </c>
      <c r="B165" s="3">
        <v>0.2908980476731724</v>
      </c>
      <c r="C165" s="3">
        <f t="shared" si="12"/>
        <v>0.58172868075023665</v>
      </c>
      <c r="D165" s="3">
        <v>0.25773862301209477</v>
      </c>
      <c r="E165" s="3">
        <f t="shared" si="13"/>
        <v>-0.63502935562509932</v>
      </c>
      <c r="F165" s="3">
        <v>0.33890172186871836</v>
      </c>
      <c r="G165" s="3">
        <f t="shared" si="14"/>
        <v>0.55675121911251813</v>
      </c>
      <c r="H165" s="58">
        <v>0.22164211078456339</v>
      </c>
      <c r="I165" s="58">
        <v>1.4776140718970894</v>
      </c>
      <c r="J165" s="3">
        <v>0.16629907547758749</v>
      </c>
      <c r="K165" s="3">
        <f t="shared" si="15"/>
        <v>-0.46889965409944639</v>
      </c>
      <c r="L165" s="3">
        <v>0.29784780694114654</v>
      </c>
      <c r="M165" s="3">
        <f t="shared" si="16"/>
        <v>0.22641807550115342</v>
      </c>
      <c r="N165" s="3">
        <v>0.19098044347835813</v>
      </c>
      <c r="O165" s="3">
        <f t="shared" si="17"/>
        <v>-0.60289413804740433</v>
      </c>
    </row>
    <row r="166" spans="1:15" x14ac:dyDescent="0.25">
      <c r="B166" s="3">
        <v>0.32823091625474282</v>
      </c>
      <c r="C166" s="3">
        <f t="shared" si="12"/>
        <v>0.93412501281583538</v>
      </c>
      <c r="D166" s="3">
        <v>0.30422212799507387</v>
      </c>
      <c r="E166" s="3">
        <f t="shared" si="13"/>
        <v>-0.27639548497699767</v>
      </c>
      <c r="F166" s="3">
        <v>0.36071942928515954</v>
      </c>
      <c r="G166" s="3">
        <f t="shared" si="14"/>
        <v>0.76750169385405309</v>
      </c>
      <c r="H166" s="58">
        <v>0.23831851981232305</v>
      </c>
      <c r="I166" s="58">
        <v>1.2543079990122266</v>
      </c>
      <c r="J166" s="3">
        <v>0.17827498836625749</v>
      </c>
      <c r="K166" s="3">
        <f t="shared" si="15"/>
        <v>-0.31992901238014376</v>
      </c>
      <c r="L166" s="3">
        <v>0.31702255846096294</v>
      </c>
      <c r="M166" s="3">
        <f t="shared" si="16"/>
        <v>0.47795608764732067</v>
      </c>
      <c r="N166" s="3">
        <v>0.22165709591738866</v>
      </c>
      <c r="O166" s="3">
        <f t="shared" si="17"/>
        <v>-0.22457279517764686</v>
      </c>
    </row>
    <row r="167" spans="1:15" x14ac:dyDescent="0.25">
      <c r="B167" s="3">
        <v>0.33569748997105692</v>
      </c>
      <c r="C167" s="3">
        <f t="shared" si="12"/>
        <v>1.0046042792289551</v>
      </c>
      <c r="D167" s="3">
        <v>0.31331115674231313</v>
      </c>
      <c r="E167" s="3">
        <f t="shared" si="13"/>
        <v>-0.20627096314397608</v>
      </c>
      <c r="F167" s="3">
        <v>0.36508297076844781</v>
      </c>
      <c r="G167" s="3">
        <f t="shared" si="14"/>
        <v>0.80965178880236044</v>
      </c>
      <c r="H167" s="58">
        <v>0.24165380161787503</v>
      </c>
      <c r="I167" s="58">
        <v>1.208269008089375</v>
      </c>
      <c r="J167" s="3">
        <v>0.18067017094399146</v>
      </c>
      <c r="K167" s="3">
        <f t="shared" si="15"/>
        <v>-0.29013488403628362</v>
      </c>
      <c r="L167" s="3">
        <v>0.32085750876492619</v>
      </c>
      <c r="M167" s="3">
        <f t="shared" si="16"/>
        <v>0.52826369007655372</v>
      </c>
      <c r="N167" s="3">
        <v>0.22779242640519473</v>
      </c>
      <c r="O167" s="3">
        <f t="shared" si="17"/>
        <v>-0.14890852660369583</v>
      </c>
    </row>
    <row r="168" spans="1:15" x14ac:dyDescent="0.25">
      <c r="B168" s="3">
        <v>0.3672230234399384</v>
      </c>
      <c r="C168" s="3">
        <f t="shared" si="12"/>
        <v>1.3021834040843479</v>
      </c>
      <c r="D168" s="3">
        <v>0.3510126453644552</v>
      </c>
      <c r="E168" s="3">
        <f t="shared" si="13"/>
        <v>8.4607076253121458E-2</v>
      </c>
      <c r="F168" s="3">
        <v>0.38350681258677577</v>
      </c>
      <c r="G168" s="3">
        <f t="shared" si="14"/>
        <v>0.9876188563618773</v>
      </c>
      <c r="H168" s="58">
        <v>0.25573610257464974</v>
      </c>
      <c r="I168" s="58">
        <v>1.1118960981506509</v>
      </c>
      <c r="J168" s="3">
        <v>0.19078316404997939</v>
      </c>
      <c r="K168" s="3">
        <f t="shared" si="15"/>
        <v>-0.16433745325109572</v>
      </c>
      <c r="L168" s="3">
        <v>0.3370495211594377</v>
      </c>
      <c r="M168" s="3">
        <f t="shared" si="16"/>
        <v>0.74067356699998221</v>
      </c>
      <c r="N168" s="3">
        <v>0.25369715513148727</v>
      </c>
      <c r="O168" s="3">
        <f t="shared" si="17"/>
        <v>0.17056282959743382</v>
      </c>
    </row>
    <row r="169" spans="1:15" x14ac:dyDescent="0.25">
      <c r="B169" s="3">
        <v>0.38879312528706789</v>
      </c>
      <c r="C169" s="3">
        <f t="shared" si="12"/>
        <v>1.5057901737222483</v>
      </c>
      <c r="D169" s="3">
        <v>0.37623620174228273</v>
      </c>
      <c r="E169" s="3">
        <f t="shared" si="13"/>
        <v>0.27921420965675109</v>
      </c>
      <c r="F169" s="3">
        <v>0.39611259909405283</v>
      </c>
      <c r="G169" s="3">
        <f t="shared" si="14"/>
        <v>1.1093857973236525</v>
      </c>
      <c r="H169" s="58">
        <v>0.26537136112402199</v>
      </c>
      <c r="I169" s="58">
        <v>1.0614854444960879</v>
      </c>
      <c r="J169" s="3">
        <v>0.1977025803856553</v>
      </c>
      <c r="K169" s="3">
        <f t="shared" si="15"/>
        <v>-7.8265526924388623E-2</v>
      </c>
      <c r="L169" s="3">
        <v>0.34812826648199824</v>
      </c>
      <c r="M169" s="3">
        <f t="shared" si="16"/>
        <v>0.8860066406844338</v>
      </c>
      <c r="N169" s="3">
        <v>0.27142144320737155</v>
      </c>
      <c r="O169" s="3">
        <f t="shared" si="17"/>
        <v>0.38914849436662663</v>
      </c>
    </row>
    <row r="170" spans="1:15" x14ac:dyDescent="0.25">
      <c r="B170" s="3">
        <v>0.41285208503963555</v>
      </c>
      <c r="C170" s="3">
        <f t="shared" si="12"/>
        <v>1.7328900321645238</v>
      </c>
      <c r="D170" s="3">
        <v>0.40388198949836024</v>
      </c>
      <c r="E170" s="3">
        <f t="shared" si="13"/>
        <v>0.49250956838041993</v>
      </c>
      <c r="F170" s="3">
        <v>0.41017289942909274</v>
      </c>
      <c r="G170" s="3">
        <f t="shared" si="14"/>
        <v>1.2452027699348642</v>
      </c>
      <c r="H170" s="58">
        <v>0.27611838027524493</v>
      </c>
      <c r="I170" s="58">
        <v>0.98613707241158899</v>
      </c>
      <c r="J170" s="3">
        <v>0.20542039091390926</v>
      </c>
      <c r="K170" s="3">
        <f t="shared" si="15"/>
        <v>1.7737775516939204E-2</v>
      </c>
      <c r="L170" s="3">
        <v>0.36048532857254661</v>
      </c>
      <c r="M170" s="3">
        <f t="shared" si="16"/>
        <v>1.0481089151786307</v>
      </c>
      <c r="N170" s="3">
        <v>0.29119084144585788</v>
      </c>
      <c r="O170" s="3">
        <f t="shared" si="17"/>
        <v>0.63295558199380364</v>
      </c>
    </row>
    <row r="171" spans="1:15" x14ac:dyDescent="0.25">
      <c r="B171" s="3">
        <v>0.43442218688676498</v>
      </c>
      <c r="C171" s="3">
        <f t="shared" si="12"/>
        <v>1.9364968018024238</v>
      </c>
      <c r="D171" s="3">
        <v>0.42827084631765316</v>
      </c>
      <c r="E171" s="3">
        <f t="shared" si="13"/>
        <v>0.68067674994274285</v>
      </c>
      <c r="F171" s="3">
        <v>0.4227786859363698</v>
      </c>
      <c r="G171" s="3">
        <f t="shared" si="14"/>
        <v>1.3669697108966394</v>
      </c>
      <c r="H171" s="58">
        <v>0.28575363882461713</v>
      </c>
      <c r="I171" s="58">
        <v>0.92178593169231338</v>
      </c>
      <c r="J171" s="3">
        <v>0.21233980724958523</v>
      </c>
      <c r="K171" s="3">
        <f t="shared" si="15"/>
        <v>0.10380970184364699</v>
      </c>
      <c r="L171" s="3">
        <v>0.37156407389510704</v>
      </c>
      <c r="M171" s="3">
        <f t="shared" si="16"/>
        <v>1.1934419888630807</v>
      </c>
      <c r="N171" s="3">
        <v>0.30891512952174222</v>
      </c>
      <c r="O171" s="3">
        <f t="shared" si="17"/>
        <v>0.85154124676299714</v>
      </c>
    </row>
    <row r="172" spans="1:15" x14ac:dyDescent="0.25">
      <c r="B172" s="3">
        <v>0.46014038524295764</v>
      </c>
      <c r="C172" s="3">
        <f t="shared" si="12"/>
        <v>2.1792587194476112</v>
      </c>
      <c r="D172" s="3">
        <v>0.45690600461126074</v>
      </c>
      <c r="E172" s="3">
        <f t="shared" si="13"/>
        <v>0.90160539246266425</v>
      </c>
      <c r="F172" s="3">
        <v>0.43780866215658465</v>
      </c>
      <c r="G172" s="3">
        <f t="shared" si="14"/>
        <v>1.5121533712741393</v>
      </c>
      <c r="H172" s="58">
        <v>0.29724183171040697</v>
      </c>
      <c r="I172" s="58">
        <v>0.82567175475113053</v>
      </c>
      <c r="J172" s="3">
        <v>0.22058988057289108</v>
      </c>
      <c r="K172" s="3">
        <f t="shared" si="15"/>
        <v>0.20643392169472025</v>
      </c>
      <c r="L172" s="3">
        <v>0.38477334716431372</v>
      </c>
      <c r="M172" s="3">
        <f t="shared" si="16"/>
        <v>1.3667237305637714</v>
      </c>
      <c r="N172" s="3">
        <v>0.33004793453529657</v>
      </c>
      <c r="O172" s="3">
        <f t="shared" si="17"/>
        <v>1.1121626162954965</v>
      </c>
    </row>
    <row r="173" spans="1:15" x14ac:dyDescent="0.25">
      <c r="A173" t="s">
        <v>42</v>
      </c>
      <c r="B173" s="3">
        <v>0.28840918976773444</v>
      </c>
      <c r="C173" s="3">
        <f t="shared" si="12"/>
        <v>0.55823559194586403</v>
      </c>
      <c r="D173" s="3">
        <v>0.25457315086049842</v>
      </c>
      <c r="E173" s="3">
        <f t="shared" si="13"/>
        <v>-0.65945190144154464</v>
      </c>
      <c r="F173" s="3">
        <v>0.33744720804095568</v>
      </c>
      <c r="G173" s="3">
        <f t="shared" si="14"/>
        <v>0.54270118746308316</v>
      </c>
      <c r="H173" s="58">
        <v>0.22053035018271278</v>
      </c>
      <c r="I173" s="58">
        <v>1.3783146886419548</v>
      </c>
      <c r="J173" s="3">
        <v>0.16550068128500958</v>
      </c>
      <c r="K173" s="3">
        <f t="shared" si="15"/>
        <v>-0.47883103021406537</v>
      </c>
      <c r="L173" s="3">
        <v>0.29656949017315881</v>
      </c>
      <c r="M173" s="3">
        <f t="shared" si="16"/>
        <v>0.20964887469140933</v>
      </c>
      <c r="N173" s="3">
        <v>0.18893533331575607</v>
      </c>
      <c r="O173" s="3">
        <f t="shared" si="17"/>
        <v>-0.62811556090538845</v>
      </c>
    </row>
    <row r="174" spans="1:15" x14ac:dyDescent="0.25">
      <c r="B174" s="3">
        <v>0.31329776882211469</v>
      </c>
      <c r="C174" s="3">
        <f t="shared" si="12"/>
        <v>0.79316647998959622</v>
      </c>
      <c r="D174" s="3">
        <v>0.28584412159935541</v>
      </c>
      <c r="E174" s="3">
        <f t="shared" si="13"/>
        <v>-0.41818719304431107</v>
      </c>
      <c r="F174" s="3">
        <v>0.35199234631858312</v>
      </c>
      <c r="G174" s="3">
        <f t="shared" si="14"/>
        <v>0.6832015039574395</v>
      </c>
      <c r="H174" s="58">
        <v>0.2316479562012192</v>
      </c>
      <c r="I174" s="58">
        <v>1.2869330900067733</v>
      </c>
      <c r="J174" s="3">
        <v>0.1734846232107895</v>
      </c>
      <c r="K174" s="3">
        <f t="shared" si="15"/>
        <v>-0.37951726906786465</v>
      </c>
      <c r="L174" s="3">
        <v>0.30935265785303639</v>
      </c>
      <c r="M174" s="3">
        <f t="shared" si="16"/>
        <v>0.37734088278885392</v>
      </c>
      <c r="N174" s="3">
        <v>0.20938643494177642</v>
      </c>
      <c r="O174" s="3">
        <f t="shared" si="17"/>
        <v>-0.37590133232555029</v>
      </c>
    </row>
    <row r="175" spans="1:15" x14ac:dyDescent="0.25">
      <c r="B175" s="3">
        <v>0.33652710927286961</v>
      </c>
      <c r="C175" s="3">
        <f t="shared" si="12"/>
        <v>1.012435308830413</v>
      </c>
      <c r="D175" s="3">
        <v>0.31431708743144865</v>
      </c>
      <c r="E175" s="3">
        <f t="shared" si="13"/>
        <v>-0.19850991292238709</v>
      </c>
      <c r="F175" s="3">
        <v>0.36556780871103534</v>
      </c>
      <c r="G175" s="3">
        <f t="shared" si="14"/>
        <v>0.81433513268550506</v>
      </c>
      <c r="H175" s="58">
        <v>0.24202438848515856</v>
      </c>
      <c r="I175" s="58">
        <v>1.2101219424257927</v>
      </c>
      <c r="J175" s="3">
        <v>0.18093630234151747</v>
      </c>
      <c r="K175" s="3">
        <f t="shared" si="15"/>
        <v>-0.28682442533141006</v>
      </c>
      <c r="L175" s="3">
        <v>0.32128361435425545</v>
      </c>
      <c r="M175" s="3">
        <f t="shared" si="16"/>
        <v>0.53385342367980193</v>
      </c>
      <c r="N175" s="3">
        <v>0.2284741297927288</v>
      </c>
      <c r="O175" s="3">
        <f t="shared" si="17"/>
        <v>-0.1405013856510339</v>
      </c>
    </row>
    <row r="176" spans="1:15" x14ac:dyDescent="0.25">
      <c r="B176" s="3">
        <v>0.36058606902543705</v>
      </c>
      <c r="C176" s="3">
        <f t="shared" si="12"/>
        <v>1.2395351672726864</v>
      </c>
      <c r="D176" s="3">
        <v>0.34316160218805503</v>
      </c>
      <c r="E176" s="3">
        <f t="shared" si="13"/>
        <v>2.4033976096221286E-2</v>
      </c>
      <c r="F176" s="3">
        <v>0.37962810904607519</v>
      </c>
      <c r="G176" s="3">
        <f t="shared" si="14"/>
        <v>0.95015210529671634</v>
      </c>
      <c r="H176" s="58">
        <v>0.2527714076363814</v>
      </c>
      <c r="I176" s="58">
        <v>1.09900612015818</v>
      </c>
      <c r="J176" s="3">
        <v>0.18865411286977138</v>
      </c>
      <c r="K176" s="3">
        <f t="shared" si="15"/>
        <v>-0.19082112289008293</v>
      </c>
      <c r="L176" s="3">
        <v>0.33364067644480372</v>
      </c>
      <c r="M176" s="3">
        <f t="shared" si="16"/>
        <v>0.69595569817399749</v>
      </c>
      <c r="N176" s="3">
        <v>0.2482435280312151</v>
      </c>
      <c r="O176" s="3">
        <f t="shared" si="17"/>
        <v>0.10330570197614271</v>
      </c>
    </row>
    <row r="177" spans="1:15" x14ac:dyDescent="0.25">
      <c r="B177" s="3">
        <v>0.38630426738163004</v>
      </c>
      <c r="C177" s="3">
        <f t="shared" si="12"/>
        <v>1.4822970849178769</v>
      </c>
      <c r="D177" s="3">
        <v>0.37334774032491186</v>
      </c>
      <c r="E177" s="3">
        <f t="shared" si="13"/>
        <v>0.25692888287881704</v>
      </c>
      <c r="F177" s="3">
        <v>0.3946580852662902</v>
      </c>
      <c r="G177" s="3">
        <f t="shared" si="14"/>
        <v>1.095335765674218</v>
      </c>
      <c r="H177" s="58">
        <v>0.2642596005221714</v>
      </c>
      <c r="I177" s="58">
        <v>1.1010816688423808</v>
      </c>
      <c r="J177" s="3">
        <v>0.1969041861930774</v>
      </c>
      <c r="K177" s="3">
        <f t="shared" si="15"/>
        <v>-8.8196903039007624E-2</v>
      </c>
      <c r="L177" s="3">
        <v>0.34684994971401056</v>
      </c>
      <c r="M177" s="3">
        <f t="shared" si="16"/>
        <v>0.86923743987469038</v>
      </c>
      <c r="N177" s="3">
        <v>0.26937633304476966</v>
      </c>
      <c r="O177" s="3">
        <f t="shared" si="17"/>
        <v>0.36392707150864456</v>
      </c>
    </row>
    <row r="178" spans="1:15" x14ac:dyDescent="0.25">
      <c r="B178" s="3">
        <v>0.41285208503963555</v>
      </c>
      <c r="C178" s="3">
        <f t="shared" si="12"/>
        <v>1.7328900321645238</v>
      </c>
      <c r="D178" s="3">
        <v>0.40388198949836024</v>
      </c>
      <c r="E178" s="3">
        <f t="shared" si="13"/>
        <v>0.49250956838041993</v>
      </c>
      <c r="F178" s="3">
        <v>0.41017289942909274</v>
      </c>
      <c r="G178" s="3">
        <f t="shared" si="14"/>
        <v>1.2452027699348642</v>
      </c>
      <c r="H178" s="58">
        <v>0.27611838027524493</v>
      </c>
      <c r="I178" s="58">
        <v>1.1044735211009797</v>
      </c>
      <c r="J178" s="3">
        <v>0.20542039091390926</v>
      </c>
      <c r="K178" s="3">
        <f t="shared" si="15"/>
        <v>1.7737775516939204E-2</v>
      </c>
      <c r="L178" s="3">
        <v>0.36048532857254661</v>
      </c>
      <c r="M178" s="3">
        <f t="shared" si="16"/>
        <v>1.0481089151786307</v>
      </c>
      <c r="N178" s="3">
        <v>0.29119084144585788</v>
      </c>
      <c r="O178" s="3">
        <f t="shared" si="17"/>
        <v>0.63295558199380364</v>
      </c>
    </row>
    <row r="179" spans="1:15" x14ac:dyDescent="0.25">
      <c r="B179" s="3">
        <v>0.43691104479220294</v>
      </c>
      <c r="C179" s="3">
        <f t="shared" si="12"/>
        <v>1.9599898906067965</v>
      </c>
      <c r="D179" s="3">
        <v>0.43106239180144945</v>
      </c>
      <c r="E179" s="3">
        <f t="shared" si="13"/>
        <v>0.70221434187585285</v>
      </c>
      <c r="F179" s="3">
        <v>0.42423319976413248</v>
      </c>
      <c r="G179" s="3">
        <f t="shared" si="14"/>
        <v>1.3810197425460744</v>
      </c>
      <c r="H179" s="58">
        <v>0.28686539942646772</v>
      </c>
      <c r="I179" s="58">
        <v>1.0624644423202507</v>
      </c>
      <c r="J179" s="3">
        <v>0.21313820144216317</v>
      </c>
      <c r="K179" s="3">
        <f t="shared" si="15"/>
        <v>0.11374107795826634</v>
      </c>
      <c r="L179" s="3">
        <v>0.37284239066309477</v>
      </c>
      <c r="M179" s="3">
        <f t="shared" si="16"/>
        <v>1.2102111896728249</v>
      </c>
      <c r="N179" s="3">
        <v>0.31096023968434422</v>
      </c>
      <c r="O179" s="3">
        <f t="shared" si="17"/>
        <v>0.87676266962098059</v>
      </c>
    </row>
    <row r="180" spans="1:15" x14ac:dyDescent="0.25">
      <c r="B180" s="3">
        <v>0.45848114663933243</v>
      </c>
      <c r="C180" s="3">
        <f t="shared" si="12"/>
        <v>2.1635966602446972</v>
      </c>
      <c r="D180" s="3">
        <v>0.45507225504881621</v>
      </c>
      <c r="E180" s="3">
        <f t="shared" si="13"/>
        <v>0.8874574769038106</v>
      </c>
      <c r="F180" s="3">
        <v>0.43683898627140955</v>
      </c>
      <c r="G180" s="3">
        <f t="shared" si="14"/>
        <v>1.5027866835078496</v>
      </c>
      <c r="H180" s="58">
        <v>0.29650065797583997</v>
      </c>
      <c r="I180" s="58">
        <v>1.022416061985655</v>
      </c>
      <c r="J180" s="3">
        <v>0.22005761777783911</v>
      </c>
      <c r="K180" s="3">
        <f t="shared" si="15"/>
        <v>0.19981300428497378</v>
      </c>
      <c r="L180" s="3">
        <v>0.3839211359856553</v>
      </c>
      <c r="M180" s="3">
        <f t="shared" si="16"/>
        <v>1.3555442633572763</v>
      </c>
      <c r="N180" s="3">
        <v>0.32868452776022866</v>
      </c>
      <c r="O180" s="3">
        <f t="shared" si="17"/>
        <v>1.0953483343901753</v>
      </c>
    </row>
    <row r="181" spans="1:15" x14ac:dyDescent="0.25">
      <c r="A181" t="s">
        <v>43</v>
      </c>
      <c r="B181" s="3">
        <v>0.31578662672755275</v>
      </c>
      <c r="C181" s="3">
        <f t="shared" si="12"/>
        <v>0.81665956879396984</v>
      </c>
      <c r="D181" s="3">
        <v>0.28892624595985633</v>
      </c>
      <c r="E181" s="3">
        <f t="shared" si="13"/>
        <v>-0.39440769987506746</v>
      </c>
      <c r="F181" s="3">
        <v>0.35344686014634585</v>
      </c>
      <c r="G181" s="3">
        <f t="shared" si="14"/>
        <v>0.69725153560687514</v>
      </c>
      <c r="H181" s="58">
        <v>0.23275971680306987</v>
      </c>
      <c r="I181" s="58">
        <v>1.5517314453537991</v>
      </c>
      <c r="J181" s="3">
        <v>0.17428301740336749</v>
      </c>
      <c r="K181" s="3">
        <f t="shared" si="15"/>
        <v>-0.36958589295324462</v>
      </c>
      <c r="L181" s="3">
        <v>0.31063097462102418</v>
      </c>
      <c r="M181" s="3">
        <f t="shared" si="16"/>
        <v>0.39411008359859873</v>
      </c>
      <c r="N181" s="3">
        <v>0.2114315451043785</v>
      </c>
      <c r="O181" s="3">
        <f t="shared" si="17"/>
        <v>-0.35067990946756578</v>
      </c>
    </row>
    <row r="182" spans="1:15" x14ac:dyDescent="0.25">
      <c r="B182" s="3">
        <v>0.3398455864801202</v>
      </c>
      <c r="C182" s="3">
        <f t="shared" si="12"/>
        <v>1.0437594272362429</v>
      </c>
      <c r="D182" s="3">
        <v>0.3183330337313815</v>
      </c>
      <c r="E182" s="3">
        <f t="shared" si="13"/>
        <v>-0.16752570967895228</v>
      </c>
      <c r="F182" s="3">
        <v>0.36750716048138565</v>
      </c>
      <c r="G182" s="3">
        <f t="shared" si="14"/>
        <v>0.83306850821808587</v>
      </c>
      <c r="H182" s="58">
        <v>0.24350673595429273</v>
      </c>
      <c r="I182" s="58">
        <v>1.5219170997143294</v>
      </c>
      <c r="J182" s="3">
        <v>0.18200082793162145</v>
      </c>
      <c r="K182" s="3">
        <f t="shared" si="15"/>
        <v>-0.2735825905119168</v>
      </c>
      <c r="L182" s="3">
        <v>0.32298803671157245</v>
      </c>
      <c r="M182" s="3">
        <f t="shared" si="16"/>
        <v>0.55621235809279435</v>
      </c>
      <c r="N182" s="3">
        <v>0.23120094334286487</v>
      </c>
      <c r="O182" s="3">
        <f t="shared" si="17"/>
        <v>-0.1068728218403885</v>
      </c>
    </row>
    <row r="183" spans="1:15" x14ac:dyDescent="0.25">
      <c r="B183" s="3">
        <v>0.37385997785443986</v>
      </c>
      <c r="C183" s="3">
        <f t="shared" si="12"/>
        <v>1.3648316408960102</v>
      </c>
      <c r="D183" s="3">
        <v>0.35882040605159882</v>
      </c>
      <c r="E183" s="3">
        <f t="shared" si="13"/>
        <v>0.14484623931429169</v>
      </c>
      <c r="F183" s="3">
        <v>0.38738551612747646</v>
      </c>
      <c r="G183" s="3">
        <f t="shared" si="14"/>
        <v>1.0250856074270394</v>
      </c>
      <c r="H183" s="58">
        <v>0.25870079751291819</v>
      </c>
      <c r="I183" s="58">
        <v>1.4372266528495456</v>
      </c>
      <c r="J183" s="3">
        <v>0.19291221523018737</v>
      </c>
      <c r="K183" s="3">
        <f t="shared" si="15"/>
        <v>-0.13785378361210884</v>
      </c>
      <c r="L183" s="3">
        <v>0.34045836587407174</v>
      </c>
      <c r="M183" s="3">
        <f t="shared" si="16"/>
        <v>0.78539143582596771</v>
      </c>
      <c r="N183" s="3">
        <v>0.2591507822317593</v>
      </c>
      <c r="O183" s="3">
        <f t="shared" si="17"/>
        <v>0.23781995721872326</v>
      </c>
    </row>
    <row r="184" spans="1:15" x14ac:dyDescent="0.25">
      <c r="B184" s="3">
        <v>0.39377084109794397</v>
      </c>
      <c r="C184" s="3">
        <f t="shared" si="12"/>
        <v>1.5527763513309951</v>
      </c>
      <c r="D184" s="3">
        <v>0.3819966150455596</v>
      </c>
      <c r="E184" s="3">
        <f t="shared" si="13"/>
        <v>0.32365748733651006</v>
      </c>
      <c r="F184" s="3">
        <v>0.39902162674957831</v>
      </c>
      <c r="G184" s="3">
        <f t="shared" si="14"/>
        <v>1.1374858606225235</v>
      </c>
      <c r="H184" s="58">
        <v>0.26759488232772327</v>
      </c>
      <c r="I184" s="58">
        <v>1.4866382351540182</v>
      </c>
      <c r="J184" s="3">
        <v>0.19929936877081128</v>
      </c>
      <c r="K184" s="3">
        <f t="shared" si="15"/>
        <v>-5.8402774695148547E-2</v>
      </c>
      <c r="L184" s="3">
        <v>0.35068490001797376</v>
      </c>
      <c r="M184" s="3">
        <f t="shared" si="16"/>
        <v>0.91954504230392264</v>
      </c>
      <c r="N184" s="3">
        <v>0.27551166353257567</v>
      </c>
      <c r="O184" s="3">
        <f t="shared" si="17"/>
        <v>0.43959134008259493</v>
      </c>
    </row>
    <row r="185" spans="1:15" x14ac:dyDescent="0.25">
      <c r="B185" s="3">
        <v>0.41285208503963555</v>
      </c>
      <c r="C185" s="3">
        <f t="shared" si="12"/>
        <v>1.7328900321645238</v>
      </c>
      <c r="D185" s="3">
        <v>0.40388198949836024</v>
      </c>
      <c r="E185" s="3">
        <f t="shared" si="13"/>
        <v>0.49250956838041993</v>
      </c>
      <c r="F185" s="3">
        <v>0.41017289942909274</v>
      </c>
      <c r="G185" s="3">
        <f t="shared" si="14"/>
        <v>1.2452027699348642</v>
      </c>
      <c r="H185" s="58">
        <v>0.27611838027524493</v>
      </c>
      <c r="I185" s="58">
        <v>1.4532546330276048</v>
      </c>
      <c r="J185" s="3">
        <v>0.20542039091390926</v>
      </c>
      <c r="K185" s="3">
        <f t="shared" si="15"/>
        <v>1.7737775516939204E-2</v>
      </c>
      <c r="L185" s="3">
        <v>0.36048532857254661</v>
      </c>
      <c r="M185" s="3">
        <f t="shared" si="16"/>
        <v>1.0481089151786307</v>
      </c>
      <c r="N185" s="3">
        <v>0.29119084144585788</v>
      </c>
      <c r="O185" s="3">
        <f t="shared" si="17"/>
        <v>0.63295558199380364</v>
      </c>
    </row>
    <row r="186" spans="1:15" x14ac:dyDescent="0.25">
      <c r="B186" s="3">
        <v>0.4335925675849524</v>
      </c>
      <c r="C186" s="3">
        <f t="shared" si="12"/>
        <v>1.928665772200967</v>
      </c>
      <c r="D186" s="3">
        <v>0.4273393239822082</v>
      </c>
      <c r="E186" s="3">
        <f t="shared" si="13"/>
        <v>0.67348978198759157</v>
      </c>
      <c r="F186" s="3">
        <v>0.42229384799378228</v>
      </c>
      <c r="G186" s="3">
        <f t="shared" si="14"/>
        <v>1.3622863670134946</v>
      </c>
      <c r="H186" s="58">
        <v>0.28538305195733366</v>
      </c>
      <c r="I186" s="58">
        <v>1.4269152597866681</v>
      </c>
      <c r="J186" s="3">
        <v>0.21207367585205927</v>
      </c>
      <c r="K186" s="3">
        <f t="shared" si="15"/>
        <v>0.10049924313877411</v>
      </c>
      <c r="L186" s="3">
        <v>0.37113796830577789</v>
      </c>
      <c r="M186" s="3">
        <f t="shared" si="16"/>
        <v>1.1878522552598341</v>
      </c>
      <c r="N186" s="3">
        <v>0.30823342613420823</v>
      </c>
      <c r="O186" s="3">
        <f t="shared" si="17"/>
        <v>0.84313410581033621</v>
      </c>
    </row>
    <row r="187" spans="1:15" x14ac:dyDescent="0.25">
      <c r="B187" s="3">
        <v>0.46097000454477061</v>
      </c>
      <c r="C187" s="3">
        <f t="shared" si="12"/>
        <v>2.1870897490490719</v>
      </c>
      <c r="D187" s="3">
        <v>0.45782219685333214</v>
      </c>
      <c r="E187" s="3">
        <f t="shared" si="13"/>
        <v>0.90867408425241092</v>
      </c>
      <c r="F187" s="3">
        <v>0.43829350009917234</v>
      </c>
      <c r="G187" s="3">
        <f t="shared" si="14"/>
        <v>1.5168367151572857</v>
      </c>
      <c r="H187" s="58">
        <v>0.29761241857769066</v>
      </c>
      <c r="I187" s="58">
        <v>1.3527837208076847</v>
      </c>
      <c r="J187" s="3">
        <v>0.22085601197041718</v>
      </c>
      <c r="K187" s="3">
        <f t="shared" si="15"/>
        <v>0.20974438039959487</v>
      </c>
      <c r="L187" s="3">
        <v>0.38519945275364315</v>
      </c>
      <c r="M187" s="3">
        <f t="shared" si="16"/>
        <v>1.372313464167022</v>
      </c>
      <c r="N187" s="3">
        <v>0.3307296379228305</v>
      </c>
      <c r="O187" s="3">
        <f t="shared" si="17"/>
        <v>1.1205697572481568</v>
      </c>
    </row>
    <row r="188" spans="1:15" x14ac:dyDescent="0.25">
      <c r="A188" t="s">
        <v>44</v>
      </c>
      <c r="B188" s="3">
        <v>0.19112255277280865</v>
      </c>
      <c r="C188" s="3">
        <f t="shared" si="12"/>
        <v>-0.36008264446561417</v>
      </c>
      <c r="D188" s="3">
        <v>0.26226217585674594</v>
      </c>
      <c r="E188" s="3">
        <f t="shared" si="13"/>
        <v>-0.60012881905083459</v>
      </c>
      <c r="F188" s="3">
        <v>0.23684951094129722</v>
      </c>
      <c r="G188" s="3">
        <f t="shared" si="14"/>
        <v>-0.42903301068102145</v>
      </c>
      <c r="H188" s="58">
        <v>0.20546221501774403</v>
      </c>
      <c r="I188" s="58">
        <v>1.2841388438609003</v>
      </c>
      <c r="J188" s="3">
        <v>0.12778582265536664</v>
      </c>
      <c r="K188" s="3">
        <f t="shared" si="15"/>
        <v>-0.94797327804438036</v>
      </c>
      <c r="L188" s="3">
        <v>0.24461058238608518</v>
      </c>
      <c r="M188" s="3">
        <f t="shared" si="16"/>
        <v>-0.47195789160955243</v>
      </c>
      <c r="N188" s="3">
        <v>0.20225527524874382</v>
      </c>
      <c r="O188" s="3">
        <f t="shared" si="17"/>
        <v>-0.46384671413175499</v>
      </c>
    </row>
    <row r="189" spans="1:15" x14ac:dyDescent="0.25">
      <c r="B189" s="3">
        <v>0.22730456924435233</v>
      </c>
      <c r="C189" s="3">
        <f t="shared" si="12"/>
        <v>-1.8549556445601162E-2</v>
      </c>
      <c r="D189" s="3">
        <v>0.31797860737202122</v>
      </c>
      <c r="E189" s="3">
        <f t="shared" si="13"/>
        <v>-0.17026021296487354</v>
      </c>
      <c r="F189" s="3">
        <v>0.2736622642224788</v>
      </c>
      <c r="G189" s="3">
        <f t="shared" si="14"/>
        <v>-7.3436289060967691E-2</v>
      </c>
      <c r="H189" s="58">
        <v>0.24507473604570415</v>
      </c>
      <c r="I189" s="58">
        <v>1.2253736802285207</v>
      </c>
      <c r="J189" s="3">
        <v>0.14966742924837029</v>
      </c>
      <c r="K189" s="3">
        <f t="shared" si="15"/>
        <v>-0.67578384193943164</v>
      </c>
      <c r="L189" s="3">
        <v>0.28262961389498675</v>
      </c>
      <c r="M189" s="3">
        <f t="shared" si="16"/>
        <v>2.6782944723494639E-2</v>
      </c>
      <c r="N189" s="3">
        <v>0.25041793677826535</v>
      </c>
      <c r="O189" s="3">
        <f t="shared" si="17"/>
        <v>0.13012170606155432</v>
      </c>
    </row>
    <row r="190" spans="1:15" x14ac:dyDescent="0.25">
      <c r="B190" s="3">
        <v>0.26336393481260267</v>
      </c>
      <c r="C190" s="3">
        <f t="shared" si="12"/>
        <v>0.32182579229298841</v>
      </c>
      <c r="D190" s="3">
        <v>0.37186865513846545</v>
      </c>
      <c r="E190" s="3">
        <f t="shared" si="13"/>
        <v>0.24551730697403579</v>
      </c>
      <c r="F190" s="3">
        <v>0.31035022850948701</v>
      </c>
      <c r="G190" s="3">
        <f t="shared" si="14"/>
        <v>0.28095501994342609</v>
      </c>
      <c r="H190" s="58">
        <v>0.28455297734136625</v>
      </c>
      <c r="I190" s="58">
        <v>1.2371868580059402</v>
      </c>
      <c r="J190" s="3">
        <v>0.17147486090377059</v>
      </c>
      <c r="K190" s="3">
        <f t="shared" si="15"/>
        <v>-0.4045170818890752</v>
      </c>
      <c r="L190" s="3">
        <v>0.32051976733097681</v>
      </c>
      <c r="M190" s="3">
        <f t="shared" si="16"/>
        <v>0.52383313415371813</v>
      </c>
      <c r="N190" s="3">
        <v>0.29841733504836482</v>
      </c>
      <c r="O190" s="3">
        <f t="shared" si="17"/>
        <v>0.72207667398302244</v>
      </c>
    </row>
    <row r="191" spans="1:15" x14ac:dyDescent="0.25">
      <c r="A191" t="s">
        <v>45</v>
      </c>
      <c r="B191" s="3">
        <v>0.19112255277280865</v>
      </c>
      <c r="C191" s="3">
        <f t="shared" si="12"/>
        <v>-0.36008264446561417</v>
      </c>
      <c r="D191" s="3">
        <v>0.26226217585674594</v>
      </c>
      <c r="E191" s="3">
        <f t="shared" si="13"/>
        <v>-0.60012881905083459</v>
      </c>
      <c r="F191" s="3">
        <v>0.23684951094129722</v>
      </c>
      <c r="G191" s="3">
        <f t="shared" si="14"/>
        <v>-0.42903301068102145</v>
      </c>
      <c r="H191" s="58">
        <v>0.20546221501774403</v>
      </c>
      <c r="I191" s="58">
        <v>1.4675872501267428</v>
      </c>
      <c r="J191" s="3">
        <v>0.12778582265536664</v>
      </c>
      <c r="K191" s="3">
        <f t="shared" si="15"/>
        <v>-0.94797327804438036</v>
      </c>
      <c r="L191" s="3">
        <v>0.24461058238608518</v>
      </c>
      <c r="M191" s="3">
        <f t="shared" si="16"/>
        <v>-0.47195789160955243</v>
      </c>
      <c r="N191" s="3">
        <v>0.20225527524874382</v>
      </c>
      <c r="O191" s="3">
        <f t="shared" si="17"/>
        <v>-0.46384671413175499</v>
      </c>
    </row>
    <row r="192" spans="1:15" x14ac:dyDescent="0.25">
      <c r="B192" s="3">
        <v>0.22681396563117887</v>
      </c>
      <c r="C192" s="3">
        <f t="shared" si="12"/>
        <v>-2.3180513571296149E-2</v>
      </c>
      <c r="D192" s="3">
        <v>0.31723563596323379</v>
      </c>
      <c r="E192" s="3">
        <f t="shared" si="13"/>
        <v>-0.17599245523472554</v>
      </c>
      <c r="F192" s="3">
        <v>0.27316310824578488</v>
      </c>
      <c r="G192" s="3">
        <f t="shared" si="14"/>
        <v>-7.8257939523611847E-2</v>
      </c>
      <c r="H192" s="58">
        <v>0.24453761711651154</v>
      </c>
      <c r="I192" s="58">
        <v>1.4384565712735973</v>
      </c>
      <c r="J192" s="3">
        <v>0.14937072949795668</v>
      </c>
      <c r="K192" s="3">
        <f t="shared" si="15"/>
        <v>-0.67947454615780378</v>
      </c>
      <c r="L192" s="3">
        <v>0.28211410160334066</v>
      </c>
      <c r="M192" s="3">
        <f t="shared" si="16"/>
        <v>2.0020357112199492E-2</v>
      </c>
      <c r="N192" s="3">
        <v>0.2497648837405769</v>
      </c>
      <c r="O192" s="3">
        <f t="shared" si="17"/>
        <v>0.12206789697418714</v>
      </c>
    </row>
    <row r="193" spans="1:15" x14ac:dyDescent="0.25">
      <c r="B193" s="3">
        <v>0.2627506802961358</v>
      </c>
      <c r="C193" s="3">
        <f t="shared" si="12"/>
        <v>0.31603709588586926</v>
      </c>
      <c r="D193" s="3">
        <v>0.37096260696987954</v>
      </c>
      <c r="E193" s="3">
        <f t="shared" si="13"/>
        <v>0.23852687968563371</v>
      </c>
      <c r="F193" s="3">
        <v>0.30972628353861942</v>
      </c>
      <c r="G193" s="3">
        <f t="shared" si="14"/>
        <v>0.27492795686511901</v>
      </c>
      <c r="H193" s="58">
        <v>0.2838815786798754</v>
      </c>
      <c r="I193" s="58">
        <v>1.3518170413327402</v>
      </c>
      <c r="J193" s="3">
        <v>0.17110398621575354</v>
      </c>
      <c r="K193" s="3">
        <f t="shared" si="15"/>
        <v>-0.40913046216204096</v>
      </c>
      <c r="L193" s="3">
        <v>0.3198753769664191</v>
      </c>
      <c r="M193" s="3">
        <f t="shared" si="16"/>
        <v>0.51537989963959785</v>
      </c>
      <c r="N193" s="3">
        <v>0.29760101875125428</v>
      </c>
      <c r="O193" s="3">
        <f t="shared" si="17"/>
        <v>0.71200941262381368</v>
      </c>
    </row>
    <row r="194" spans="1:15" x14ac:dyDescent="0.25">
      <c r="A194" t="s">
        <v>46</v>
      </c>
      <c r="B194" s="3">
        <v>0.1180226144099611</v>
      </c>
      <c r="C194" s="3">
        <f t="shared" si="12"/>
        <v>-1.0500952561941828</v>
      </c>
      <c r="D194" s="3">
        <v>0.14010405042378313</v>
      </c>
      <c r="E194" s="3">
        <f t="shared" si="13"/>
        <v>-1.5426145754752203</v>
      </c>
      <c r="F194" s="3">
        <v>0.16247527041389301</v>
      </c>
      <c r="G194" s="3">
        <f t="shared" si="14"/>
        <v>-1.1474589296150968</v>
      </c>
      <c r="H194" s="58">
        <v>0.12543149456803462</v>
      </c>
      <c r="I194" s="58">
        <v>0.59729283127635535</v>
      </c>
      <c r="J194" s="3">
        <v>8.3577559843738908E-2</v>
      </c>
      <c r="K194" s="3">
        <f t="shared" si="15"/>
        <v>-1.4978882065818366</v>
      </c>
      <c r="L194" s="3">
        <v>0.16779925093081291</v>
      </c>
      <c r="M194" s="3">
        <f t="shared" si="16"/>
        <v>-1.4795834456925894</v>
      </c>
      <c r="N194" s="3">
        <v>0.10495037263316806</v>
      </c>
      <c r="O194" s="3">
        <f t="shared" si="17"/>
        <v>-1.6638642681494245</v>
      </c>
    </row>
    <row r="195" spans="1:15" x14ac:dyDescent="0.25">
      <c r="B195" s="3">
        <v>0.15530848901114511</v>
      </c>
      <c r="C195" s="3">
        <f t="shared" ref="C195:C258" si="18">(B195-B$344)/B$345</f>
        <v>-0.69814251464135557</v>
      </c>
      <c r="D195" s="3">
        <v>0.20460235210887237</v>
      </c>
      <c r="E195" s="3">
        <f t="shared" ref="E195:E258" si="19">(D195-D$344)/D$345</f>
        <v>-1.0449912660448637</v>
      </c>
      <c r="F195" s="3">
        <v>0.20041112464263613</v>
      </c>
      <c r="G195" s="3">
        <f t="shared" ref="G195:G258" si="20">(F195-F$344)/F$345</f>
        <v>-0.78101349445409152</v>
      </c>
      <c r="H195" s="58">
        <v>0.1662525331866784</v>
      </c>
      <c r="I195" s="58">
        <v>0.66501013274671361</v>
      </c>
      <c r="J195" s="3">
        <v>0.10612674087517321</v>
      </c>
      <c r="K195" s="3">
        <f t="shared" ref="K195:K258" si="21">(J195-J$344)/J$345</f>
        <v>-1.21739468598555</v>
      </c>
      <c r="L195" s="3">
        <v>0.20697818509591828</v>
      </c>
      <c r="M195" s="3">
        <f t="shared" ref="M195:M258" si="22">(L195-L$344)/L$345</f>
        <v>-0.96562678723412687</v>
      </c>
      <c r="N195" s="3">
        <v>0.15458240349748853</v>
      </c>
      <c r="O195" s="3">
        <f t="shared" ref="O195:O258" si="23">(N195-N$344)/N$345</f>
        <v>-1.0517747775095401</v>
      </c>
    </row>
    <row r="196" spans="1:15" x14ac:dyDescent="0.25">
      <c r="B196" s="3">
        <v>0.1905092982563418</v>
      </c>
      <c r="C196" s="3">
        <f t="shared" si="18"/>
        <v>-0.3658713408727331</v>
      </c>
      <c r="D196" s="3">
        <v>0.26129919414968328</v>
      </c>
      <c r="E196" s="3">
        <f t="shared" si="19"/>
        <v>-0.60755850528240551</v>
      </c>
      <c r="F196" s="3">
        <v>0.23622556597042974</v>
      </c>
      <c r="G196" s="3">
        <f t="shared" si="20"/>
        <v>-0.43506007375932743</v>
      </c>
      <c r="H196" s="58">
        <v>0.20479081635625315</v>
      </c>
      <c r="I196" s="58">
        <v>0.7061752288146661</v>
      </c>
      <c r="J196" s="3">
        <v>0.12741494796734962</v>
      </c>
      <c r="K196" s="3">
        <f t="shared" si="21"/>
        <v>-0.95258665831734579</v>
      </c>
      <c r="L196" s="3">
        <v>0.24396619202152753</v>
      </c>
      <c r="M196" s="3">
        <f t="shared" si="22"/>
        <v>-0.48041112612367193</v>
      </c>
      <c r="N196" s="3">
        <v>0.20143895895163333</v>
      </c>
      <c r="O196" s="3">
        <f t="shared" si="23"/>
        <v>-0.47391397549096304</v>
      </c>
    </row>
    <row r="197" spans="1:15" x14ac:dyDescent="0.25">
      <c r="B197" s="3">
        <v>0.22583275840483186</v>
      </c>
      <c r="C197" s="3">
        <f t="shared" si="18"/>
        <v>-3.2442427822686914E-2</v>
      </c>
      <c r="D197" s="3">
        <v>0.31574879558393154</v>
      </c>
      <c r="E197" s="3">
        <f t="shared" si="19"/>
        <v>-0.18746386472633572</v>
      </c>
      <c r="F197" s="3">
        <v>0.27216479629239682</v>
      </c>
      <c r="G197" s="3">
        <f t="shared" si="20"/>
        <v>-8.790124044890231E-2</v>
      </c>
      <c r="H197" s="58">
        <v>0.24346337925812608</v>
      </c>
      <c r="I197" s="58">
        <v>0.73776781593371532</v>
      </c>
      <c r="J197" s="3">
        <v>0.14877732999712945</v>
      </c>
      <c r="K197" s="3">
        <f t="shared" si="21"/>
        <v>-0.6868559545945484</v>
      </c>
      <c r="L197" s="3">
        <v>0.28108307702004831</v>
      </c>
      <c r="M197" s="3">
        <f t="shared" si="22"/>
        <v>6.4951818896070148E-3</v>
      </c>
      <c r="N197" s="3">
        <v>0.24845877766520005</v>
      </c>
      <c r="O197" s="3">
        <f t="shared" si="23"/>
        <v>0.10596027879945345</v>
      </c>
    </row>
    <row r="198" spans="1:15" x14ac:dyDescent="0.25">
      <c r="B198" s="3">
        <v>0.27575167604523287</v>
      </c>
      <c r="C198" s="3">
        <f t="shared" si="18"/>
        <v>0.43875745971678942</v>
      </c>
      <c r="D198" s="3">
        <v>0.39010522592092528</v>
      </c>
      <c r="E198" s="3">
        <f t="shared" si="19"/>
        <v>0.3862177978138831</v>
      </c>
      <c r="F198" s="3">
        <v>0.32295391692101011</v>
      </c>
      <c r="G198" s="3">
        <f t="shared" si="20"/>
        <v>0.40270169412520634</v>
      </c>
      <c r="H198" s="58">
        <v>0.29811523030348142</v>
      </c>
      <c r="I198" s="58">
        <v>0.80571683865805788</v>
      </c>
      <c r="J198" s="3">
        <v>0.17896652960171419</v>
      </c>
      <c r="K198" s="3">
        <f t="shared" si="21"/>
        <v>-0.31132680037517779</v>
      </c>
      <c r="L198" s="3">
        <v>0.33353645269504134</v>
      </c>
      <c r="M198" s="3">
        <f t="shared" si="22"/>
        <v>0.69458847133892987</v>
      </c>
      <c r="N198" s="3">
        <v>0.31490692424999761</v>
      </c>
      <c r="O198" s="3">
        <f t="shared" si="23"/>
        <v>0.92543535343903682</v>
      </c>
    </row>
    <row r="199" spans="1:15" x14ac:dyDescent="0.25">
      <c r="A199" t="s">
        <v>47</v>
      </c>
      <c r="B199" s="3">
        <v>0.1794510728837965</v>
      </c>
      <c r="C199" s="3">
        <f t="shared" si="18"/>
        <v>-0.47025330262649506</v>
      </c>
      <c r="D199" s="3">
        <v>0.18142626809901571</v>
      </c>
      <c r="E199" s="3">
        <f t="shared" si="19"/>
        <v>-1.2238015497780714</v>
      </c>
      <c r="F199" s="3">
        <v>0.24579967428747088</v>
      </c>
      <c r="G199" s="3">
        <f t="shared" si="20"/>
        <v>-0.3425779520345314</v>
      </c>
      <c r="H199" s="58">
        <v>0.17786549892396145</v>
      </c>
      <c r="I199" s="58">
        <v>1.1857699928264096</v>
      </c>
      <c r="J199" s="3">
        <v>0.22462944676363292</v>
      </c>
      <c r="K199" s="3">
        <f t="shared" si="21"/>
        <v>0.25668284829402188</v>
      </c>
      <c r="L199" s="3">
        <v>0.23457569596147687</v>
      </c>
      <c r="M199" s="3">
        <f t="shared" si="22"/>
        <v>-0.60359742710756981</v>
      </c>
      <c r="N199" s="3">
        <v>0.12697759645954299</v>
      </c>
      <c r="O199" s="3">
        <f t="shared" si="23"/>
        <v>-1.3922124340958444</v>
      </c>
    </row>
    <row r="200" spans="1:15" x14ac:dyDescent="0.25">
      <c r="B200" s="3">
        <v>0.2397953842270677</v>
      </c>
      <c r="C200" s="3">
        <f t="shared" si="18"/>
        <v>9.9355055539984485E-2</v>
      </c>
      <c r="D200" s="3">
        <v>0.28653185735533826</v>
      </c>
      <c r="E200" s="3">
        <f t="shared" si="19"/>
        <v>-0.41288111003181999</v>
      </c>
      <c r="F200" s="3">
        <v>0.30784619401052171</v>
      </c>
      <c r="G200" s="3">
        <f t="shared" si="20"/>
        <v>0.25676703129029932</v>
      </c>
      <c r="H200" s="58">
        <v>0.2364393163909069</v>
      </c>
      <c r="I200" s="58">
        <v>1.0279970277865518</v>
      </c>
      <c r="J200" s="3">
        <v>0.29310374580479831</v>
      </c>
      <c r="K200" s="3">
        <f t="shared" si="21"/>
        <v>1.1084475834143255</v>
      </c>
      <c r="L200" s="3">
        <v>0.29378897843718943</v>
      </c>
      <c r="M200" s="3">
        <f t="shared" si="22"/>
        <v>0.1731735965584949</v>
      </c>
      <c r="N200" s="3">
        <v>0.2044157220617108</v>
      </c>
      <c r="O200" s="3">
        <f t="shared" si="23"/>
        <v>-0.43720289629325987</v>
      </c>
    </row>
    <row r="201" spans="1:15" x14ac:dyDescent="0.25">
      <c r="B201" s="3">
        <v>0.30013969557033893</v>
      </c>
      <c r="C201" s="3">
        <f t="shared" si="18"/>
        <v>0.66896341370646428</v>
      </c>
      <c r="D201" s="3">
        <v>0.38280381975996458</v>
      </c>
      <c r="E201" s="3">
        <f t="shared" si="19"/>
        <v>0.32988530839343033</v>
      </c>
      <c r="F201" s="3">
        <v>0.36989271373357252</v>
      </c>
      <c r="G201" s="3">
        <f t="shared" si="20"/>
        <v>0.85611201461512976</v>
      </c>
      <c r="H201" s="58">
        <v>0.29501313385785227</v>
      </c>
      <c r="I201" s="58">
        <v>1.0536183352066151</v>
      </c>
      <c r="J201" s="3">
        <v>0.36157804484596373</v>
      </c>
      <c r="K201" s="3">
        <f t="shared" si="21"/>
        <v>1.9602123185346296</v>
      </c>
      <c r="L201" s="3">
        <v>0.35300226091290199</v>
      </c>
      <c r="M201" s="3">
        <f t="shared" si="22"/>
        <v>0.94994462022455961</v>
      </c>
      <c r="N201" s="3">
        <v>0.28185384766387861</v>
      </c>
      <c r="O201" s="3">
        <f t="shared" si="23"/>
        <v>0.51780664150932454</v>
      </c>
    </row>
    <row r="202" spans="1:15" x14ac:dyDescent="0.25">
      <c r="A202" t="s">
        <v>48</v>
      </c>
      <c r="B202" s="3">
        <v>0.12925750125388741</v>
      </c>
      <c r="C202" s="3">
        <f t="shared" si="18"/>
        <v>-0.94404573293504235</v>
      </c>
      <c r="D202" s="3">
        <v>0.18258746810139406</v>
      </c>
      <c r="E202" s="3">
        <f t="shared" si="19"/>
        <v>-1.2148425512773771</v>
      </c>
      <c r="F202" s="3">
        <v>0.18565179539027393</v>
      </c>
      <c r="G202" s="3">
        <f t="shared" si="20"/>
        <v>-0.92358281154273991</v>
      </c>
      <c r="H202" s="58">
        <v>0.15413191430588713</v>
      </c>
      <c r="I202" s="58">
        <v>0.85628841281048407</v>
      </c>
      <c r="J202" s="3">
        <v>0.22580404183364336</v>
      </c>
      <c r="K202" s="3">
        <f t="shared" si="21"/>
        <v>0.27129385815743928</v>
      </c>
      <c r="L202" s="3">
        <v>0.20474891148564389</v>
      </c>
      <c r="M202" s="3">
        <f t="shared" si="22"/>
        <v>-0.99487081951683043</v>
      </c>
      <c r="N202" s="3">
        <v>0.14611701672209318</v>
      </c>
      <c r="O202" s="3">
        <f t="shared" si="23"/>
        <v>-1.1561745812086124</v>
      </c>
    </row>
    <row r="203" spans="1:15" x14ac:dyDescent="0.25">
      <c r="B203" s="3">
        <v>0.16816215707854121</v>
      </c>
      <c r="C203" s="3">
        <f t="shared" si="18"/>
        <v>-0.5768128217290045</v>
      </c>
      <c r="D203" s="3">
        <v>0.25171665079763234</v>
      </c>
      <c r="E203" s="3">
        <f t="shared" si="19"/>
        <v>-0.6814906369978958</v>
      </c>
      <c r="F203" s="3">
        <v>0.23175324793685206</v>
      </c>
      <c r="G203" s="3">
        <f t="shared" si="20"/>
        <v>-0.47826090741159971</v>
      </c>
      <c r="H203" s="58">
        <v>0.20432803056054702</v>
      </c>
      <c r="I203" s="58">
        <v>0.78587704061748853</v>
      </c>
      <c r="J203" s="3">
        <v>0.29196389196838551</v>
      </c>
      <c r="K203" s="3">
        <f t="shared" si="21"/>
        <v>1.0942687263154842</v>
      </c>
      <c r="L203" s="3">
        <v>0.25559260091496488</v>
      </c>
      <c r="M203" s="3">
        <f t="shared" si="22"/>
        <v>-0.32789369827427289</v>
      </c>
      <c r="N203" s="3">
        <v>0.20711383814892065</v>
      </c>
      <c r="O203" s="3">
        <f t="shared" si="23"/>
        <v>-0.40392824537232042</v>
      </c>
    </row>
    <row r="204" spans="1:15" x14ac:dyDescent="0.25">
      <c r="B204" s="3">
        <v>0.20706681290319492</v>
      </c>
      <c r="C204" s="3">
        <f t="shared" si="18"/>
        <v>-0.20957991052296746</v>
      </c>
      <c r="D204" s="3">
        <v>0.31733477157368972</v>
      </c>
      <c r="E204" s="3">
        <f t="shared" si="19"/>
        <v>-0.1752275949319172</v>
      </c>
      <c r="F204" s="3">
        <v>0.27785470048343014</v>
      </c>
      <c r="G204" s="3">
        <f t="shared" si="20"/>
        <v>-3.2939003280460025E-2</v>
      </c>
      <c r="H204" s="58">
        <v>0.2545241468152068</v>
      </c>
      <c r="I204" s="58">
        <v>0.7486004318094317</v>
      </c>
      <c r="J204" s="3">
        <v>0.35812374210312758</v>
      </c>
      <c r="K204" s="3">
        <f t="shared" si="21"/>
        <v>1.9172435944735282</v>
      </c>
      <c r="L204" s="3">
        <v>0.30643629034428588</v>
      </c>
      <c r="M204" s="3">
        <f t="shared" si="22"/>
        <v>0.33908342296828464</v>
      </c>
      <c r="N204" s="3">
        <v>0.2681106595757482</v>
      </c>
      <c r="O204" s="3">
        <f t="shared" si="23"/>
        <v>0.3483180904639725</v>
      </c>
    </row>
    <row r="205" spans="1:15" x14ac:dyDescent="0.25">
      <c r="A205" t="s">
        <v>49</v>
      </c>
      <c r="B205" s="3">
        <v>0.13794033861054511</v>
      </c>
      <c r="C205" s="3">
        <f t="shared" si="18"/>
        <v>-0.86208578309291262</v>
      </c>
      <c r="D205" s="3">
        <v>0.2264410111520157</v>
      </c>
      <c r="E205" s="3">
        <f t="shared" si="19"/>
        <v>-0.87649960808416261</v>
      </c>
      <c r="F205" s="3">
        <v>0.20888642052178411</v>
      </c>
      <c r="G205" s="3">
        <f t="shared" si="20"/>
        <v>-0.69914546881729145</v>
      </c>
      <c r="H205" s="58">
        <v>0.18248254585084533</v>
      </c>
      <c r="I205" s="58">
        <v>1.2165503056723024</v>
      </c>
      <c r="J205" s="3">
        <v>0.11757562159328946</v>
      </c>
      <c r="K205" s="3">
        <f t="shared" si="21"/>
        <v>-1.0749798969502116</v>
      </c>
      <c r="L205" s="3">
        <v>0.1862589740677553</v>
      </c>
      <c r="M205" s="3">
        <f t="shared" si="22"/>
        <v>-1.2374253109268587</v>
      </c>
      <c r="N205" s="3">
        <v>0.15687269345462887</v>
      </c>
      <c r="O205" s="3">
        <f t="shared" si="23"/>
        <v>-1.023529662633706</v>
      </c>
    </row>
    <row r="206" spans="1:15" x14ac:dyDescent="0.25">
      <c r="B206" s="3">
        <v>0.19307532494670304</v>
      </c>
      <c r="C206" s="3">
        <f t="shared" si="18"/>
        <v>-0.3416498323730589</v>
      </c>
      <c r="D206" s="3">
        <v>0.33247418629074155</v>
      </c>
      <c r="E206" s="3">
        <f t="shared" si="19"/>
        <v>-5.8422571272206986E-2</v>
      </c>
      <c r="F206" s="3">
        <v>0.28091622070170974</v>
      </c>
      <c r="G206" s="3">
        <f t="shared" si="20"/>
        <v>-3.3659217867088908E-3</v>
      </c>
      <c r="H206" s="58">
        <v>0.25833366229443655</v>
      </c>
      <c r="I206" s="58">
        <v>1.3596508541812451</v>
      </c>
      <c r="J206" s="3">
        <v>0.16222730427256263</v>
      </c>
      <c r="K206" s="3">
        <f t="shared" si="21"/>
        <v>-0.51954918495237956</v>
      </c>
      <c r="L206" s="3">
        <v>0.25048620650491238</v>
      </c>
      <c r="M206" s="3">
        <f t="shared" si="22"/>
        <v>-0.39488034463636384</v>
      </c>
      <c r="N206" s="3">
        <v>0.24068524959986773</v>
      </c>
      <c r="O206" s="3">
        <f t="shared" si="23"/>
        <v>1.0092857073524968E-2</v>
      </c>
    </row>
    <row r="207" spans="1:15" x14ac:dyDescent="0.25">
      <c r="B207" s="3">
        <v>0.22615631674839778</v>
      </c>
      <c r="C207" s="3">
        <f t="shared" si="18"/>
        <v>-2.9388261941146788E-2</v>
      </c>
      <c r="D207" s="3">
        <v>0.39355118324063459</v>
      </c>
      <c r="E207" s="3">
        <f t="shared" si="19"/>
        <v>0.41280436894504102</v>
      </c>
      <c r="F207" s="3">
        <v>0.32413410080966504</v>
      </c>
      <c r="G207" s="3">
        <f t="shared" si="20"/>
        <v>0.41410180643163985</v>
      </c>
      <c r="H207" s="58">
        <v>0.3038443321605912</v>
      </c>
      <c r="I207" s="58">
        <v>1.3811106007299601</v>
      </c>
      <c r="J207" s="3">
        <v>0.18901831388012649</v>
      </c>
      <c r="K207" s="3">
        <f t="shared" si="21"/>
        <v>-0.18629075775368079</v>
      </c>
      <c r="L207" s="3">
        <v>0.28902254596720656</v>
      </c>
      <c r="M207" s="3">
        <f t="shared" si="22"/>
        <v>0.1106466351379321</v>
      </c>
      <c r="N207" s="3">
        <v>0.29097278328701104</v>
      </c>
      <c r="O207" s="3">
        <f t="shared" si="23"/>
        <v>0.63026636889786347</v>
      </c>
    </row>
    <row r="208" spans="1:15" x14ac:dyDescent="0.25">
      <c r="B208" s="3">
        <v>0.25372380991647669</v>
      </c>
      <c r="C208" s="3">
        <f t="shared" si="18"/>
        <v>0.23082971341877956</v>
      </c>
      <c r="D208" s="3">
        <v>0.44360369351707019</v>
      </c>
      <c r="E208" s="3">
        <f t="shared" si="19"/>
        <v>0.79897416192138693</v>
      </c>
      <c r="F208" s="3">
        <v>0.36014900089962781</v>
      </c>
      <c r="G208" s="3">
        <f t="shared" si="20"/>
        <v>0.76199157994693067</v>
      </c>
      <c r="H208" s="58">
        <v>0.34176989038238681</v>
      </c>
      <c r="I208" s="58">
        <v>1.5534995017381219</v>
      </c>
      <c r="J208" s="3">
        <v>0.21134415521976302</v>
      </c>
      <c r="K208" s="3">
        <f t="shared" si="21"/>
        <v>9.1424598245234495E-2</v>
      </c>
      <c r="L208" s="3">
        <v>0.321136162185785</v>
      </c>
      <c r="M208" s="3">
        <f t="shared" si="22"/>
        <v>0.53191911828317828</v>
      </c>
      <c r="N208" s="3">
        <v>0.33287906135963047</v>
      </c>
      <c r="O208" s="3">
        <f t="shared" si="23"/>
        <v>1.147077628751479</v>
      </c>
    </row>
    <row r="209" spans="1:15" x14ac:dyDescent="0.25">
      <c r="B209" s="3">
        <v>0.29783179898540302</v>
      </c>
      <c r="C209" s="3">
        <f t="shared" si="18"/>
        <v>0.64717847399466233</v>
      </c>
      <c r="D209" s="3">
        <v>0.52261333127303</v>
      </c>
      <c r="E209" s="3">
        <f t="shared" si="19"/>
        <v>1.4085566840934973</v>
      </c>
      <c r="F209" s="3">
        <v>0.41777284104356821</v>
      </c>
      <c r="G209" s="3">
        <f t="shared" si="20"/>
        <v>1.3186152175713957</v>
      </c>
      <c r="H209" s="58">
        <v>0.40245078353725966</v>
      </c>
      <c r="I209" s="58">
        <v>1.6098031341490386</v>
      </c>
      <c r="J209" s="3">
        <v>0.24706550136318153</v>
      </c>
      <c r="K209" s="3">
        <f t="shared" si="21"/>
        <v>0.53576916784349982</v>
      </c>
      <c r="L209" s="3">
        <v>0.37251794813551059</v>
      </c>
      <c r="M209" s="3">
        <f t="shared" si="22"/>
        <v>1.205955091315573</v>
      </c>
      <c r="N209" s="3">
        <v>0.39992910627582157</v>
      </c>
      <c r="O209" s="3">
        <f t="shared" si="23"/>
        <v>1.9739756445172638</v>
      </c>
    </row>
    <row r="210" spans="1:15" x14ac:dyDescent="0.25">
      <c r="B210" s="3">
        <v>0.33642628942071362</v>
      </c>
      <c r="C210" s="3">
        <f t="shared" si="18"/>
        <v>1.0114836394985605</v>
      </c>
      <c r="D210" s="3">
        <v>0.59099581175136728</v>
      </c>
      <c r="E210" s="3">
        <f t="shared" si="19"/>
        <v>1.9361475718168828</v>
      </c>
      <c r="F210" s="3">
        <v>0.46819370116951625</v>
      </c>
      <c r="G210" s="3">
        <f t="shared" si="20"/>
        <v>1.8056609004928044</v>
      </c>
      <c r="H210" s="58">
        <v>0.45554656504777358</v>
      </c>
      <c r="I210" s="58">
        <v>1.5708502243026676</v>
      </c>
      <c r="J210" s="3">
        <v>0.27832167923867279</v>
      </c>
      <c r="K210" s="3">
        <f t="shared" si="21"/>
        <v>0.92457066624198281</v>
      </c>
      <c r="L210" s="3">
        <v>0.41747701084152061</v>
      </c>
      <c r="M210" s="3">
        <f t="shared" si="22"/>
        <v>1.7957365677189203</v>
      </c>
      <c r="N210" s="3">
        <v>0.42739770224199175</v>
      </c>
      <c r="O210" s="3">
        <f t="shared" si="23"/>
        <v>2.312733471282169</v>
      </c>
    </row>
    <row r="211" spans="1:15" x14ac:dyDescent="0.25">
      <c r="A211" t="s">
        <v>50</v>
      </c>
      <c r="B211" s="3">
        <v>0.13578602772186552</v>
      </c>
      <c r="C211" s="3">
        <f t="shared" si="18"/>
        <v>-0.88242098057823093</v>
      </c>
      <c r="D211" s="3">
        <v>0.27645367428719742</v>
      </c>
      <c r="E211" s="3">
        <f t="shared" si="19"/>
        <v>-0.49063724748640719</v>
      </c>
      <c r="F211" s="3">
        <v>0.22543099969497715</v>
      </c>
      <c r="G211" s="3">
        <f t="shared" si="20"/>
        <v>-0.5393313394683108</v>
      </c>
      <c r="H211" s="58">
        <v>0.23837845525839133</v>
      </c>
      <c r="I211" s="58">
        <v>1.4022262074023017</v>
      </c>
      <c r="J211" s="3">
        <v>0.13845530611466497</v>
      </c>
      <c r="K211" s="3">
        <f t="shared" si="21"/>
        <v>-0.81525355867761118</v>
      </c>
      <c r="L211" s="3">
        <v>0.21999033548888819</v>
      </c>
      <c r="M211" s="3">
        <f t="shared" si="22"/>
        <v>-0.79493094065629555</v>
      </c>
      <c r="N211" s="3">
        <v>0.19047563995554459</v>
      </c>
      <c r="O211" s="3">
        <f t="shared" si="23"/>
        <v>-0.60911965261473755</v>
      </c>
    </row>
    <row r="212" spans="1:15" x14ac:dyDescent="0.25">
      <c r="B212" s="3">
        <v>0.15605054397095469</v>
      </c>
      <c r="C212" s="3">
        <f t="shared" si="18"/>
        <v>-0.69113803156884202</v>
      </c>
      <c r="D212" s="3">
        <v>0.32036897380246837</v>
      </c>
      <c r="E212" s="3">
        <f t="shared" si="19"/>
        <v>-0.15181783506044366</v>
      </c>
      <c r="F212" s="3">
        <v>0.25637250945703272</v>
      </c>
      <c r="G212" s="3">
        <f t="shared" si="20"/>
        <v>-0.24044852162196539</v>
      </c>
      <c r="H212" s="58">
        <v>0.27676581413108986</v>
      </c>
      <c r="I212" s="58">
        <v>1.4566621796373151</v>
      </c>
      <c r="J212" s="3">
        <v>0.15900260071078956</v>
      </c>
      <c r="K212" s="3">
        <f t="shared" si="21"/>
        <v>-0.55966188144721896</v>
      </c>
      <c r="L212" s="3">
        <v>0.25018508741873546</v>
      </c>
      <c r="M212" s="3">
        <f t="shared" si="22"/>
        <v>-0.39883048168392526</v>
      </c>
      <c r="N212" s="3">
        <v>0.22322182998061682</v>
      </c>
      <c r="O212" s="3">
        <f t="shared" si="23"/>
        <v>-0.20527563447176261</v>
      </c>
    </row>
    <row r="213" spans="1:15" x14ac:dyDescent="0.25">
      <c r="B213" s="3">
        <v>0.18210492200549805</v>
      </c>
      <c r="C213" s="3">
        <f t="shared" si="18"/>
        <v>-0.44520281141391227</v>
      </c>
      <c r="D213" s="3">
        <v>0.37597375921905984</v>
      </c>
      <c r="E213" s="3">
        <f t="shared" si="19"/>
        <v>0.2771893886377565</v>
      </c>
      <c r="F213" s="3">
        <v>0.29615445057967582</v>
      </c>
      <c r="G213" s="3">
        <f t="shared" si="20"/>
        <v>0.14382938703762382</v>
      </c>
      <c r="H213" s="58">
        <v>0.32612098982455973</v>
      </c>
      <c r="I213" s="58">
        <v>1.5529570944026654</v>
      </c>
      <c r="J213" s="3">
        <v>0.18542055090580706</v>
      </c>
      <c r="K213" s="3">
        <f t="shared" si="21"/>
        <v>-0.2310440107224267</v>
      </c>
      <c r="L213" s="3">
        <v>0.28900691132853934</v>
      </c>
      <c r="M213" s="3">
        <f t="shared" si="22"/>
        <v>0.11044153699483956</v>
      </c>
      <c r="N213" s="3">
        <v>0.26532407429856697</v>
      </c>
      <c r="O213" s="3">
        <f t="shared" si="23"/>
        <v>0.31395238885492122</v>
      </c>
    </row>
    <row r="214" spans="1:15" x14ac:dyDescent="0.25">
      <c r="B214" s="3">
        <v>0.19368464557640616</v>
      </c>
      <c r="C214" s="3">
        <f t="shared" si="18"/>
        <v>-0.33589826912283283</v>
      </c>
      <c r="D214" s="3">
        <v>0.40046450762860109</v>
      </c>
      <c r="E214" s="3">
        <f t="shared" si="19"/>
        <v>0.46614269369508315</v>
      </c>
      <c r="F214" s="3">
        <v>0.31383531330085046</v>
      </c>
      <c r="G214" s="3">
        <f t="shared" si="20"/>
        <v>0.31461956866410717</v>
      </c>
      <c r="H214" s="58">
        <v>0.34805662346610167</v>
      </c>
      <c r="I214" s="58">
        <v>1.5132896672439202</v>
      </c>
      <c r="J214" s="3">
        <v>0.19716186210359257</v>
      </c>
      <c r="K214" s="3">
        <f t="shared" si="21"/>
        <v>-8.4991623733630645E-2</v>
      </c>
      <c r="L214" s="3">
        <v>0.3062610552884521</v>
      </c>
      <c r="M214" s="3">
        <f t="shared" si="22"/>
        <v>0.33678465640762295</v>
      </c>
      <c r="N214" s="3">
        <v>0.28403618288432253</v>
      </c>
      <c r="O214" s="3">
        <f t="shared" si="23"/>
        <v>0.54472039922233551</v>
      </c>
    </row>
    <row r="215" spans="1:15" x14ac:dyDescent="0.25">
      <c r="B215" s="3">
        <v>0.21973902361094949</v>
      </c>
      <c r="C215" s="3">
        <f t="shared" si="18"/>
        <v>-8.9963048967903275E-2</v>
      </c>
      <c r="D215" s="3">
        <v>0.45520575546610442</v>
      </c>
      <c r="E215" s="3">
        <f t="shared" si="19"/>
        <v>0.88848747176763887</v>
      </c>
      <c r="F215" s="3">
        <v>0.35361725442349351</v>
      </c>
      <c r="G215" s="3">
        <f t="shared" si="20"/>
        <v>0.69889747732369589</v>
      </c>
      <c r="H215" s="58">
        <v>0.39741179915957148</v>
      </c>
      <c r="I215" s="58">
        <v>1.5896471966382859</v>
      </c>
      <c r="J215" s="3">
        <v>0.22357981229861004</v>
      </c>
      <c r="K215" s="3">
        <f t="shared" si="21"/>
        <v>0.24362624699116123</v>
      </c>
      <c r="L215" s="3">
        <v>0.34508287919825592</v>
      </c>
      <c r="M215" s="3">
        <f t="shared" si="22"/>
        <v>0.84605667508638704</v>
      </c>
      <c r="N215" s="3">
        <v>0.32613842720227265</v>
      </c>
      <c r="O215" s="3">
        <f t="shared" si="23"/>
        <v>1.063948422549019</v>
      </c>
    </row>
    <row r="216" spans="1:15" x14ac:dyDescent="0.25">
      <c r="B216" s="3">
        <v>0.27474271057276312</v>
      </c>
      <c r="C216" s="3">
        <f t="shared" si="18"/>
        <v>0.42923352691472505</v>
      </c>
      <c r="D216" s="3">
        <v>0.56965376026569303</v>
      </c>
      <c r="E216" s="3">
        <f t="shared" si="19"/>
        <v>1.7714873867753054</v>
      </c>
      <c r="F216" s="3">
        <v>0.43760135234907321</v>
      </c>
      <c r="G216" s="3">
        <f t="shared" si="20"/>
        <v>1.5101508400494934</v>
      </c>
      <c r="H216" s="58">
        <v>0.50160605895689636</v>
      </c>
      <c r="I216" s="58">
        <v>2.0064242358275854</v>
      </c>
      <c r="J216" s="3">
        <v>0.27935104048809128</v>
      </c>
      <c r="K216" s="3">
        <f t="shared" si="21"/>
        <v>0.9373750851879431</v>
      </c>
      <c r="L216" s="3">
        <v>0.4270400630078417</v>
      </c>
      <c r="M216" s="3">
        <f t="shared" si="22"/>
        <v>1.9211864922971105</v>
      </c>
      <c r="N216" s="3">
        <v>0.39970910114266717</v>
      </c>
      <c r="O216" s="3">
        <f t="shared" si="23"/>
        <v>1.9712624202637818</v>
      </c>
    </row>
    <row r="217" spans="1:15" x14ac:dyDescent="0.25">
      <c r="A217" t="s">
        <v>51</v>
      </c>
      <c r="B217" s="3">
        <v>8.4078447968071318E-2</v>
      </c>
      <c r="C217" s="3">
        <f t="shared" si="18"/>
        <v>-1.3705045953000223</v>
      </c>
      <c r="D217" s="3">
        <v>0.19816264568473804</v>
      </c>
      <c r="E217" s="3">
        <f t="shared" si="19"/>
        <v>-1.0946754893316062</v>
      </c>
      <c r="F217" s="3">
        <v>0.15788934749629366</v>
      </c>
      <c r="G217" s="3">
        <f t="shared" si="20"/>
        <v>-1.1917571417766475</v>
      </c>
      <c r="H217" s="58">
        <v>0.19356163888368724</v>
      </c>
      <c r="I217" s="58">
        <v>1.075342438242707</v>
      </c>
      <c r="J217" s="3">
        <v>0.12537381381508225</v>
      </c>
      <c r="K217" s="3">
        <f t="shared" si="21"/>
        <v>-0.97797671144524756</v>
      </c>
      <c r="L217" s="3">
        <v>0.18016328881157176</v>
      </c>
      <c r="M217" s="3">
        <f t="shared" si="22"/>
        <v>-1.3173896614648306</v>
      </c>
      <c r="N217" s="3">
        <v>0.15101852668636337</v>
      </c>
      <c r="O217" s="3">
        <f t="shared" si="23"/>
        <v>-1.0957264656439272</v>
      </c>
    </row>
    <row r="218" spans="1:15" x14ac:dyDescent="0.25">
      <c r="B218" s="3">
        <v>9.7273366601955721E-2</v>
      </c>
      <c r="C218" s="3">
        <f t="shared" si="18"/>
        <v>-1.2459537342183131</v>
      </c>
      <c r="D218" s="3">
        <v>0.2302395167174637</v>
      </c>
      <c r="E218" s="3">
        <f t="shared" si="19"/>
        <v>-0.84719302386436679</v>
      </c>
      <c r="F218" s="3">
        <v>0.18110836918692513</v>
      </c>
      <c r="G218" s="3">
        <f t="shared" si="20"/>
        <v>-0.96747052215468643</v>
      </c>
      <c r="H218" s="58">
        <v>0.22752913434644803</v>
      </c>
      <c r="I218" s="58">
        <v>1.1975217597181476</v>
      </c>
      <c r="J218" s="3">
        <v>0.14542842857482446</v>
      </c>
      <c r="K218" s="3">
        <f t="shared" si="21"/>
        <v>-0.72851357172763886</v>
      </c>
      <c r="L218" s="3">
        <v>0.20665789010739119</v>
      </c>
      <c r="M218" s="3">
        <f t="shared" si="22"/>
        <v>-0.96982847739064448</v>
      </c>
      <c r="N218" s="3">
        <v>0.17718383294409665</v>
      </c>
      <c r="O218" s="3">
        <f t="shared" si="23"/>
        <v>-0.77304152406830873</v>
      </c>
    </row>
    <row r="219" spans="1:15" x14ac:dyDescent="0.25">
      <c r="B219" s="3">
        <v>0.10914879337245167</v>
      </c>
      <c r="C219" s="3">
        <f t="shared" si="18"/>
        <v>-1.1338579592447748</v>
      </c>
      <c r="D219" s="3">
        <v>0.25883998916646</v>
      </c>
      <c r="E219" s="3">
        <f t="shared" si="19"/>
        <v>-0.62653199280606375</v>
      </c>
      <c r="F219" s="3">
        <v>0.20200548870849344</v>
      </c>
      <c r="G219" s="3">
        <f t="shared" si="20"/>
        <v>-0.76561256449492165</v>
      </c>
      <c r="H219" s="58">
        <v>0.25809988026293273</v>
      </c>
      <c r="I219" s="58">
        <v>1.2290470488711083</v>
      </c>
      <c r="J219" s="3">
        <v>0.16347758185859246</v>
      </c>
      <c r="K219" s="3">
        <f t="shared" si="21"/>
        <v>-0.50399674598179112</v>
      </c>
      <c r="L219" s="3">
        <v>0.23050303127362862</v>
      </c>
      <c r="M219" s="3">
        <f t="shared" si="22"/>
        <v>-0.6570234117238779</v>
      </c>
      <c r="N219" s="3">
        <v>0.20073260857605665</v>
      </c>
      <c r="O219" s="3">
        <f t="shared" si="23"/>
        <v>-0.48262507665025139</v>
      </c>
    </row>
    <row r="220" spans="1:15" x14ac:dyDescent="0.25">
      <c r="B220" s="3">
        <v>0.12366320386972449</v>
      </c>
      <c r="C220" s="3">
        <f t="shared" si="18"/>
        <v>-0.99685201205489504</v>
      </c>
      <c r="D220" s="3">
        <v>0.29355624128202901</v>
      </c>
      <c r="E220" s="3">
        <f t="shared" si="19"/>
        <v>-0.35868592837609359</v>
      </c>
      <c r="F220" s="3">
        <v>0.22754641256818794</v>
      </c>
      <c r="G220" s="3">
        <f t="shared" si="20"/>
        <v>-0.51889728291076576</v>
      </c>
      <c r="H220" s="58">
        <v>0.29546412527196952</v>
      </c>
      <c r="I220" s="58">
        <v>1.2846266316172588</v>
      </c>
      <c r="J220" s="3">
        <v>0.18553765809430886</v>
      </c>
      <c r="K220" s="3">
        <f t="shared" si="21"/>
        <v>-0.22958729229242195</v>
      </c>
      <c r="L220" s="3">
        <v>0.25964709269902991</v>
      </c>
      <c r="M220" s="3">
        <f t="shared" si="22"/>
        <v>-0.27470610924227434</v>
      </c>
      <c r="N220" s="3">
        <v>0.22951444545956326</v>
      </c>
      <c r="O220" s="3">
        <f t="shared" si="23"/>
        <v>-0.12767164091707103</v>
      </c>
    </row>
    <row r="221" spans="1:15" x14ac:dyDescent="0.25">
      <c r="B221" s="3">
        <v>0.13817761436699733</v>
      </c>
      <c r="C221" s="3">
        <f t="shared" si="18"/>
        <v>-0.85984606486501491</v>
      </c>
      <c r="D221" s="3">
        <v>0.32808366973427472</v>
      </c>
      <c r="E221" s="3">
        <f t="shared" si="19"/>
        <v>-9.2296693874769783E-2</v>
      </c>
      <c r="F221" s="3">
        <v>0.25308733642788256</v>
      </c>
      <c r="G221" s="3">
        <f t="shared" si="20"/>
        <v>-0.27218200132660869</v>
      </c>
      <c r="H221" s="58">
        <v>0.33282837028100642</v>
      </c>
      <c r="I221" s="58">
        <v>1.3313134811240257</v>
      </c>
      <c r="J221" s="3">
        <v>0.20759773433002529</v>
      </c>
      <c r="K221" s="3">
        <f t="shared" si="21"/>
        <v>4.4822161396947516E-2</v>
      </c>
      <c r="L221" s="3">
        <v>0.28879115412443129</v>
      </c>
      <c r="M221" s="3">
        <f t="shared" si="22"/>
        <v>0.10761119323933035</v>
      </c>
      <c r="N221" s="3">
        <v>0.25829628234306989</v>
      </c>
      <c r="O221" s="3">
        <f t="shared" si="23"/>
        <v>0.22728179481610969</v>
      </c>
    </row>
    <row r="222" spans="1:15" x14ac:dyDescent="0.25">
      <c r="B222" s="3">
        <v>0.15137253300088171</v>
      </c>
      <c r="C222" s="3">
        <f t="shared" si="18"/>
        <v>-0.73529520378330582</v>
      </c>
      <c r="D222" s="3">
        <v>0.35935244772409597</v>
      </c>
      <c r="E222" s="3">
        <f t="shared" si="19"/>
        <v>0.14895109682070418</v>
      </c>
      <c r="F222" s="3">
        <v>0.27630635811851401</v>
      </c>
      <c r="G222" s="3">
        <f t="shared" si="20"/>
        <v>-4.7895381704647959E-2</v>
      </c>
      <c r="H222" s="58">
        <v>0.36679586574376727</v>
      </c>
      <c r="I222" s="58">
        <v>1.2648133301509217</v>
      </c>
      <c r="J222" s="3">
        <v>0.2276523490897675</v>
      </c>
      <c r="K222" s="3">
        <f t="shared" si="21"/>
        <v>0.29428530111455614</v>
      </c>
      <c r="L222" s="3">
        <v>0.31528575542025067</v>
      </c>
      <c r="M222" s="3">
        <f t="shared" si="22"/>
        <v>0.45517237731351562</v>
      </c>
      <c r="N222" s="3">
        <v>0.28306104042456931</v>
      </c>
      <c r="O222" s="3">
        <f t="shared" si="23"/>
        <v>0.53269440630813547</v>
      </c>
    </row>
    <row r="223" spans="1:15" x14ac:dyDescent="0.25">
      <c r="B223" s="3">
        <v>0.16456745163476608</v>
      </c>
      <c r="C223" s="3">
        <f t="shared" si="18"/>
        <v>-0.61074434270159705</v>
      </c>
      <c r="D223" s="3">
        <v>0.3905345535368821</v>
      </c>
      <c r="E223" s="3">
        <f t="shared" si="19"/>
        <v>0.38953018625668867</v>
      </c>
      <c r="F223" s="3">
        <v>0.29952537980914534</v>
      </c>
      <c r="G223" s="3">
        <f t="shared" si="20"/>
        <v>0.17639123791731171</v>
      </c>
      <c r="H223" s="58">
        <v>0.40076336120652795</v>
      </c>
      <c r="I223" s="58">
        <v>1.2927850361500901</v>
      </c>
      <c r="J223" s="3">
        <v>0.24770696384950966</v>
      </c>
      <c r="K223" s="3">
        <f t="shared" si="21"/>
        <v>0.54374844083216411</v>
      </c>
      <c r="L223" s="3">
        <v>0.34178035671606999</v>
      </c>
      <c r="M223" s="3">
        <f t="shared" si="22"/>
        <v>0.80273356138770013</v>
      </c>
      <c r="N223" s="3">
        <v>0.30684768247705413</v>
      </c>
      <c r="O223" s="3">
        <f t="shared" si="23"/>
        <v>0.82604435319506164</v>
      </c>
    </row>
    <row r="224" spans="1:15" x14ac:dyDescent="0.25">
      <c r="B224" s="3">
        <v>0.17644287840526202</v>
      </c>
      <c r="C224" s="3">
        <f t="shared" si="18"/>
        <v>-0.49864856772805893</v>
      </c>
      <c r="D224" s="3">
        <v>0.41853991678622454</v>
      </c>
      <c r="E224" s="3">
        <f t="shared" si="19"/>
        <v>0.60559977534416121</v>
      </c>
      <c r="F224" s="3">
        <v>0.32042249933071365</v>
      </c>
      <c r="G224" s="3">
        <f t="shared" si="20"/>
        <v>0.37824919557707642</v>
      </c>
      <c r="H224" s="58">
        <v>0.43133410712301268</v>
      </c>
      <c r="I224" s="58">
        <v>1.1657678570892234</v>
      </c>
      <c r="J224" s="3">
        <v>0.26575611713327757</v>
      </c>
      <c r="K224" s="3">
        <f t="shared" si="21"/>
        <v>0.76826526657801086</v>
      </c>
      <c r="L224" s="3">
        <v>0.36562549788230742</v>
      </c>
      <c r="M224" s="3">
        <f t="shared" si="22"/>
        <v>1.1155386270544667</v>
      </c>
      <c r="N224" s="3">
        <v>0.32825566032429043</v>
      </c>
      <c r="O224" s="3">
        <f t="shared" si="23"/>
        <v>1.0900593053932948</v>
      </c>
    </row>
    <row r="225" spans="1:15" x14ac:dyDescent="0.25">
      <c r="A225" t="s">
        <v>52</v>
      </c>
      <c r="B225" s="3">
        <v>0.23059971471306279</v>
      </c>
      <c r="C225" s="3">
        <f t="shared" si="18"/>
        <v>1.2554326564593647E-2</v>
      </c>
      <c r="D225" s="3">
        <v>0.38576330504641754</v>
      </c>
      <c r="E225" s="3">
        <f t="shared" si="19"/>
        <v>0.35271860514666298</v>
      </c>
      <c r="F225" s="3">
        <v>0.30168752538416338</v>
      </c>
      <c r="G225" s="3">
        <f t="shared" si="20"/>
        <v>0.19727671399863353</v>
      </c>
      <c r="H225" s="58">
        <v>0.30919106657813</v>
      </c>
      <c r="I225" s="58">
        <v>1.9324441661133125</v>
      </c>
      <c r="J225" s="3">
        <v>0.19261684920443534</v>
      </c>
      <c r="K225" s="3">
        <f t="shared" si="21"/>
        <v>-0.14152789737758117</v>
      </c>
      <c r="L225" s="3">
        <v>0.29314095694596359</v>
      </c>
      <c r="M225" s="3">
        <f t="shared" si="22"/>
        <v>0.16467272823889839</v>
      </c>
      <c r="N225" s="3">
        <v>0.30932586015177493</v>
      </c>
      <c r="O225" s="3">
        <f t="shared" si="23"/>
        <v>0.85660660269844513</v>
      </c>
    </row>
    <row r="226" spans="1:15" x14ac:dyDescent="0.25">
      <c r="B226" s="3">
        <v>0.2800118348934188</v>
      </c>
      <c r="C226" s="3">
        <f t="shared" si="18"/>
        <v>0.47897039831906529</v>
      </c>
      <c r="D226" s="3">
        <v>0.46907891597074758</v>
      </c>
      <c r="E226" s="3">
        <f t="shared" si="19"/>
        <v>0.99552297289270231</v>
      </c>
      <c r="F226" s="3">
        <v>0.36071334556802137</v>
      </c>
      <c r="G226" s="3">
        <f t="shared" si="20"/>
        <v>0.76744292753866572</v>
      </c>
      <c r="H226" s="58">
        <v>0.3770009982501118</v>
      </c>
      <c r="I226" s="58">
        <v>1.8850049912505589</v>
      </c>
      <c r="J226" s="3">
        <v>0.23263380499637751</v>
      </c>
      <c r="K226" s="3">
        <f t="shared" si="21"/>
        <v>0.35625057173757224</v>
      </c>
      <c r="L226" s="3">
        <v>0.3504946224353912</v>
      </c>
      <c r="M226" s="3">
        <f t="shared" si="22"/>
        <v>0.91704894503615209</v>
      </c>
      <c r="N226" s="3">
        <v>0.38448595997342933</v>
      </c>
      <c r="O226" s="3">
        <f t="shared" si="23"/>
        <v>1.7835222741937904</v>
      </c>
    </row>
    <row r="227" spans="1:15" x14ac:dyDescent="0.25">
      <c r="B227" s="3">
        <v>0.33491419064937011</v>
      </c>
      <c r="C227" s="3">
        <f t="shared" si="18"/>
        <v>0.99721047804625784</v>
      </c>
      <c r="D227" s="3">
        <v>0.5604920778448782</v>
      </c>
      <c r="E227" s="3">
        <f t="shared" si="19"/>
        <v>1.7008023205474334</v>
      </c>
      <c r="F227" s="3">
        <v>0.42629759021675262</v>
      </c>
      <c r="G227" s="3">
        <f t="shared" si="20"/>
        <v>1.4009609425831475</v>
      </c>
      <c r="H227" s="58">
        <v>0.45234536677453613</v>
      </c>
      <c r="I227" s="58">
        <v>1.7397898722097542</v>
      </c>
      <c r="J227" s="3">
        <v>0.27709708920964671</v>
      </c>
      <c r="K227" s="3">
        <f t="shared" si="21"/>
        <v>0.90933775964329966</v>
      </c>
      <c r="L227" s="3">
        <v>0.41422091742364425</v>
      </c>
      <c r="M227" s="3">
        <f t="shared" si="22"/>
        <v>1.7530225192553248</v>
      </c>
      <c r="N227" s="3">
        <v>0.43690916377359612</v>
      </c>
      <c r="O227" s="3">
        <f t="shared" si="23"/>
        <v>2.4300340439715247</v>
      </c>
    </row>
    <row r="228" spans="1:15" x14ac:dyDescent="0.25">
      <c r="A228" t="s">
        <v>53</v>
      </c>
      <c r="B228" s="3">
        <v>0.13219403671847585</v>
      </c>
      <c r="C228" s="3">
        <f t="shared" si="18"/>
        <v>-0.9163268791201935</v>
      </c>
      <c r="D228" s="3">
        <v>0.25805122845267203</v>
      </c>
      <c r="E228" s="3">
        <f t="shared" si="19"/>
        <v>-0.6326175129901489</v>
      </c>
      <c r="F228" s="3">
        <v>0.20111319768091604</v>
      </c>
      <c r="G228" s="3">
        <f t="shared" si="20"/>
        <v>-0.77423174496517766</v>
      </c>
      <c r="H228" s="58">
        <v>0.23052175704499706</v>
      </c>
      <c r="I228" s="58">
        <v>1.356010335558806</v>
      </c>
      <c r="J228" s="3">
        <v>0.13481319117710291</v>
      </c>
      <c r="K228" s="3">
        <f t="shared" si="21"/>
        <v>-0.86055851409168926</v>
      </c>
      <c r="L228" s="3">
        <v>0.21360585337041593</v>
      </c>
      <c r="M228" s="3">
        <f t="shared" si="22"/>
        <v>-0.87868378298145322</v>
      </c>
      <c r="N228" s="3">
        <v>0.19106303745677652</v>
      </c>
      <c r="O228" s="3">
        <f t="shared" si="23"/>
        <v>-0.60187554369815766</v>
      </c>
    </row>
    <row r="229" spans="1:15" x14ac:dyDescent="0.25">
      <c r="B229" s="3">
        <v>0.15236096455207232</v>
      </c>
      <c r="C229" s="3">
        <f t="shared" si="18"/>
        <v>-0.72596509692649103</v>
      </c>
      <c r="D229" s="3">
        <v>0.29877103473588551</v>
      </c>
      <c r="E229" s="3">
        <f t="shared" si="19"/>
        <v>-0.31845226781904756</v>
      </c>
      <c r="F229" s="3">
        <v>0.22926904535624426</v>
      </c>
      <c r="G229" s="3">
        <f t="shared" si="20"/>
        <v>-0.50225732753146579</v>
      </c>
      <c r="H229" s="58">
        <v>0.26855064972570136</v>
      </c>
      <c r="I229" s="58">
        <v>1.4134244722405336</v>
      </c>
      <c r="J229" s="3">
        <v>0.15526153557389136</v>
      </c>
      <c r="K229" s="3">
        <f t="shared" si="21"/>
        <v>-0.60619769707465943</v>
      </c>
      <c r="L229" s="3">
        <v>0.2435106728422741</v>
      </c>
      <c r="M229" s="3">
        <f t="shared" si="22"/>
        <v>-0.48638671275515694</v>
      </c>
      <c r="N229" s="3">
        <v>0.2236517342354471</v>
      </c>
      <c r="O229" s="3">
        <f t="shared" si="23"/>
        <v>-0.19997381885429713</v>
      </c>
    </row>
    <row r="230" spans="1:15" x14ac:dyDescent="0.25">
      <c r="B230" s="3">
        <v>0.17828987176669633</v>
      </c>
      <c r="C230" s="3">
        <f t="shared" si="18"/>
        <v>-0.48121423410601655</v>
      </c>
      <c r="D230" s="3">
        <v>0.35045615996932078</v>
      </c>
      <c r="E230" s="3">
        <f t="shared" si="19"/>
        <v>8.0313628259273448E-2</v>
      </c>
      <c r="F230" s="3">
        <v>0.2654694209388091</v>
      </c>
      <c r="G230" s="3">
        <f t="shared" si="20"/>
        <v>-0.15257593368812211</v>
      </c>
      <c r="H230" s="58">
        <v>0.31744494031517845</v>
      </c>
      <c r="I230" s="58">
        <v>1.3801953926746888</v>
      </c>
      <c r="J230" s="3">
        <v>0.18155226408404798</v>
      </c>
      <c r="K230" s="3">
        <f t="shared" si="21"/>
        <v>-0.27916236090990609</v>
      </c>
      <c r="L230" s="3">
        <v>0.28195972644894896</v>
      </c>
      <c r="M230" s="3">
        <f t="shared" si="22"/>
        <v>1.7995234678653653E-2</v>
      </c>
      <c r="N230" s="3">
        <v>0.26555148723659494</v>
      </c>
      <c r="O230" s="3">
        <f t="shared" si="23"/>
        <v>0.31675697023066596</v>
      </c>
    </row>
    <row r="231" spans="1:15" x14ac:dyDescent="0.25">
      <c r="B231" s="3">
        <v>0.18981383052875145</v>
      </c>
      <c r="C231" s="3">
        <f t="shared" si="18"/>
        <v>-0.37243607285247232</v>
      </c>
      <c r="D231" s="3">
        <v>0.37325479006486861</v>
      </c>
      <c r="E231" s="3">
        <f t="shared" si="19"/>
        <v>0.25621174436808591</v>
      </c>
      <c r="F231" s="3">
        <v>0.28155847675328238</v>
      </c>
      <c r="G231" s="3">
        <f t="shared" si="20"/>
        <v>2.8380191311419964E-3</v>
      </c>
      <c r="H231" s="58">
        <v>0.33917573613272378</v>
      </c>
      <c r="I231" s="58">
        <v>1.3567029445308951</v>
      </c>
      <c r="J231" s="3">
        <v>0.19323703231078423</v>
      </c>
      <c r="K231" s="3">
        <f t="shared" si="21"/>
        <v>-0.13381332261446044</v>
      </c>
      <c r="L231" s="3">
        <v>0.29904819471858218</v>
      </c>
      <c r="M231" s="3">
        <f t="shared" si="22"/>
        <v>0.24216498909368001</v>
      </c>
      <c r="N231" s="3">
        <v>0.28417359968154959</v>
      </c>
      <c r="O231" s="3">
        <f t="shared" si="23"/>
        <v>0.54641509871287242</v>
      </c>
    </row>
    <row r="232" spans="1:15" x14ac:dyDescent="0.25">
      <c r="B232" s="3">
        <v>0.20709976867183416</v>
      </c>
      <c r="C232" s="3">
        <f t="shared" si="18"/>
        <v>-0.20926883097215568</v>
      </c>
      <c r="D232" s="3">
        <v>0.40730342462417024</v>
      </c>
      <c r="E232" s="3">
        <f t="shared" si="19"/>
        <v>0.51890694359534673</v>
      </c>
      <c r="F232" s="3">
        <v>0.30569206047499231</v>
      </c>
      <c r="G232" s="3">
        <f t="shared" si="20"/>
        <v>0.23595894836003814</v>
      </c>
      <c r="H232" s="58">
        <v>0.37177192985904184</v>
      </c>
      <c r="I232" s="58">
        <v>1.2392397661968062</v>
      </c>
      <c r="J232" s="3">
        <v>0.2107641846508887</v>
      </c>
      <c r="K232" s="3">
        <f t="shared" si="21"/>
        <v>8.4210234828709027E-2</v>
      </c>
      <c r="L232" s="3">
        <v>0.32468089712303211</v>
      </c>
      <c r="M232" s="3">
        <f t="shared" si="22"/>
        <v>0.57841962071622066</v>
      </c>
      <c r="N232" s="3">
        <v>0.31210676834898149</v>
      </c>
      <c r="O232" s="3">
        <f t="shared" si="23"/>
        <v>0.89090229143618116</v>
      </c>
    </row>
    <row r="233" spans="1:15" x14ac:dyDescent="0.25">
      <c r="B233" s="3">
        <v>0.2186237274338893</v>
      </c>
      <c r="C233" s="3">
        <f t="shared" si="18"/>
        <v>-0.10049066971861126</v>
      </c>
      <c r="D233" s="3">
        <v>0.42992039350916023</v>
      </c>
      <c r="E233" s="3">
        <f t="shared" si="19"/>
        <v>0.69340349019874348</v>
      </c>
      <c r="F233" s="3">
        <v>0.32178111628946565</v>
      </c>
      <c r="G233" s="3">
        <f t="shared" si="20"/>
        <v>0.39137290117930279</v>
      </c>
      <c r="H233" s="58">
        <v>0.39350272567658734</v>
      </c>
      <c r="I233" s="58">
        <v>1.2296960177393355</v>
      </c>
      <c r="J233" s="3">
        <v>0.22244895287762498</v>
      </c>
      <c r="K233" s="3">
        <f t="shared" si="21"/>
        <v>0.229559273124155</v>
      </c>
      <c r="L233" s="3">
        <v>0.34176936539266545</v>
      </c>
      <c r="M233" s="3">
        <f t="shared" si="22"/>
        <v>0.80258937513124851</v>
      </c>
      <c r="N233" s="3">
        <v>0.33072888079393614</v>
      </c>
      <c r="O233" s="3">
        <f t="shared" si="23"/>
        <v>1.1205604199183876</v>
      </c>
    </row>
    <row r="234" spans="1:15" x14ac:dyDescent="0.25">
      <c r="B234" s="3">
        <v>0.24685742640092428</v>
      </c>
      <c r="C234" s="3">
        <f t="shared" si="18"/>
        <v>0.16601582535257151</v>
      </c>
      <c r="D234" s="3">
        <v>0.48511553593266332</v>
      </c>
      <c r="E234" s="3">
        <f t="shared" si="19"/>
        <v>1.1192501980914131</v>
      </c>
      <c r="F234" s="3">
        <v>0.36119930303492503</v>
      </c>
      <c r="G234" s="3">
        <f t="shared" si="20"/>
        <v>0.77213708558649818</v>
      </c>
      <c r="H234" s="58">
        <v>0.44674317542957331</v>
      </c>
      <c r="I234" s="58">
        <v>1.2409532650821482</v>
      </c>
      <c r="J234" s="3">
        <v>0.25107663503312877</v>
      </c>
      <c r="K234" s="3">
        <f t="shared" si="21"/>
        <v>0.58566441694799642</v>
      </c>
      <c r="L234" s="3">
        <v>0.3836361126532668</v>
      </c>
      <c r="M234" s="3">
        <f t="shared" si="22"/>
        <v>1.3518052734480623</v>
      </c>
      <c r="N234" s="3">
        <v>0.37635305628407489</v>
      </c>
      <c r="O234" s="3">
        <f t="shared" si="23"/>
        <v>1.6832228346997917</v>
      </c>
    </row>
    <row r="235" spans="1:15" x14ac:dyDescent="0.25">
      <c r="B235" s="3">
        <v>0.27509112536795938</v>
      </c>
      <c r="C235" s="3">
        <f t="shared" si="18"/>
        <v>0.43252232042375532</v>
      </c>
      <c r="D235" s="3">
        <v>0.54007611973683578</v>
      </c>
      <c r="E235" s="3">
        <f t="shared" si="19"/>
        <v>1.5432872174596219</v>
      </c>
      <c r="F235" s="3">
        <v>0.40061748978038464</v>
      </c>
      <c r="G235" s="3">
        <f t="shared" si="20"/>
        <v>1.1529012699936958</v>
      </c>
      <c r="H235" s="58">
        <v>0.49998362518255957</v>
      </c>
      <c r="I235" s="58">
        <v>1.0637949471969352</v>
      </c>
      <c r="J235" s="3">
        <v>0.2797043171886327</v>
      </c>
      <c r="K235" s="3">
        <f t="shared" si="21"/>
        <v>0.9417695607718396</v>
      </c>
      <c r="L235" s="3">
        <v>0.42550285991386838</v>
      </c>
      <c r="M235" s="3">
        <f t="shared" si="22"/>
        <v>1.9010211717648793</v>
      </c>
      <c r="N235" s="3">
        <v>0.40394571557716552</v>
      </c>
      <c r="O235" s="3">
        <f t="shared" si="23"/>
        <v>2.0235106786181238</v>
      </c>
    </row>
    <row r="236" spans="1:15" x14ac:dyDescent="0.25">
      <c r="A236" t="s">
        <v>54</v>
      </c>
      <c r="B236" s="3">
        <v>0.10460215108138089</v>
      </c>
      <c r="C236" s="3">
        <f t="shared" si="18"/>
        <v>-1.1767751024342115</v>
      </c>
      <c r="D236" s="3">
        <v>0.23572619789928739</v>
      </c>
      <c r="E236" s="3">
        <f t="shared" si="19"/>
        <v>-0.80486166976423923</v>
      </c>
      <c r="F236" s="3">
        <v>0.1773928260722093</v>
      </c>
      <c r="G236" s="3">
        <f t="shared" si="20"/>
        <v>-1.0033612076608509</v>
      </c>
      <c r="H236" s="58">
        <v>0.24442614664837317</v>
      </c>
      <c r="I236" s="58">
        <v>1.5276634165523324</v>
      </c>
      <c r="J236" s="3">
        <v>0.15656725810990152</v>
      </c>
      <c r="K236" s="3">
        <f t="shared" si="21"/>
        <v>-0.58995556790212578</v>
      </c>
      <c r="L236" s="3">
        <v>0.21997495191530891</v>
      </c>
      <c r="M236" s="3">
        <f t="shared" si="22"/>
        <v>-0.79513274528014355</v>
      </c>
      <c r="N236" s="3">
        <v>0.19510399479591609</v>
      </c>
      <c r="O236" s="3">
        <f t="shared" si="23"/>
        <v>-0.55204023620947018</v>
      </c>
    </row>
    <row r="237" spans="1:15" x14ac:dyDescent="0.25">
      <c r="B237" s="3">
        <v>0.10985211059679627</v>
      </c>
      <c r="C237" s="3">
        <f t="shared" si="18"/>
        <v>-1.1272191334712864</v>
      </c>
      <c r="D237" s="3">
        <v>0.24753953660852956</v>
      </c>
      <c r="E237" s="3">
        <f t="shared" si="19"/>
        <v>-0.71371829776327012</v>
      </c>
      <c r="F237" s="3">
        <v>0.1858401035042192</v>
      </c>
      <c r="G237" s="3">
        <f t="shared" si="20"/>
        <v>-0.92176382920632161</v>
      </c>
      <c r="H237" s="58">
        <v>0.25783302330921021</v>
      </c>
      <c r="I237" s="58">
        <v>1.4324056850511679</v>
      </c>
      <c r="J237" s="3">
        <v>0.16454653547471412</v>
      </c>
      <c r="K237" s="3">
        <f t="shared" si="21"/>
        <v>-0.49069983011056195</v>
      </c>
      <c r="L237" s="3">
        <v>0.23044994962556165</v>
      </c>
      <c r="M237" s="3">
        <f t="shared" si="22"/>
        <v>-0.65771974680923273</v>
      </c>
      <c r="N237" s="3">
        <v>0.20550398964311808</v>
      </c>
      <c r="O237" s="3">
        <f t="shared" si="23"/>
        <v>-0.42378178218643525</v>
      </c>
    </row>
    <row r="238" spans="1:15" x14ac:dyDescent="0.25">
      <c r="B238" s="3">
        <v>0.1229770093853348</v>
      </c>
      <c r="C238" s="3">
        <f t="shared" si="18"/>
        <v>-1.0033292110639727</v>
      </c>
      <c r="D238" s="3">
        <v>0.27697027611423669</v>
      </c>
      <c r="E238" s="3">
        <f t="shared" si="19"/>
        <v>-0.48665151291491093</v>
      </c>
      <c r="F238" s="3">
        <v>0.20695829708424418</v>
      </c>
      <c r="G238" s="3">
        <f t="shared" si="20"/>
        <v>-0.7177703830699963</v>
      </c>
      <c r="H238" s="58">
        <v>0.29135021496130303</v>
      </c>
      <c r="I238" s="58">
        <v>1.6186123053405725</v>
      </c>
      <c r="J238" s="3">
        <v>0.18449472888674587</v>
      </c>
      <c r="K238" s="3">
        <f t="shared" si="21"/>
        <v>-0.24256048563164948</v>
      </c>
      <c r="L238" s="3">
        <v>0.25663744390119375</v>
      </c>
      <c r="M238" s="3">
        <f t="shared" si="22"/>
        <v>-0.31418725063195208</v>
      </c>
      <c r="N238" s="3">
        <v>0.23150397676112336</v>
      </c>
      <c r="O238" s="3">
        <f t="shared" si="23"/>
        <v>-0.10313564712884464</v>
      </c>
    </row>
    <row r="239" spans="1:15" x14ac:dyDescent="0.25">
      <c r="B239" s="3">
        <v>0.13741439805272718</v>
      </c>
      <c r="C239" s="3">
        <f t="shared" si="18"/>
        <v>-0.86705029641592768</v>
      </c>
      <c r="D239" s="3">
        <v>0.30921361831123506</v>
      </c>
      <c r="E239" s="3">
        <f t="shared" si="19"/>
        <v>-0.23788467360330939</v>
      </c>
      <c r="F239" s="3">
        <v>0.23018831002227164</v>
      </c>
      <c r="G239" s="3">
        <f t="shared" si="20"/>
        <v>-0.49337759232003864</v>
      </c>
      <c r="H239" s="58">
        <v>0.32821912577860507</v>
      </c>
      <c r="I239" s="58">
        <v>1.6410956288930252</v>
      </c>
      <c r="J239" s="3">
        <v>0.20643774163998074</v>
      </c>
      <c r="K239" s="3">
        <f t="shared" si="21"/>
        <v>3.0392793295153698E-2</v>
      </c>
      <c r="L239" s="3">
        <v>0.28544368760438898</v>
      </c>
      <c r="M239" s="3">
        <f t="shared" si="22"/>
        <v>6.3698495163055494E-2</v>
      </c>
      <c r="N239" s="3">
        <v>0.25763623598750579</v>
      </c>
      <c r="O239" s="3">
        <f t="shared" si="23"/>
        <v>0.21914174028800901</v>
      </c>
    </row>
    <row r="240" spans="1:15" x14ac:dyDescent="0.25">
      <c r="B240" s="3">
        <v>0.15053929684126566</v>
      </c>
      <c r="C240" s="3">
        <f t="shared" si="18"/>
        <v>-0.74316037400861445</v>
      </c>
      <c r="D240" s="3">
        <v>0.33843803581028936</v>
      </c>
      <c r="E240" s="3">
        <f t="shared" si="19"/>
        <v>-1.2409723533177099E-2</v>
      </c>
      <c r="F240" s="3">
        <v>0.2513065036022965</v>
      </c>
      <c r="G240" s="3">
        <f t="shared" si="20"/>
        <v>-0.28938414618371439</v>
      </c>
      <c r="H240" s="58">
        <v>0.36173631743069773</v>
      </c>
      <c r="I240" s="58">
        <v>1.8086815871534885</v>
      </c>
      <c r="J240" s="3">
        <v>0.2263859350520124</v>
      </c>
      <c r="K240" s="3">
        <f t="shared" si="21"/>
        <v>0.27853213777406516</v>
      </c>
      <c r="L240" s="3">
        <v>0.31163118188002098</v>
      </c>
      <c r="M240" s="3">
        <f t="shared" si="22"/>
        <v>0.40723099134033464</v>
      </c>
      <c r="N240" s="3">
        <v>0.28127258791296506</v>
      </c>
      <c r="O240" s="3">
        <f t="shared" si="23"/>
        <v>0.51063822670399961</v>
      </c>
    </row>
    <row r="241" spans="1:15" x14ac:dyDescent="0.25">
      <c r="B241" s="3">
        <v>0.16235170575095029</v>
      </c>
      <c r="C241" s="3">
        <f t="shared" si="18"/>
        <v>-0.63165944384203254</v>
      </c>
      <c r="D241" s="3">
        <v>0.36468532875224025</v>
      </c>
      <c r="E241" s="3">
        <f t="shared" si="19"/>
        <v>0.19009583763853902</v>
      </c>
      <c r="F241" s="3">
        <v>0.2703128778243189</v>
      </c>
      <c r="G241" s="3">
        <f t="shared" si="20"/>
        <v>-0.10579004466102242</v>
      </c>
      <c r="H241" s="58">
        <v>0.39190178991758118</v>
      </c>
      <c r="I241" s="58">
        <v>1.9595089495879059</v>
      </c>
      <c r="J241" s="3">
        <v>0.24433930912284094</v>
      </c>
      <c r="K241" s="3">
        <f t="shared" si="21"/>
        <v>0.50185754780508585</v>
      </c>
      <c r="L241" s="3">
        <v>0.33519992672808979</v>
      </c>
      <c r="M241" s="3">
        <f t="shared" si="22"/>
        <v>0.71641023789988612</v>
      </c>
      <c r="N241" s="3">
        <v>0.30254530464587837</v>
      </c>
      <c r="O241" s="3">
        <f t="shared" si="23"/>
        <v>0.77298506447839066</v>
      </c>
    </row>
    <row r="242" spans="1:15" x14ac:dyDescent="0.25">
      <c r="B242" s="3">
        <v>0.17678909441834265</v>
      </c>
      <c r="C242" s="3">
        <f t="shared" si="18"/>
        <v>-0.49538052919398773</v>
      </c>
      <c r="D242" s="3">
        <v>0.39671018522664003</v>
      </c>
      <c r="E242" s="3">
        <f t="shared" si="19"/>
        <v>0.4371769955367969</v>
      </c>
      <c r="F242" s="3">
        <v>0.2935428907623463</v>
      </c>
      <c r="G242" s="3">
        <f t="shared" si="20"/>
        <v>0.1186027460889347</v>
      </c>
      <c r="H242" s="58">
        <v>0.42877070073488316</v>
      </c>
      <c r="I242" s="58">
        <v>1.9489577306131052</v>
      </c>
      <c r="J242" s="3">
        <v>0.26628232187607576</v>
      </c>
      <c r="K242" s="3">
        <f t="shared" si="21"/>
        <v>0.77481082673188839</v>
      </c>
      <c r="L242" s="3">
        <v>0.36400617043128497</v>
      </c>
      <c r="M242" s="3">
        <f t="shared" si="22"/>
        <v>1.0942959836948929</v>
      </c>
      <c r="N242" s="3">
        <v>0.32854529176388353</v>
      </c>
      <c r="O242" s="3">
        <f t="shared" si="23"/>
        <v>1.09363119953598</v>
      </c>
    </row>
    <row r="243" spans="1:15" x14ac:dyDescent="0.25">
      <c r="A243" t="s">
        <v>55</v>
      </c>
      <c r="B243" s="3">
        <v>4.5640522399196387E-2</v>
      </c>
      <c r="C243" s="3">
        <f t="shared" si="18"/>
        <v>-1.7333318972815468</v>
      </c>
      <c r="D243" s="3">
        <v>0.13890415290354707</v>
      </c>
      <c r="E243" s="3">
        <f t="shared" si="19"/>
        <v>-1.5518721366729158</v>
      </c>
      <c r="F243" s="3">
        <v>0.12192305235777719</v>
      </c>
      <c r="G243" s="3">
        <f t="shared" si="20"/>
        <v>-1.5391774105728322</v>
      </c>
      <c r="H243" s="58">
        <v>0.12976679780807773</v>
      </c>
      <c r="I243" s="58">
        <v>0.5898490809458079</v>
      </c>
      <c r="J243" s="3">
        <v>9.59824202295676E-2</v>
      </c>
      <c r="K243" s="3">
        <f t="shared" si="21"/>
        <v>-1.343581805951322</v>
      </c>
      <c r="L243" s="3">
        <v>0.13074880349069828</v>
      </c>
      <c r="M243" s="3">
        <f t="shared" si="22"/>
        <v>-1.965618213266032</v>
      </c>
      <c r="N243" s="3">
        <v>8.6963387313759105E-2</v>
      </c>
      <c r="O243" s="3">
        <f t="shared" si="23"/>
        <v>-1.8856896597478718</v>
      </c>
    </row>
    <row r="244" spans="1:15" x14ac:dyDescent="0.25">
      <c r="B244" s="3">
        <v>6.2121500476060715E-2</v>
      </c>
      <c r="C244" s="3">
        <f t="shared" si="18"/>
        <v>-1.5777629189575075</v>
      </c>
      <c r="D244" s="3">
        <v>0.19953179125099435</v>
      </c>
      <c r="E244" s="3">
        <f t="shared" si="19"/>
        <v>-1.0841121298326402</v>
      </c>
      <c r="F244" s="3">
        <v>0.16268018700309125</v>
      </c>
      <c r="G244" s="3">
        <f t="shared" si="20"/>
        <v>-1.1454795159383233</v>
      </c>
      <c r="H244" s="58">
        <v>0.18875394277060942</v>
      </c>
      <c r="I244" s="58">
        <v>0.75501577108243767</v>
      </c>
      <c r="J244" s="3">
        <v>0.13284240909810618</v>
      </c>
      <c r="K244" s="3">
        <f t="shared" si="21"/>
        <v>-0.88507344449626812</v>
      </c>
      <c r="L244" s="3">
        <v>0.17445626065758885</v>
      </c>
      <c r="M244" s="3">
        <f t="shared" si="22"/>
        <v>-1.392255534726943</v>
      </c>
      <c r="N244" s="3">
        <v>0.12592732330616724</v>
      </c>
      <c r="O244" s="3">
        <f t="shared" si="23"/>
        <v>-1.4051649800281254</v>
      </c>
    </row>
    <row r="245" spans="1:15" x14ac:dyDescent="0.25">
      <c r="B245" s="3">
        <v>7.1559325528624054E-2</v>
      </c>
      <c r="C245" s="3">
        <f t="shared" si="18"/>
        <v>-1.4886764100027159</v>
      </c>
      <c r="D245" s="3">
        <v>0.23305036490381525</v>
      </c>
      <c r="E245" s="3">
        <f t="shared" si="19"/>
        <v>-0.82550650592118291</v>
      </c>
      <c r="F245" s="3">
        <v>0.18601974274015148</v>
      </c>
      <c r="G245" s="3">
        <f t="shared" si="20"/>
        <v>-0.920028584822835</v>
      </c>
      <c r="H245" s="58">
        <v>0.22253290612522156</v>
      </c>
      <c r="I245" s="58">
        <v>0.76735484870766058</v>
      </c>
      <c r="J245" s="3">
        <v>0.15395026597154279</v>
      </c>
      <c r="K245" s="3">
        <f t="shared" si="21"/>
        <v>-0.62250882725277601</v>
      </c>
      <c r="L245" s="3">
        <v>0.19948531732580826</v>
      </c>
      <c r="M245" s="3">
        <f t="shared" si="22"/>
        <v>-1.0639196418883188</v>
      </c>
      <c r="N245" s="3">
        <v>0.14824000460096509</v>
      </c>
      <c r="O245" s="3">
        <f t="shared" si="23"/>
        <v>-1.1299927275390396</v>
      </c>
    </row>
    <row r="246" spans="1:15" x14ac:dyDescent="0.25">
      <c r="B246" s="3">
        <v>8.2405781186047578E-2</v>
      </c>
      <c r="C246" s="3">
        <f t="shared" si="18"/>
        <v>-1.3862934071740747</v>
      </c>
      <c r="D246" s="3">
        <v>0.27095354827819368</v>
      </c>
      <c r="E246" s="3">
        <f t="shared" si="19"/>
        <v>-0.53307233237046636</v>
      </c>
      <c r="F246" s="3">
        <v>0.21284281425886242</v>
      </c>
      <c r="G246" s="3">
        <f t="shared" si="20"/>
        <v>-0.66092826100354307</v>
      </c>
      <c r="H246" s="58">
        <v>0.26135350580141753</v>
      </c>
      <c r="I246" s="58">
        <v>0.84307582516586299</v>
      </c>
      <c r="J246" s="3">
        <v>0.17820854924399976</v>
      </c>
      <c r="K246" s="3">
        <f t="shared" si="21"/>
        <v>-0.32075546116697196</v>
      </c>
      <c r="L246" s="3">
        <v>0.22825005409376184</v>
      </c>
      <c r="M246" s="3">
        <f t="shared" si="22"/>
        <v>-0.68657839190960257</v>
      </c>
      <c r="N246" s="3">
        <v>0.17388293683528491</v>
      </c>
      <c r="O246" s="3">
        <f t="shared" si="23"/>
        <v>-0.81374998960382261</v>
      </c>
    </row>
    <row r="247" spans="1:15" x14ac:dyDescent="0.25">
      <c r="B247" s="3">
        <v>9.9309348444369963E-2</v>
      </c>
      <c r="C247" s="3">
        <f t="shared" si="18"/>
        <v>-1.2267354806878807</v>
      </c>
      <c r="D247" s="3">
        <v>0.32918147488740823</v>
      </c>
      <c r="E247" s="3">
        <f t="shared" si="19"/>
        <v>-8.3826805224379311E-2</v>
      </c>
      <c r="F247" s="3">
        <v>0.25464500363867176</v>
      </c>
      <c r="G247" s="3">
        <f t="shared" si="20"/>
        <v>-0.25713554855789267</v>
      </c>
      <c r="H247" s="58">
        <v>0.32185314166042434</v>
      </c>
      <c r="I247" s="58">
        <v>0.9753125504861343</v>
      </c>
      <c r="J247" s="3">
        <v>0.21601366603224445</v>
      </c>
      <c r="K247" s="3">
        <f t="shared" si="21"/>
        <v>0.14950952494077543</v>
      </c>
      <c r="L247" s="3">
        <v>0.27307821529057269</v>
      </c>
      <c r="M247" s="3">
        <f t="shared" si="22"/>
        <v>-9.8514106228485249E-2</v>
      </c>
      <c r="N247" s="3">
        <v>0.21384594810954971</v>
      </c>
      <c r="O247" s="3">
        <f t="shared" si="23"/>
        <v>-0.3209041642502361</v>
      </c>
    </row>
    <row r="248" spans="1:15" x14ac:dyDescent="0.25">
      <c r="B248" s="3">
        <v>0.10790199513401721</v>
      </c>
      <c r="C248" s="3">
        <f t="shared" si="18"/>
        <v>-1.1456268680573982</v>
      </c>
      <c r="D248" s="3">
        <v>0.35851553204254821</v>
      </c>
      <c r="E248" s="3">
        <f t="shared" si="19"/>
        <v>0.14249404694054837</v>
      </c>
      <c r="F248" s="3">
        <v>0.27589444990674156</v>
      </c>
      <c r="G248" s="3">
        <f t="shared" si="20"/>
        <v>-5.1874253064686598E-2</v>
      </c>
      <c r="H248" s="58">
        <v>0.35260712322208626</v>
      </c>
      <c r="I248" s="58">
        <v>1.0370797741826066</v>
      </c>
      <c r="J248" s="3">
        <v>0.2352312670662689</v>
      </c>
      <c r="K248" s="3">
        <f t="shared" si="21"/>
        <v>0.38856089287888118</v>
      </c>
      <c r="L248" s="3">
        <v>0.29586586389895159</v>
      </c>
      <c r="M248" s="3">
        <f t="shared" si="22"/>
        <v>0.20041857232608334</v>
      </c>
      <c r="N248" s="3">
        <v>0.23416047884063437</v>
      </c>
      <c r="O248" s="3">
        <f t="shared" si="23"/>
        <v>-7.0374203028828908E-2</v>
      </c>
    </row>
    <row r="249" spans="1:15" x14ac:dyDescent="0.25">
      <c r="B249" s="3">
        <v>0.12043880751727296</v>
      </c>
      <c r="C249" s="3">
        <f t="shared" si="18"/>
        <v>-1.0272880725801379</v>
      </c>
      <c r="D249" s="3">
        <v>0.40109206541061937</v>
      </c>
      <c r="E249" s="3">
        <f t="shared" si="19"/>
        <v>0.47098448599329662</v>
      </c>
      <c r="F249" s="3">
        <v>0.30689774036343337</v>
      </c>
      <c r="G249" s="3">
        <f t="shared" si="20"/>
        <v>0.2476053419991697</v>
      </c>
      <c r="H249" s="58">
        <v>0.39747768648418291</v>
      </c>
      <c r="I249" s="58">
        <v>1.0742640175248186</v>
      </c>
      <c r="J249" s="3">
        <v>0.26327006201755027</v>
      </c>
      <c r="K249" s="3">
        <f t="shared" si="21"/>
        <v>0.73734075757545903</v>
      </c>
      <c r="L249" s="3">
        <v>0.32911341678658623</v>
      </c>
      <c r="M249" s="3">
        <f t="shared" si="22"/>
        <v>0.63656625087291108</v>
      </c>
      <c r="N249" s="3">
        <v>0.26379971220238063</v>
      </c>
      <c r="O249" s="3">
        <f t="shared" si="23"/>
        <v>0.29515311744174616</v>
      </c>
    </row>
    <row r="250" spans="1:15" x14ac:dyDescent="0.25">
      <c r="A250" t="s">
        <v>56</v>
      </c>
      <c r="B250" s="3">
        <v>0.24347863384105645</v>
      </c>
      <c r="C250" s="3">
        <f t="shared" si="18"/>
        <v>0.13412237193882168</v>
      </c>
      <c r="D250" s="3">
        <v>0.38622010388926009</v>
      </c>
      <c r="E250" s="3">
        <f t="shared" si="19"/>
        <v>0.35624294215989349</v>
      </c>
      <c r="F250" s="3">
        <v>0.27246081076315715</v>
      </c>
      <c r="G250" s="3">
        <f t="shared" si="20"/>
        <v>-8.504185705667236E-2</v>
      </c>
      <c r="H250" s="58">
        <v>0.30877551535385822</v>
      </c>
      <c r="I250" s="58">
        <v>1.5438775767692909</v>
      </c>
      <c r="J250" s="3">
        <v>0.19708565182586593</v>
      </c>
      <c r="K250" s="3">
        <f t="shared" si="21"/>
        <v>-8.5939617768330465E-2</v>
      </c>
      <c r="L250" s="3">
        <v>0.30288745462493416</v>
      </c>
      <c r="M250" s="3">
        <f t="shared" si="22"/>
        <v>0.29252912570104206</v>
      </c>
      <c r="N250" s="3">
        <v>0.32629198472643028</v>
      </c>
      <c r="O250" s="3">
        <f t="shared" si="23"/>
        <v>1.0658421783576923</v>
      </c>
    </row>
    <row r="251" spans="1:15" x14ac:dyDescent="0.25">
      <c r="B251" s="3">
        <v>0.26626281210622382</v>
      </c>
      <c r="C251" s="3">
        <f t="shared" si="18"/>
        <v>0.34918917914734438</v>
      </c>
      <c r="D251" s="3">
        <v>0.42262897836105034</v>
      </c>
      <c r="E251" s="3">
        <f t="shared" si="19"/>
        <v>0.63714808437195891</v>
      </c>
      <c r="F251" s="3">
        <v>0.29553599084879173</v>
      </c>
      <c r="G251" s="3">
        <f t="shared" si="20"/>
        <v>0.13785530922071609</v>
      </c>
      <c r="H251" s="58">
        <v>0.33817812649890866</v>
      </c>
      <c r="I251" s="58">
        <v>0.9662232185683105</v>
      </c>
      <c r="J251" s="3">
        <v>0.21484833224410843</v>
      </c>
      <c r="K251" s="3">
        <f t="shared" si="21"/>
        <v>0.13501371791131331</v>
      </c>
      <c r="L251" s="3">
        <v>0.32853952011491516</v>
      </c>
      <c r="M251" s="3">
        <f t="shared" si="22"/>
        <v>0.62903776593686089</v>
      </c>
      <c r="N251" s="3">
        <v>0.3311032428224307</v>
      </c>
      <c r="O251" s="3">
        <f t="shared" si="23"/>
        <v>1.1251772582654331</v>
      </c>
    </row>
    <row r="252" spans="1:15" x14ac:dyDescent="0.25">
      <c r="A252" t="s">
        <v>57</v>
      </c>
      <c r="B252" s="3">
        <v>0.24447134527620462</v>
      </c>
      <c r="C252" s="3">
        <f t="shared" si="18"/>
        <v>0.14349287792556195</v>
      </c>
      <c r="D252" s="3">
        <v>0.3878126857436745</v>
      </c>
      <c r="E252" s="3">
        <f t="shared" si="19"/>
        <v>0.36853017813707967</v>
      </c>
      <c r="F252" s="3">
        <v>0.27346620120877757</v>
      </c>
      <c r="G252" s="3">
        <f t="shared" si="20"/>
        <v>-7.5330180679738443E-2</v>
      </c>
      <c r="H252" s="58">
        <v>0.31005659330045815</v>
      </c>
      <c r="I252" s="58">
        <v>1.5502829665022906</v>
      </c>
      <c r="J252" s="3">
        <v>0.19785957554454706</v>
      </c>
      <c r="K252" s="3">
        <f t="shared" si="21"/>
        <v>-7.6312634499039175E-2</v>
      </c>
      <c r="L252" s="3">
        <v>0.30400512050915895</v>
      </c>
      <c r="M252" s="3">
        <f t="shared" si="22"/>
        <v>0.30719087787399463</v>
      </c>
      <c r="N252" s="3">
        <v>0.32780324004774258</v>
      </c>
      <c r="O252" s="3">
        <f t="shared" si="23"/>
        <v>1.0844798098174568</v>
      </c>
    </row>
    <row r="253" spans="1:15" x14ac:dyDescent="0.25">
      <c r="B253" s="3">
        <v>0.26626281210622382</v>
      </c>
      <c r="C253" s="3">
        <f t="shared" si="18"/>
        <v>0.34918917914734438</v>
      </c>
      <c r="D253" s="3">
        <v>0.42262897836105034</v>
      </c>
      <c r="E253" s="3">
        <f t="shared" si="19"/>
        <v>0.63714808437195891</v>
      </c>
      <c r="F253" s="3">
        <v>0.29553599084879173</v>
      </c>
      <c r="G253" s="3">
        <f t="shared" si="20"/>
        <v>0.13785530922071609</v>
      </c>
      <c r="H253" s="58">
        <v>0.33817812649890866</v>
      </c>
      <c r="I253" s="58">
        <v>1.3527125059956346</v>
      </c>
      <c r="J253" s="3">
        <v>0.21484833224410843</v>
      </c>
      <c r="K253" s="3">
        <f t="shared" si="21"/>
        <v>0.13501371791131331</v>
      </c>
      <c r="L253" s="3">
        <v>0.32853952011491516</v>
      </c>
      <c r="M253" s="3">
        <f t="shared" si="22"/>
        <v>0.62903776593686089</v>
      </c>
      <c r="N253" s="3">
        <v>0.3311032428224307</v>
      </c>
      <c r="O253" s="3">
        <f t="shared" si="23"/>
        <v>1.1251772582654331</v>
      </c>
    </row>
    <row r="254" spans="1:15" x14ac:dyDescent="0.25">
      <c r="A254" t="s">
        <v>58</v>
      </c>
      <c r="B254" s="3">
        <v>0.24447134527620462</v>
      </c>
      <c r="C254" s="3">
        <f t="shared" si="18"/>
        <v>0.14349287792556195</v>
      </c>
      <c r="D254" s="3">
        <v>0.3878126857436745</v>
      </c>
      <c r="E254" s="3">
        <f t="shared" si="19"/>
        <v>0.36853017813707967</v>
      </c>
      <c r="F254" s="3">
        <v>0.27346620120877757</v>
      </c>
      <c r="G254" s="3">
        <f t="shared" si="20"/>
        <v>-7.5330180679738443E-2</v>
      </c>
      <c r="H254" s="58">
        <v>0.31005659330045815</v>
      </c>
      <c r="I254" s="58">
        <v>1.5502829665022906</v>
      </c>
      <c r="J254" s="3">
        <v>0.19785957554454706</v>
      </c>
      <c r="K254" s="3">
        <f t="shared" si="21"/>
        <v>-7.6312634499039175E-2</v>
      </c>
      <c r="L254" s="3">
        <v>0.30400512050915895</v>
      </c>
      <c r="M254" s="3">
        <f t="shared" si="22"/>
        <v>0.30719087787399463</v>
      </c>
      <c r="N254" s="3">
        <v>0.32780324004774258</v>
      </c>
      <c r="O254" s="3">
        <f t="shared" si="23"/>
        <v>1.0844798098174568</v>
      </c>
    </row>
    <row r="255" spans="1:15" x14ac:dyDescent="0.25">
      <c r="B255" s="3">
        <v>0.26626281210622382</v>
      </c>
      <c r="C255" s="3">
        <f t="shared" si="18"/>
        <v>0.34918917914734438</v>
      </c>
      <c r="D255" s="3">
        <v>0.42262897836105034</v>
      </c>
      <c r="E255" s="3">
        <f t="shared" si="19"/>
        <v>0.63714808437195891</v>
      </c>
      <c r="F255" s="3">
        <v>0.29553599084879173</v>
      </c>
      <c r="G255" s="3">
        <f t="shared" si="20"/>
        <v>0.13785530922071609</v>
      </c>
      <c r="H255" s="58">
        <v>0.33817812649890866</v>
      </c>
      <c r="I255" s="58">
        <v>1.3527125059956346</v>
      </c>
      <c r="J255" s="3">
        <v>0.21484833224410843</v>
      </c>
      <c r="K255" s="3">
        <f t="shared" si="21"/>
        <v>0.13501371791131331</v>
      </c>
      <c r="L255" s="3">
        <v>0.32853952011491516</v>
      </c>
      <c r="M255" s="3">
        <f t="shared" si="22"/>
        <v>0.62903776593686089</v>
      </c>
      <c r="N255" s="3">
        <v>0.3311032428224307</v>
      </c>
      <c r="O255" s="3">
        <f t="shared" si="23"/>
        <v>1.1251772582654331</v>
      </c>
    </row>
    <row r="256" spans="1:15" x14ac:dyDescent="0.25">
      <c r="A256" t="s">
        <v>59</v>
      </c>
      <c r="B256" s="3">
        <v>0.24546405671135285</v>
      </c>
      <c r="C256" s="3">
        <f t="shared" si="18"/>
        <v>0.15286338391230275</v>
      </c>
      <c r="D256" s="3">
        <v>0.38940465548415598</v>
      </c>
      <c r="E256" s="3">
        <f t="shared" si="19"/>
        <v>0.38081269147579166</v>
      </c>
      <c r="F256" s="3">
        <v>0.27447159165439811</v>
      </c>
      <c r="G256" s="3">
        <f t="shared" si="20"/>
        <v>-6.5618504302803457E-2</v>
      </c>
      <c r="H256" s="58">
        <v>0.31133767124705813</v>
      </c>
      <c r="I256" s="58">
        <v>1.5566883562352907</v>
      </c>
      <c r="J256" s="3">
        <v>0.19863349926322821</v>
      </c>
      <c r="K256" s="3">
        <f t="shared" si="21"/>
        <v>-6.6685651229747525E-2</v>
      </c>
      <c r="L256" s="3">
        <v>0.3051227863933838</v>
      </c>
      <c r="M256" s="3">
        <f t="shared" si="22"/>
        <v>0.32185263004694786</v>
      </c>
      <c r="N256" s="3">
        <v>0.32931449536905499</v>
      </c>
      <c r="O256" s="3">
        <f t="shared" si="23"/>
        <v>1.1031174412772227</v>
      </c>
    </row>
    <row r="257" spans="1:15" x14ac:dyDescent="0.25">
      <c r="B257" s="3">
        <v>0.26626281210622382</v>
      </c>
      <c r="C257" s="3">
        <f t="shared" si="18"/>
        <v>0.34918917914734438</v>
      </c>
      <c r="D257" s="3">
        <v>0.42262897836105034</v>
      </c>
      <c r="E257" s="3">
        <f t="shared" si="19"/>
        <v>0.63714808437195891</v>
      </c>
      <c r="F257" s="3">
        <v>0.29553599084879173</v>
      </c>
      <c r="G257" s="3">
        <f t="shared" si="20"/>
        <v>0.13785530922071609</v>
      </c>
      <c r="H257" s="58">
        <v>0.33817812649890866</v>
      </c>
      <c r="I257" s="58">
        <v>1.1272604216630289</v>
      </c>
      <c r="J257" s="3">
        <v>0.21484833224410843</v>
      </c>
      <c r="K257" s="3">
        <f t="shared" si="21"/>
        <v>0.13501371791131331</v>
      </c>
      <c r="L257" s="3">
        <v>0.32853952011491516</v>
      </c>
      <c r="M257" s="3">
        <f t="shared" si="22"/>
        <v>0.62903776593686089</v>
      </c>
      <c r="N257" s="3">
        <v>0.3311032428224307</v>
      </c>
      <c r="O257" s="3">
        <f t="shared" si="23"/>
        <v>1.1251772582654331</v>
      </c>
    </row>
    <row r="258" spans="1:15" x14ac:dyDescent="0.25">
      <c r="A258" t="s">
        <v>60</v>
      </c>
      <c r="B258" s="3">
        <v>0.23677888448534648</v>
      </c>
      <c r="C258" s="3">
        <f t="shared" si="18"/>
        <v>7.088139452631835E-2</v>
      </c>
      <c r="D258" s="3">
        <v>0.32848004590109303</v>
      </c>
      <c r="E258" s="3">
        <f t="shared" si="19"/>
        <v>-8.9238535523957774E-2</v>
      </c>
      <c r="F258" s="3">
        <v>0.25140813378365084</v>
      </c>
      <c r="G258" s="3">
        <f t="shared" si="20"/>
        <v>-0.28840243859365133</v>
      </c>
      <c r="H258" s="58">
        <v>0.23964603892529618</v>
      </c>
      <c r="I258" s="58">
        <v>1.5976402595019745</v>
      </c>
      <c r="J258" s="3">
        <v>0.16697779297207394</v>
      </c>
      <c r="K258" s="3">
        <f t="shared" si="21"/>
        <v>-0.46045695902979378</v>
      </c>
      <c r="L258" s="3">
        <v>0.25182342460354623</v>
      </c>
      <c r="M258" s="3">
        <f t="shared" si="22"/>
        <v>-0.37733846504597546</v>
      </c>
      <c r="N258" s="3">
        <v>0.25491628608422551</v>
      </c>
      <c r="O258" s="3">
        <f t="shared" si="23"/>
        <v>0.18559782274379136</v>
      </c>
    </row>
    <row r="259" spans="1:15" x14ac:dyDescent="0.25">
      <c r="B259" s="3">
        <v>0.30404573484725961</v>
      </c>
      <c r="C259" s="3">
        <f t="shared" ref="C259:C322" si="24">(B259-B$344)/B$345</f>
        <v>0.70583370967859094</v>
      </c>
      <c r="D259" s="3">
        <v>0.42697819075524601</v>
      </c>
      <c r="E259" s="3">
        <f t="shared" ref="E259:E322" si="25">(D259-D$344)/D$345</f>
        <v>0.67070353325156118</v>
      </c>
      <c r="F259" s="3">
        <v>0.31102671634078205</v>
      </c>
      <c r="G259" s="3">
        <f t="shared" ref="G259:G322" si="26">(F259-F$344)/F$345</f>
        <v>0.2874896263931791</v>
      </c>
      <c r="H259" s="58">
        <v>0.30467873514325156</v>
      </c>
      <c r="I259" s="58">
        <v>1.5233936757162576</v>
      </c>
      <c r="J259" s="3">
        <v>0.20988664557260006</v>
      </c>
      <c r="K259" s="3">
        <f t="shared" ref="K259:K322" si="27">(J259-J$344)/J$345</f>
        <v>7.3294360536562145E-2</v>
      </c>
      <c r="L259" s="3">
        <v>0.31154048866029532</v>
      </c>
      <c r="M259" s="3">
        <f t="shared" ref="M259:M322" si="28">(L259-L$344)/L$345</f>
        <v>0.40604126055392259</v>
      </c>
      <c r="N259" s="3">
        <v>0.30284549757050683</v>
      </c>
      <c r="O259" s="3">
        <f t="shared" ref="O259:O322" si="29">(N259-N$344)/N$345</f>
        <v>0.77668720866088115</v>
      </c>
    </row>
    <row r="260" spans="1:15" x14ac:dyDescent="0.25">
      <c r="A260" t="s">
        <v>61</v>
      </c>
      <c r="B260" s="3">
        <v>0.23859722063431765</v>
      </c>
      <c r="C260" s="3">
        <f t="shared" si="24"/>
        <v>8.8045223980239534E-2</v>
      </c>
      <c r="D260" s="3">
        <v>0.33119968980678799</v>
      </c>
      <c r="E260" s="3">
        <f t="shared" si="25"/>
        <v>-6.8255685348588044E-2</v>
      </c>
      <c r="F260" s="3">
        <v>0.25301972438482806</v>
      </c>
      <c r="G260" s="3">
        <f t="shared" si="26"/>
        <v>-0.27283510707690595</v>
      </c>
      <c r="H260" s="58">
        <v>0.24140398212855224</v>
      </c>
      <c r="I260" s="58">
        <v>1.6093598808570151</v>
      </c>
      <c r="J260" s="3">
        <v>0.16813769145661173</v>
      </c>
      <c r="K260" s="3">
        <f t="shared" si="27"/>
        <v>-0.44602876276808645</v>
      </c>
      <c r="L260" s="3">
        <v>0.25343767732536382</v>
      </c>
      <c r="M260" s="3">
        <f t="shared" si="28"/>
        <v>-0.35616239294262103</v>
      </c>
      <c r="N260" s="3">
        <v>0.25729403384536192</v>
      </c>
      <c r="O260" s="3">
        <f t="shared" si="29"/>
        <v>0.21492151533986384</v>
      </c>
    </row>
    <row r="261" spans="1:15" x14ac:dyDescent="0.25">
      <c r="B261" s="3">
        <v>0.30404573484725961</v>
      </c>
      <c r="C261" s="3">
        <f t="shared" si="24"/>
        <v>0.70583370967859094</v>
      </c>
      <c r="D261" s="3">
        <v>0.42697819075524601</v>
      </c>
      <c r="E261" s="3">
        <f t="shared" si="25"/>
        <v>0.67070353325156118</v>
      </c>
      <c r="F261" s="3">
        <v>0.31102671634078205</v>
      </c>
      <c r="G261" s="3">
        <f t="shared" si="26"/>
        <v>0.2874896263931791</v>
      </c>
      <c r="H261" s="58">
        <v>0.30467873514325156</v>
      </c>
      <c r="I261" s="58">
        <v>1.5233936757162576</v>
      </c>
      <c r="J261" s="3">
        <v>0.20988664557260006</v>
      </c>
      <c r="K261" s="3">
        <f t="shared" si="27"/>
        <v>7.3294360536562145E-2</v>
      </c>
      <c r="L261" s="3">
        <v>0.31154048866029532</v>
      </c>
      <c r="M261" s="3">
        <f t="shared" si="28"/>
        <v>0.40604126055392259</v>
      </c>
      <c r="N261" s="3">
        <v>0.30284549757050683</v>
      </c>
      <c r="O261" s="3">
        <f t="shared" si="29"/>
        <v>0.77668720866088115</v>
      </c>
    </row>
    <row r="262" spans="1:15" x14ac:dyDescent="0.25">
      <c r="A262" t="s">
        <v>62</v>
      </c>
      <c r="B262" s="3">
        <v>0.1678741841935957</v>
      </c>
      <c r="C262" s="3">
        <f t="shared" si="24"/>
        <v>-0.57953108561401545</v>
      </c>
      <c r="D262" s="3">
        <v>0.26351316056177404</v>
      </c>
      <c r="E262" s="3">
        <f t="shared" si="25"/>
        <v>-0.59047710524289165</v>
      </c>
      <c r="F262" s="3">
        <v>0.20014638609567872</v>
      </c>
      <c r="G262" s="3">
        <f t="shared" si="26"/>
        <v>-0.78357076472033471</v>
      </c>
      <c r="H262" s="58">
        <v>0.21110994442958303</v>
      </c>
      <c r="I262" s="58">
        <v>1.4073996295305535</v>
      </c>
      <c r="J262" s="3">
        <v>0.1381439747701679</v>
      </c>
      <c r="K262" s="3">
        <f t="shared" si="27"/>
        <v>-0.81912626805753164</v>
      </c>
      <c r="L262" s="3">
        <v>0.21761687204786706</v>
      </c>
      <c r="M262" s="3">
        <f t="shared" si="28"/>
        <v>-0.8260664823731757</v>
      </c>
      <c r="N262" s="3">
        <v>0.20849427572106513</v>
      </c>
      <c r="O262" s="3">
        <f t="shared" si="29"/>
        <v>-0.38690393031449161</v>
      </c>
    </row>
    <row r="263" spans="1:15" x14ac:dyDescent="0.25">
      <c r="B263" s="3">
        <v>0.24623422313174248</v>
      </c>
      <c r="C263" s="3">
        <f t="shared" si="24"/>
        <v>0.16013321963447325</v>
      </c>
      <c r="D263" s="3">
        <v>0.39358361903775879</v>
      </c>
      <c r="E263" s="3">
        <f t="shared" si="25"/>
        <v>0.41305462063054682</v>
      </c>
      <c r="F263" s="3">
        <v>0.28123133225751779</v>
      </c>
      <c r="G263" s="3">
        <f t="shared" si="26"/>
        <v>-3.2206806204831186E-4</v>
      </c>
      <c r="H263" s="58">
        <v>0.31218477580125376</v>
      </c>
      <c r="I263" s="58">
        <v>1.248739103205015</v>
      </c>
      <c r="J263" s="3">
        <v>0.19923392556937053</v>
      </c>
      <c r="K263" s="3">
        <f t="shared" si="27"/>
        <v>-5.9216835034884119E-2</v>
      </c>
      <c r="L263" s="3">
        <v>0.30577960482623368</v>
      </c>
      <c r="M263" s="3">
        <f t="shared" si="28"/>
        <v>0.3304688983083266</v>
      </c>
      <c r="N263" s="3">
        <v>0.32780139639562655</v>
      </c>
      <c r="O263" s="3">
        <f t="shared" si="29"/>
        <v>1.0844570728859841</v>
      </c>
    </row>
    <row r="264" spans="1:15" x14ac:dyDescent="0.25">
      <c r="B264" s="3">
        <v>0.26626281210622382</v>
      </c>
      <c r="C264" s="3">
        <f t="shared" si="24"/>
        <v>0.34918917914734438</v>
      </c>
      <c r="D264" s="3">
        <v>0.42599386724750998</v>
      </c>
      <c r="E264" s="3">
        <f t="shared" si="25"/>
        <v>0.6631091887700391</v>
      </c>
      <c r="F264" s="3">
        <v>0.30195639927765211</v>
      </c>
      <c r="G264" s="3">
        <f t="shared" si="26"/>
        <v>0.19987393008631715</v>
      </c>
      <c r="H264" s="58">
        <v>0.33801919702718186</v>
      </c>
      <c r="I264" s="58">
        <v>1.126730656757273</v>
      </c>
      <c r="J264" s="3">
        <v>0.21484833224410843</v>
      </c>
      <c r="K264" s="3">
        <f t="shared" si="27"/>
        <v>0.13501371791131331</v>
      </c>
      <c r="L264" s="3">
        <v>0.32831373270075848</v>
      </c>
      <c r="M264" s="3">
        <f t="shared" si="28"/>
        <v>0.6260758439914369</v>
      </c>
      <c r="N264" s="3">
        <v>0.32807869782238014</v>
      </c>
      <c r="O264" s="3">
        <f t="shared" si="29"/>
        <v>1.087876906531706</v>
      </c>
    </row>
    <row r="265" spans="1:15" x14ac:dyDescent="0.25">
      <c r="A265" t="s">
        <v>63</v>
      </c>
      <c r="B265" s="3">
        <v>0.1688660834206609</v>
      </c>
      <c r="C265" s="3">
        <f t="shared" si="24"/>
        <v>-0.57016824630707219</v>
      </c>
      <c r="D265" s="3">
        <v>0.26520845210462046</v>
      </c>
      <c r="E265" s="3">
        <f t="shared" si="25"/>
        <v>-0.57739743390333509</v>
      </c>
      <c r="F265" s="3">
        <v>0.20117277781924639</v>
      </c>
      <c r="G265" s="3">
        <f t="shared" si="26"/>
        <v>-0.77365622425630498</v>
      </c>
      <c r="H265" s="58">
        <v>0.21238937267479413</v>
      </c>
      <c r="I265" s="58">
        <v>1.4159291511652943</v>
      </c>
      <c r="J265" s="3">
        <v>0.13891726528661352</v>
      </c>
      <c r="K265" s="3">
        <f t="shared" si="27"/>
        <v>-0.80950716131040923</v>
      </c>
      <c r="L265" s="3">
        <v>0.21873285600708692</v>
      </c>
      <c r="M265" s="3">
        <f t="shared" si="28"/>
        <v>-0.81142679401011841</v>
      </c>
      <c r="N265" s="3">
        <v>0.2100044924384647</v>
      </c>
      <c r="O265" s="3">
        <f t="shared" si="29"/>
        <v>-0.36827910748916848</v>
      </c>
    </row>
    <row r="266" spans="1:15" x14ac:dyDescent="0.25">
      <c r="B266" s="3">
        <v>0.24722612235880767</v>
      </c>
      <c r="C266" s="3">
        <f t="shared" si="24"/>
        <v>0.16949605894141653</v>
      </c>
      <c r="D266" s="3">
        <v>0.39519438566208898</v>
      </c>
      <c r="E266" s="3">
        <f t="shared" si="25"/>
        <v>0.42548215743969747</v>
      </c>
      <c r="F266" s="3">
        <v>0.28225772398108545</v>
      </c>
      <c r="G266" s="3">
        <f t="shared" si="26"/>
        <v>9.5924724019814268E-3</v>
      </c>
      <c r="H266" s="58">
        <v>0.31346420404646486</v>
      </c>
      <c r="I266" s="58">
        <v>1.2538568161858594</v>
      </c>
      <c r="J266" s="3">
        <v>0.20000721608581618</v>
      </c>
      <c r="K266" s="3">
        <f t="shared" si="27"/>
        <v>-4.9597728287761461E-2</v>
      </c>
      <c r="L266" s="3">
        <v>0.30689558878545359</v>
      </c>
      <c r="M266" s="3">
        <f t="shared" si="28"/>
        <v>0.34510858667138467</v>
      </c>
      <c r="N266" s="3">
        <v>0.32807869782238014</v>
      </c>
      <c r="O266" s="3">
        <f t="shared" si="29"/>
        <v>1.087876906531706</v>
      </c>
    </row>
    <row r="267" spans="1:15" x14ac:dyDescent="0.25">
      <c r="A267" t="s">
        <v>64</v>
      </c>
      <c r="B267" s="3">
        <v>0.10457083423101082</v>
      </c>
      <c r="C267" s="3">
        <f t="shared" si="24"/>
        <v>-1.1770707117356545</v>
      </c>
      <c r="D267" s="3">
        <v>0.17816304051344647</v>
      </c>
      <c r="E267" s="3">
        <f t="shared" si="25"/>
        <v>-1.2489783074310687</v>
      </c>
      <c r="F267" s="3">
        <v>0.14126225441748413</v>
      </c>
      <c r="G267" s="3">
        <f t="shared" si="26"/>
        <v>-1.3523683230087395</v>
      </c>
      <c r="H267" s="58">
        <v>0.15579651010814627</v>
      </c>
      <c r="I267" s="58">
        <v>1.0386434007209753</v>
      </c>
      <c r="J267" s="3">
        <v>9.7961980084099287E-2</v>
      </c>
      <c r="K267" s="3">
        <f t="shared" si="27"/>
        <v>-1.3189576871394404</v>
      </c>
      <c r="L267" s="3">
        <v>0.16516121781174603</v>
      </c>
      <c r="M267" s="3">
        <f t="shared" si="28"/>
        <v>-1.5141896624177482</v>
      </c>
      <c r="N267" s="3">
        <v>0.1375295386613434</v>
      </c>
      <c r="O267" s="3">
        <f t="shared" si="29"/>
        <v>-1.2620800817603572</v>
      </c>
    </row>
    <row r="268" spans="1:15" x14ac:dyDescent="0.25">
      <c r="B268" s="3">
        <v>0.15224844195882856</v>
      </c>
      <c r="C268" s="3">
        <f t="shared" si="24"/>
        <v>-0.72702723200049346</v>
      </c>
      <c r="D268" s="3">
        <v>0.26957165351417106</v>
      </c>
      <c r="E268" s="3">
        <f t="shared" si="25"/>
        <v>-0.54373405566846744</v>
      </c>
      <c r="F268" s="3">
        <v>0.19719350235943212</v>
      </c>
      <c r="G268" s="3">
        <f t="shared" si="26"/>
        <v>-0.81209446051440182</v>
      </c>
      <c r="H268" s="58">
        <v>0.23426478594682273</v>
      </c>
      <c r="I268" s="58">
        <v>1.1713239297341136</v>
      </c>
      <c r="J268" s="3">
        <v>0.14156003614041548</v>
      </c>
      <c r="K268" s="3">
        <f t="shared" si="27"/>
        <v>-0.77663323565081221</v>
      </c>
      <c r="L268" s="3">
        <v>0.2305549994834018</v>
      </c>
      <c r="M268" s="3">
        <f t="shared" si="28"/>
        <v>-0.65634168293236617</v>
      </c>
      <c r="N268" s="3">
        <v>0.21390286778097845</v>
      </c>
      <c r="O268" s="3">
        <f t="shared" si="29"/>
        <v>-0.32020219956965623</v>
      </c>
    </row>
    <row r="269" spans="1:15" x14ac:dyDescent="0.25">
      <c r="B269" s="3">
        <v>0.20053730106777218</v>
      </c>
      <c r="C269" s="3">
        <f t="shared" si="24"/>
        <v>-0.27121396406359949</v>
      </c>
      <c r="D269" s="3">
        <v>0.35824006167094863</v>
      </c>
      <c r="E269" s="3">
        <f t="shared" si="25"/>
        <v>0.14036871225135478</v>
      </c>
      <c r="F269" s="3">
        <v>0.2538418175826872</v>
      </c>
      <c r="G269" s="3">
        <f t="shared" si="26"/>
        <v>-0.26489401003936663</v>
      </c>
      <c r="H269" s="58">
        <v>0.31373906532189261</v>
      </c>
      <c r="I269" s="58">
        <v>1.0457968844063088</v>
      </c>
      <c r="J269" s="3">
        <v>0.18571704163335118</v>
      </c>
      <c r="K269" s="3">
        <f t="shared" si="27"/>
        <v>-0.22735590657899588</v>
      </c>
      <c r="L269" s="3">
        <v>0.29678716297136087</v>
      </c>
      <c r="M269" s="3">
        <f t="shared" si="28"/>
        <v>0.21250434757205944</v>
      </c>
      <c r="N269" s="3">
        <v>0.29125534214573706</v>
      </c>
      <c r="O269" s="3">
        <f t="shared" si="29"/>
        <v>0.63375104008502881</v>
      </c>
    </row>
    <row r="270" spans="1:15" x14ac:dyDescent="0.25">
      <c r="B270" s="3">
        <v>0.23673666714921462</v>
      </c>
      <c r="C270" s="3">
        <f t="shared" si="24"/>
        <v>7.0482892215413942E-2</v>
      </c>
      <c r="D270" s="3">
        <v>0.42347873544006226</v>
      </c>
      <c r="E270" s="3">
        <f t="shared" si="25"/>
        <v>0.64370420939885309</v>
      </c>
      <c r="F270" s="3">
        <v>0.29630778465051877</v>
      </c>
      <c r="G270" s="3">
        <f t="shared" si="26"/>
        <v>0.14531053386975393</v>
      </c>
      <c r="H270" s="58">
        <v>0.37331633813892939</v>
      </c>
      <c r="I270" s="58">
        <v>1.1312616307240284</v>
      </c>
      <c r="J270" s="3">
        <v>0.21881899592249263</v>
      </c>
      <c r="K270" s="3">
        <f t="shared" si="27"/>
        <v>0.18440555314919563</v>
      </c>
      <c r="L270" s="3">
        <v>0.34643758703827615</v>
      </c>
      <c r="M270" s="3">
        <f t="shared" si="28"/>
        <v>0.86382798840772812</v>
      </c>
      <c r="N270" s="3">
        <v>0.32918564639321662</v>
      </c>
      <c r="O270" s="3">
        <f t="shared" si="29"/>
        <v>1.1015284048703511</v>
      </c>
    </row>
    <row r="271" spans="1:15" x14ac:dyDescent="0.25">
      <c r="A271" t="s">
        <v>65</v>
      </c>
      <c r="B271" s="3">
        <v>0.10395958284988495</v>
      </c>
      <c r="C271" s="3">
        <f t="shared" si="24"/>
        <v>-1.1828404999373874</v>
      </c>
      <c r="D271" s="3">
        <v>0.17694613044184809</v>
      </c>
      <c r="E271" s="3">
        <f t="shared" si="25"/>
        <v>-1.2583671254508757</v>
      </c>
      <c r="F271" s="3">
        <v>0.14054518713617711</v>
      </c>
      <c r="G271" s="3">
        <f t="shared" si="26"/>
        <v>-1.3592949109894361</v>
      </c>
      <c r="H271" s="58">
        <v>0.15479050657175297</v>
      </c>
      <c r="I271" s="58">
        <v>1.0319367104783532</v>
      </c>
      <c r="J271" s="3">
        <v>9.7403030647479835E-2</v>
      </c>
      <c r="K271" s="3">
        <f t="shared" si="27"/>
        <v>-1.3259105647226281</v>
      </c>
      <c r="L271" s="3">
        <v>0.16432283599544276</v>
      </c>
      <c r="M271" s="3">
        <f t="shared" si="28"/>
        <v>-1.5251877134367915</v>
      </c>
      <c r="N271" s="3">
        <v>0.13655039341621986</v>
      </c>
      <c r="O271" s="3">
        <f t="shared" si="29"/>
        <v>-1.2741554392243408</v>
      </c>
    </row>
    <row r="272" spans="1:15" x14ac:dyDescent="0.25">
      <c r="B272" s="3">
        <v>0.15102593919657681</v>
      </c>
      <c r="C272" s="3">
        <f t="shared" si="24"/>
        <v>-0.73856680840395927</v>
      </c>
      <c r="D272" s="3">
        <v>0.26729001115865386</v>
      </c>
      <c r="E272" s="3">
        <f t="shared" si="25"/>
        <v>-0.56133759545518125</v>
      </c>
      <c r="F272" s="3">
        <v>0.19575936779681807</v>
      </c>
      <c r="G272" s="3">
        <f t="shared" si="26"/>
        <v>-0.82594763647579506</v>
      </c>
      <c r="H272" s="58">
        <v>0.23225277887403617</v>
      </c>
      <c r="I272" s="58">
        <v>0.92901111549614468</v>
      </c>
      <c r="J272" s="3">
        <v>0.14044213726717661</v>
      </c>
      <c r="K272" s="3">
        <f t="shared" si="27"/>
        <v>-0.79053899081718737</v>
      </c>
      <c r="L272" s="3">
        <v>0.22887823585079523</v>
      </c>
      <c r="M272" s="3">
        <f t="shared" si="28"/>
        <v>-0.67833778497045316</v>
      </c>
      <c r="N272" s="3">
        <v>0.21194457729073141</v>
      </c>
      <c r="O272" s="3">
        <f t="shared" si="29"/>
        <v>-0.34435291449762273</v>
      </c>
    </row>
    <row r="273" spans="1:15" x14ac:dyDescent="0.25">
      <c r="B273" s="3">
        <v>0.19870354692439463</v>
      </c>
      <c r="C273" s="3">
        <f t="shared" si="24"/>
        <v>-0.28852332866879749</v>
      </c>
      <c r="D273" s="3">
        <v>0.35491326945201562</v>
      </c>
      <c r="E273" s="3">
        <f t="shared" si="25"/>
        <v>0.11470153481379258</v>
      </c>
      <c r="F273" s="3">
        <v>0.25169061573876617</v>
      </c>
      <c r="G273" s="3">
        <f t="shared" si="26"/>
        <v>-0.28567377398145616</v>
      </c>
      <c r="H273" s="58">
        <v>0.31072105471271277</v>
      </c>
      <c r="I273" s="58">
        <v>1.1097180525454027</v>
      </c>
      <c r="J273" s="3">
        <v>0.18404019332349289</v>
      </c>
      <c r="K273" s="3">
        <f t="shared" si="27"/>
        <v>-0.24821453932855814</v>
      </c>
      <c r="L273" s="3">
        <v>0.29427201752245108</v>
      </c>
      <c r="M273" s="3">
        <f t="shared" si="28"/>
        <v>0.17951019451492994</v>
      </c>
      <c r="N273" s="3">
        <v>0.28831790641036648</v>
      </c>
      <c r="O273" s="3">
        <f t="shared" si="29"/>
        <v>0.59752496769307861</v>
      </c>
    </row>
    <row r="274" spans="1:15" x14ac:dyDescent="0.25">
      <c r="A274" t="s">
        <v>66</v>
      </c>
      <c r="B274" s="3">
        <v>0.2463075496810074</v>
      </c>
      <c r="C274" s="3">
        <f t="shared" si="24"/>
        <v>0.16082537129561675</v>
      </c>
      <c r="D274" s="3">
        <v>0.40653331382420199</v>
      </c>
      <c r="E274" s="3">
        <f t="shared" si="25"/>
        <v>0.51296531296483272</v>
      </c>
      <c r="F274" s="3">
        <v>0.30775363409033601</v>
      </c>
      <c r="G274" s="3">
        <f t="shared" si="26"/>
        <v>0.25587293885662432</v>
      </c>
      <c r="H274" s="58">
        <v>0.31169658297083969</v>
      </c>
      <c r="I274" s="58">
        <v>1.5584829148541983</v>
      </c>
      <c r="J274" s="3">
        <v>0.1992910913817868</v>
      </c>
      <c r="K274" s="3">
        <f t="shared" si="27"/>
        <v>-5.8505738700164289E-2</v>
      </c>
      <c r="L274" s="3">
        <v>0.30500771306213503</v>
      </c>
      <c r="M274" s="3">
        <f t="shared" si="28"/>
        <v>0.32034307635268283</v>
      </c>
      <c r="N274" s="3">
        <v>0.31444913594522184</v>
      </c>
      <c r="O274" s="3">
        <f t="shared" si="29"/>
        <v>0.91978965638793064</v>
      </c>
    </row>
    <row r="275" spans="1:15" x14ac:dyDescent="0.25">
      <c r="B275" s="3">
        <v>0.26626281210622382</v>
      </c>
      <c r="C275" s="3">
        <f t="shared" si="24"/>
        <v>0.34918917914734438</v>
      </c>
      <c r="D275" s="3">
        <v>0.44076646673889397</v>
      </c>
      <c r="E275" s="3">
        <f t="shared" si="25"/>
        <v>0.77708412540765226</v>
      </c>
      <c r="F275" s="3">
        <v>0.33034410902974537</v>
      </c>
      <c r="G275" s="3">
        <f t="shared" si="26"/>
        <v>0.47408804401151133</v>
      </c>
      <c r="H275" s="58">
        <v>0.33738838631610368</v>
      </c>
      <c r="I275" s="58">
        <v>1.5335835741641077</v>
      </c>
      <c r="J275" s="3">
        <v>0.21484833224410843</v>
      </c>
      <c r="K275" s="3">
        <f t="shared" si="27"/>
        <v>0.13501371791131331</v>
      </c>
      <c r="L275" s="3">
        <v>0.32739662527960767</v>
      </c>
      <c r="M275" s="3">
        <f t="shared" si="28"/>
        <v>0.61404505561838474</v>
      </c>
      <c r="N275" s="3">
        <v>0.31444913594522184</v>
      </c>
      <c r="O275" s="3">
        <f t="shared" si="29"/>
        <v>0.91978965638793064</v>
      </c>
    </row>
    <row r="276" spans="1:15" x14ac:dyDescent="0.25">
      <c r="A276" t="s">
        <v>67</v>
      </c>
      <c r="B276" s="3">
        <v>0.2463075496810074</v>
      </c>
      <c r="C276" s="3">
        <f t="shared" si="24"/>
        <v>0.16082537129561675</v>
      </c>
      <c r="D276" s="3">
        <v>0.40653331382420199</v>
      </c>
      <c r="E276" s="3">
        <f t="shared" si="25"/>
        <v>0.51296531296483272</v>
      </c>
      <c r="F276" s="3">
        <v>0.30775363409033601</v>
      </c>
      <c r="G276" s="3">
        <f t="shared" si="26"/>
        <v>0.25587293885662432</v>
      </c>
      <c r="H276" s="58">
        <v>0.31169658297083969</v>
      </c>
      <c r="I276" s="58">
        <v>1.8335093115931744</v>
      </c>
      <c r="J276" s="3">
        <v>0.1992910913817868</v>
      </c>
      <c r="K276" s="3">
        <f t="shared" si="27"/>
        <v>-5.8505738700164289E-2</v>
      </c>
      <c r="L276" s="3">
        <v>0.30500771306213503</v>
      </c>
      <c r="M276" s="3">
        <f t="shared" si="28"/>
        <v>0.32034307635268283</v>
      </c>
      <c r="N276" s="3">
        <v>0.31444913594522184</v>
      </c>
      <c r="O276" s="3">
        <f t="shared" si="29"/>
        <v>0.91978965638793064</v>
      </c>
    </row>
    <row r="277" spans="1:15" x14ac:dyDescent="0.25">
      <c r="B277" s="3">
        <v>0.26626281210622382</v>
      </c>
      <c r="C277" s="3">
        <f t="shared" si="24"/>
        <v>0.34918917914734438</v>
      </c>
      <c r="D277" s="3">
        <v>0.44076646673889397</v>
      </c>
      <c r="E277" s="3">
        <f t="shared" si="25"/>
        <v>0.77708412540765226</v>
      </c>
      <c r="F277" s="3">
        <v>0.33034410902974537</v>
      </c>
      <c r="G277" s="3">
        <f t="shared" si="26"/>
        <v>0.47408804401151133</v>
      </c>
      <c r="H277" s="58">
        <v>0.33738838631610368</v>
      </c>
      <c r="I277" s="58">
        <v>1.6066113634100176</v>
      </c>
      <c r="J277" s="3">
        <v>0.21484833224410843</v>
      </c>
      <c r="K277" s="3">
        <f t="shared" si="27"/>
        <v>0.13501371791131331</v>
      </c>
      <c r="L277" s="3">
        <v>0.32739662527960767</v>
      </c>
      <c r="M277" s="3">
        <f t="shared" si="28"/>
        <v>0.61404505561838474</v>
      </c>
      <c r="N277" s="3">
        <v>0.31444913594522184</v>
      </c>
      <c r="O277" s="3">
        <f t="shared" si="29"/>
        <v>0.91978965638793064</v>
      </c>
    </row>
    <row r="278" spans="1:15" x14ac:dyDescent="0.25">
      <c r="A278" t="s">
        <v>68</v>
      </c>
      <c r="B278" s="3">
        <v>0.12664484050960911</v>
      </c>
      <c r="C278" s="3">
        <f t="shared" si="24"/>
        <v>-0.96870743449177599</v>
      </c>
      <c r="D278" s="3">
        <v>0.22538674781496504</v>
      </c>
      <c r="E278" s="3">
        <f t="shared" si="25"/>
        <v>-0.88463355885631956</v>
      </c>
      <c r="F278" s="3">
        <v>0.18287249019815305</v>
      </c>
      <c r="G278" s="3">
        <f t="shared" si="26"/>
        <v>-0.950429806853058</v>
      </c>
      <c r="H278" s="58">
        <v>0.19145425081753056</v>
      </c>
      <c r="I278" s="58">
        <v>1.1262014753972385</v>
      </c>
      <c r="J278" s="3">
        <v>0.11814721606774738</v>
      </c>
      <c r="K278" s="3">
        <f t="shared" si="27"/>
        <v>-1.0678697253537097</v>
      </c>
      <c r="L278" s="3">
        <v>0.19471858851908505</v>
      </c>
      <c r="M278" s="3">
        <f t="shared" si="28"/>
        <v>-1.1264504907102131</v>
      </c>
      <c r="N278" s="3">
        <v>0.16494178271778062</v>
      </c>
      <c r="O278" s="3">
        <f t="shared" si="29"/>
        <v>-0.92401721772666356</v>
      </c>
    </row>
    <row r="279" spans="1:15" x14ac:dyDescent="0.25">
      <c r="B279" s="3">
        <v>0.15100219578489021</v>
      </c>
      <c r="C279" s="3">
        <f t="shared" si="24"/>
        <v>-0.73879092970797311</v>
      </c>
      <c r="D279" s="3">
        <v>0.27452178182149056</v>
      </c>
      <c r="E279" s="3">
        <f t="shared" si="25"/>
        <v>-0.50554236432099298</v>
      </c>
      <c r="F279" s="3">
        <v>0.21413274493288006</v>
      </c>
      <c r="G279" s="3">
        <f t="shared" si="26"/>
        <v>-0.64846803790384078</v>
      </c>
      <c r="H279" s="58">
        <v>0.23140163722368232</v>
      </c>
      <c r="I279" s="58">
        <v>1.2855646512426795</v>
      </c>
      <c r="J279" s="3">
        <v>0.14042042546905978</v>
      </c>
      <c r="K279" s="3">
        <f t="shared" si="27"/>
        <v>-0.79080906797359385</v>
      </c>
      <c r="L279" s="3">
        <v>0.22800381732576627</v>
      </c>
      <c r="M279" s="3">
        <f t="shared" si="28"/>
        <v>-0.6898085723411399</v>
      </c>
      <c r="N279" s="3">
        <v>0.20396351361640472</v>
      </c>
      <c r="O279" s="3">
        <f t="shared" si="29"/>
        <v>-0.4427797794497666</v>
      </c>
    </row>
    <row r="280" spans="1:15" x14ac:dyDescent="0.25">
      <c r="B280" s="3">
        <v>0.17475061717828932</v>
      </c>
      <c r="C280" s="3">
        <f t="shared" si="24"/>
        <v>-0.51462233754376485</v>
      </c>
      <c r="D280" s="3">
        <v>0.32122604310317937</v>
      </c>
      <c r="E280" s="3">
        <f t="shared" si="25"/>
        <v>-0.14520529409908114</v>
      </c>
      <c r="F280" s="3">
        <v>0.24461149329923895</v>
      </c>
      <c r="G280" s="3">
        <f t="shared" si="26"/>
        <v>-0.35405531317835365</v>
      </c>
      <c r="H280" s="58">
        <v>0.2703503389696803</v>
      </c>
      <c r="I280" s="58">
        <v>1.3517516948484014</v>
      </c>
      <c r="J280" s="3">
        <v>0.16213680463533942</v>
      </c>
      <c r="K280" s="3">
        <f t="shared" si="27"/>
        <v>-0.52067492702798035</v>
      </c>
      <c r="L280" s="3">
        <v>0.2604569154122805</v>
      </c>
      <c r="M280" s="3">
        <f t="shared" si="28"/>
        <v>-0.26408270193129302</v>
      </c>
      <c r="N280" s="3">
        <v>0.24200970124256327</v>
      </c>
      <c r="O280" s="3">
        <f t="shared" si="29"/>
        <v>2.6426722870208617E-2</v>
      </c>
    </row>
    <row r="281" spans="1:15" x14ac:dyDescent="0.25">
      <c r="B281" s="3">
        <v>0.19910797245357037</v>
      </c>
      <c r="C281" s="3">
        <f t="shared" si="24"/>
        <v>-0.28470583275996247</v>
      </c>
      <c r="D281" s="3">
        <v>0.36831035592009659</v>
      </c>
      <c r="E281" s="3">
        <f t="shared" si="25"/>
        <v>0.21806398515428443</v>
      </c>
      <c r="F281" s="3">
        <v>0.27587174803396586</v>
      </c>
      <c r="G281" s="3">
        <f t="shared" si="26"/>
        <v>-5.2093544229137499E-2</v>
      </c>
      <c r="H281" s="58">
        <v>0.310297725375832</v>
      </c>
      <c r="I281" s="58">
        <v>1.5514886268791599</v>
      </c>
      <c r="J281" s="3">
        <v>0.18441001403665175</v>
      </c>
      <c r="K281" s="3">
        <f t="shared" si="27"/>
        <v>-0.24361426964786548</v>
      </c>
      <c r="L281" s="3">
        <v>0.29374214421896161</v>
      </c>
      <c r="M281" s="3">
        <f t="shared" si="28"/>
        <v>0.1725592164377788</v>
      </c>
      <c r="N281" s="3">
        <v>0.28103143214118725</v>
      </c>
      <c r="O281" s="3">
        <f t="shared" si="29"/>
        <v>0.50766416114710422</v>
      </c>
    </row>
    <row r="282" spans="1:15" x14ac:dyDescent="0.25">
      <c r="B282" s="3">
        <v>0.22224745996508746</v>
      </c>
      <c r="C282" s="3">
        <f t="shared" si="24"/>
        <v>-6.6285153215349238E-2</v>
      </c>
      <c r="D282" s="3">
        <v>0.41250311294003189</v>
      </c>
      <c r="E282" s="3">
        <f t="shared" si="25"/>
        <v>0.55902406358369527</v>
      </c>
      <c r="F282" s="3">
        <v>0.30556899003195659</v>
      </c>
      <c r="G282" s="3">
        <f t="shared" si="26"/>
        <v>0.23477013627261945</v>
      </c>
      <c r="H282" s="58">
        <v>0.34824774246167622</v>
      </c>
      <c r="I282" s="58">
        <v>1.3929909698467049</v>
      </c>
      <c r="J282" s="3">
        <v>0.20556956296789858</v>
      </c>
      <c r="K282" s="3">
        <f t="shared" si="27"/>
        <v>1.9593354863245118E-2</v>
      </c>
      <c r="L282" s="3">
        <v>0.32536311158530884</v>
      </c>
      <c r="M282" s="3">
        <f t="shared" si="28"/>
        <v>0.58736903888839931</v>
      </c>
      <c r="N282" s="3">
        <v>0.31810207649488015</v>
      </c>
      <c r="O282" s="3">
        <f t="shared" si="29"/>
        <v>0.96483972751015634</v>
      </c>
    </row>
    <row r="283" spans="1:15" x14ac:dyDescent="0.25">
      <c r="B283" s="3">
        <v>0.23673666714921462</v>
      </c>
      <c r="C283" s="3">
        <f t="shared" si="24"/>
        <v>7.0482892215413942E-2</v>
      </c>
      <c r="D283" s="3">
        <v>0.43997406077432616</v>
      </c>
      <c r="E283" s="3">
        <f t="shared" si="25"/>
        <v>0.77097048104495514</v>
      </c>
      <c r="F283" s="3">
        <v>0.32416445338834615</v>
      </c>
      <c r="G283" s="3">
        <f t="shared" si="26"/>
        <v>0.41439500040681682</v>
      </c>
      <c r="H283" s="58">
        <v>0.37201082969186144</v>
      </c>
      <c r="I283" s="58">
        <v>1.3778178877476348</v>
      </c>
      <c r="J283" s="3">
        <v>0.21881899592249263</v>
      </c>
      <c r="K283" s="3">
        <f t="shared" si="27"/>
        <v>0.18440555314919563</v>
      </c>
      <c r="L283" s="3">
        <v>0.34516315025537397</v>
      </c>
      <c r="M283" s="3">
        <f t="shared" si="28"/>
        <v>0.84710968597518421</v>
      </c>
      <c r="N283" s="3">
        <v>0.31979774579780973</v>
      </c>
      <c r="O283" s="3">
        <f t="shared" si="29"/>
        <v>0.98575165357582906</v>
      </c>
    </row>
    <row r="284" spans="1:15" x14ac:dyDescent="0.25">
      <c r="A284" t="s">
        <v>69</v>
      </c>
      <c r="B284" s="3">
        <v>0.17475061717828932</v>
      </c>
      <c r="C284" s="3">
        <f t="shared" si="24"/>
        <v>-0.51462233754376485</v>
      </c>
      <c r="D284" s="3">
        <v>0.32122604310317937</v>
      </c>
      <c r="E284" s="3">
        <f t="shared" si="25"/>
        <v>-0.14520529409908114</v>
      </c>
      <c r="F284" s="3">
        <v>0.24461149329923895</v>
      </c>
      <c r="G284" s="3">
        <f t="shared" si="26"/>
        <v>-0.35405531317835365</v>
      </c>
      <c r="H284" s="58">
        <v>0.2703503389696803</v>
      </c>
      <c r="I284" s="58">
        <v>1.501946327609335</v>
      </c>
      <c r="J284" s="3">
        <v>0.16213680463533942</v>
      </c>
      <c r="K284" s="3">
        <f t="shared" si="27"/>
        <v>-0.52067492702798035</v>
      </c>
      <c r="L284" s="3">
        <v>0.2604569154122805</v>
      </c>
      <c r="M284" s="3">
        <f t="shared" si="28"/>
        <v>-0.26408270193129302</v>
      </c>
      <c r="N284" s="3">
        <v>0.24200970124256327</v>
      </c>
      <c r="O284" s="3">
        <f t="shared" si="29"/>
        <v>2.6426722870208617E-2</v>
      </c>
    </row>
    <row r="285" spans="1:15" x14ac:dyDescent="0.25">
      <c r="B285" s="3">
        <v>0.19789010468980636</v>
      </c>
      <c r="C285" s="3">
        <f t="shared" si="24"/>
        <v>-0.29620165799915216</v>
      </c>
      <c r="D285" s="3">
        <v>0.36597148836903443</v>
      </c>
      <c r="E285" s="3">
        <f t="shared" si="25"/>
        <v>0.2000189362046019</v>
      </c>
      <c r="F285" s="3">
        <v>0.27430873529722954</v>
      </c>
      <c r="G285" s="3">
        <f t="shared" si="26"/>
        <v>-6.7191632676598001E-2</v>
      </c>
      <c r="H285" s="58">
        <v>0.30830035605552447</v>
      </c>
      <c r="I285" s="58">
        <v>1.6226334529238129</v>
      </c>
      <c r="J285" s="3">
        <v>0.18329635356658616</v>
      </c>
      <c r="K285" s="3">
        <f t="shared" si="27"/>
        <v>-0.25746730251687083</v>
      </c>
      <c r="L285" s="3">
        <v>0.29207788277862762</v>
      </c>
      <c r="M285" s="3">
        <f t="shared" si="28"/>
        <v>0.15072712051932605</v>
      </c>
      <c r="N285" s="3">
        <v>0.27908034559625611</v>
      </c>
      <c r="O285" s="3">
        <f t="shared" si="29"/>
        <v>0.4836022892332601</v>
      </c>
    </row>
    <row r="286" spans="1:15" x14ac:dyDescent="0.25">
      <c r="B286" s="3">
        <v>0.22224745996508746</v>
      </c>
      <c r="C286" s="3">
        <f t="shared" si="24"/>
        <v>-6.6285153215349238E-2</v>
      </c>
      <c r="D286" s="3">
        <v>0.41250311294003189</v>
      </c>
      <c r="E286" s="3">
        <f t="shared" si="25"/>
        <v>0.55902406358369527</v>
      </c>
      <c r="F286" s="3">
        <v>0.30556899003195659</v>
      </c>
      <c r="G286" s="3">
        <f t="shared" si="26"/>
        <v>0.23477013627261945</v>
      </c>
      <c r="H286" s="58">
        <v>0.34824774246167622</v>
      </c>
      <c r="I286" s="58">
        <v>1.6583225831508392</v>
      </c>
      <c r="J286" s="3">
        <v>0.20556956296789858</v>
      </c>
      <c r="K286" s="3">
        <f t="shared" si="27"/>
        <v>1.9593354863245118E-2</v>
      </c>
      <c r="L286" s="3">
        <v>0.32536311158530884</v>
      </c>
      <c r="M286" s="3">
        <f t="shared" si="28"/>
        <v>0.58736903888839931</v>
      </c>
      <c r="N286" s="3">
        <v>0.31810207649488015</v>
      </c>
      <c r="O286" s="3">
        <f t="shared" si="29"/>
        <v>0.96483972751015634</v>
      </c>
    </row>
    <row r="287" spans="1:15" x14ac:dyDescent="0.25">
      <c r="B287" s="3">
        <v>0.23673666714921462</v>
      </c>
      <c r="C287" s="3">
        <f t="shared" si="24"/>
        <v>7.0482892215413942E-2</v>
      </c>
      <c r="D287" s="3">
        <v>0.43997406077432616</v>
      </c>
      <c r="E287" s="3">
        <f t="shared" si="25"/>
        <v>0.77097048104495514</v>
      </c>
      <c r="F287" s="3">
        <v>0.32416445338834615</v>
      </c>
      <c r="G287" s="3">
        <f t="shared" si="26"/>
        <v>0.41439500040681682</v>
      </c>
      <c r="H287" s="58">
        <v>0.37201082969186144</v>
      </c>
      <c r="I287" s="58">
        <v>1.4308108834302362</v>
      </c>
      <c r="J287" s="3">
        <v>0.21881899592249263</v>
      </c>
      <c r="K287" s="3">
        <f t="shared" si="27"/>
        <v>0.18440555314919563</v>
      </c>
      <c r="L287" s="3">
        <v>0.34516315025537397</v>
      </c>
      <c r="M287" s="3">
        <f t="shared" si="28"/>
        <v>0.84710968597518421</v>
      </c>
      <c r="N287" s="3">
        <v>0.31979774579780973</v>
      </c>
      <c r="O287" s="3">
        <f t="shared" si="29"/>
        <v>0.98575165357582906</v>
      </c>
    </row>
    <row r="288" spans="1:15" x14ac:dyDescent="0.25">
      <c r="A288" t="s">
        <v>70</v>
      </c>
      <c r="B288" s="3">
        <v>0.11368447149999192</v>
      </c>
      <c r="C288" s="3">
        <f t="shared" si="24"/>
        <v>-1.0910443101386791</v>
      </c>
      <c r="D288" s="3">
        <v>0.2070565133282023</v>
      </c>
      <c r="E288" s="3">
        <f t="shared" si="25"/>
        <v>-1.0260566926385546</v>
      </c>
      <c r="F288" s="3">
        <v>0.12539511424298216</v>
      </c>
      <c r="G288" s="3">
        <f t="shared" si="26"/>
        <v>-1.5056386580049284</v>
      </c>
      <c r="H288" s="58">
        <v>0.16875320294974011</v>
      </c>
      <c r="I288" s="58">
        <v>0.99266589970435348</v>
      </c>
      <c r="J288" s="3">
        <v>0.12747372435868692</v>
      </c>
      <c r="K288" s="3">
        <f t="shared" si="27"/>
        <v>-0.95185552768731696</v>
      </c>
      <c r="L288" s="3">
        <v>0.1680525552391226</v>
      </c>
      <c r="M288" s="3">
        <f t="shared" si="28"/>
        <v>-1.4762605519323009</v>
      </c>
      <c r="N288" s="3">
        <v>0.15266446233069611</v>
      </c>
      <c r="O288" s="3">
        <f t="shared" si="29"/>
        <v>-1.0754278823979633</v>
      </c>
    </row>
    <row r="289" spans="1:15" x14ac:dyDescent="0.25">
      <c r="B289" s="3">
        <v>0.14237263509372342</v>
      </c>
      <c r="C289" s="3">
        <f t="shared" si="24"/>
        <v>-0.82024798485657935</v>
      </c>
      <c r="D289" s="3">
        <v>0.26126293250154731</v>
      </c>
      <c r="E289" s="3">
        <f t="shared" si="25"/>
        <v>-0.60783827453026762</v>
      </c>
      <c r="F289" s="3">
        <v>0.15101347091627962</v>
      </c>
      <c r="G289" s="3">
        <f t="shared" si="26"/>
        <v>-1.2581754058885846</v>
      </c>
      <c r="H289" s="58">
        <v>0.21168897760914146</v>
      </c>
      <c r="I289" s="58">
        <v>0.92038685917018026</v>
      </c>
      <c r="J289" s="3">
        <v>0.1566136636724326</v>
      </c>
      <c r="K289" s="3">
        <f t="shared" si="27"/>
        <v>-0.58937832034748294</v>
      </c>
      <c r="L289" s="3">
        <v>0.20238587297614768</v>
      </c>
      <c r="M289" s="3">
        <f t="shared" si="28"/>
        <v>-1.0258696050129155</v>
      </c>
      <c r="N289" s="3">
        <v>0.19768843083837356</v>
      </c>
      <c r="O289" s="3">
        <f t="shared" si="29"/>
        <v>-0.52016755009788174</v>
      </c>
    </row>
    <row r="290" spans="1:15" x14ac:dyDescent="0.25">
      <c r="B290" s="3">
        <v>0.16402121475324255</v>
      </c>
      <c r="C290" s="3">
        <f t="shared" si="24"/>
        <v>-0.61590043921390381</v>
      </c>
      <c r="D290" s="3">
        <v>0.30109262086996946</v>
      </c>
      <c r="E290" s="3">
        <f t="shared" si="25"/>
        <v>-0.30054055006853875</v>
      </c>
      <c r="F290" s="3">
        <v>0.17034552168961795</v>
      </c>
      <c r="G290" s="3">
        <f t="shared" si="26"/>
        <v>-1.0714353969388686</v>
      </c>
      <c r="H290" s="58">
        <v>0.24408904863217179</v>
      </c>
      <c r="I290" s="58">
        <v>0.90403351345248806</v>
      </c>
      <c r="J290" s="3">
        <v>0.17860316102893181</v>
      </c>
      <c r="K290" s="3">
        <f t="shared" si="27"/>
        <v>-0.31584681066343145</v>
      </c>
      <c r="L290" s="3">
        <v>0.22829438265042937</v>
      </c>
      <c r="M290" s="3">
        <f t="shared" si="28"/>
        <v>-0.68599688153050142</v>
      </c>
      <c r="N290" s="3">
        <v>0.20961071903307679</v>
      </c>
      <c r="O290" s="3">
        <f t="shared" si="29"/>
        <v>-0.37313533760778494</v>
      </c>
    </row>
    <row r="291" spans="1:15" x14ac:dyDescent="0.25">
      <c r="A291" t="s">
        <v>71</v>
      </c>
      <c r="B291" s="3">
        <v>0.16402121475324255</v>
      </c>
      <c r="C291" s="3">
        <f t="shared" si="24"/>
        <v>-0.61590043921390381</v>
      </c>
      <c r="D291" s="3">
        <v>0.30000580173021291</v>
      </c>
      <c r="E291" s="3">
        <f t="shared" si="25"/>
        <v>-0.30892567840445179</v>
      </c>
      <c r="F291" s="3">
        <v>0.16829116528398394</v>
      </c>
      <c r="G291" s="3">
        <f t="shared" si="26"/>
        <v>-1.0912796720275251</v>
      </c>
      <c r="H291" s="58">
        <v>0.24408134513087065</v>
      </c>
      <c r="I291" s="58">
        <v>1.5255084070679414</v>
      </c>
      <c r="J291" s="3">
        <v>0.17860316102893181</v>
      </c>
      <c r="K291" s="3">
        <f t="shared" si="27"/>
        <v>-0.31584681066343145</v>
      </c>
      <c r="L291" s="3">
        <v>0.22835384489192009</v>
      </c>
      <c r="M291" s="3">
        <f t="shared" si="28"/>
        <v>-0.68521684461545318</v>
      </c>
      <c r="N291" s="3">
        <v>0.21091794013106685</v>
      </c>
      <c r="O291" s="3">
        <f t="shared" si="29"/>
        <v>-0.35701396836118321</v>
      </c>
    </row>
    <row r="292" spans="1:15" x14ac:dyDescent="0.25">
      <c r="A292" t="s">
        <v>72</v>
      </c>
      <c r="B292" s="3">
        <v>0.16874368605928727</v>
      </c>
      <c r="C292" s="3">
        <f t="shared" si="24"/>
        <v>-0.57132359232899199</v>
      </c>
      <c r="D292" s="3">
        <v>0.28213169484278583</v>
      </c>
      <c r="E292" s="3">
        <f t="shared" si="25"/>
        <v>-0.44682965401393127</v>
      </c>
      <c r="F292" s="3">
        <v>0.1689987380340606</v>
      </c>
      <c r="G292" s="3">
        <f t="shared" si="26"/>
        <v>-1.0844447974851863</v>
      </c>
      <c r="H292" s="58">
        <v>0.22791955508240316</v>
      </c>
      <c r="I292" s="58">
        <v>1.4244972192650198</v>
      </c>
      <c r="J292" s="3">
        <v>0.16916012694496693</v>
      </c>
      <c r="K292" s="3">
        <f t="shared" si="27"/>
        <v>-0.43331049467171762</v>
      </c>
      <c r="L292" s="3">
        <v>0.23354628606694308</v>
      </c>
      <c r="M292" s="3">
        <f t="shared" si="28"/>
        <v>-0.61710142053804662</v>
      </c>
      <c r="N292" s="3">
        <v>0.23360806053194516</v>
      </c>
      <c r="O292" s="3">
        <f t="shared" si="29"/>
        <v>-7.7186929312588554E-2</v>
      </c>
    </row>
    <row r="293" spans="1:15" x14ac:dyDescent="0.25">
      <c r="B293" s="3">
        <v>0.18950631364959789</v>
      </c>
      <c r="C293" s="3">
        <f t="shared" si="24"/>
        <v>-0.37533881845920752</v>
      </c>
      <c r="D293" s="3">
        <v>0.31694137678452911</v>
      </c>
      <c r="E293" s="3">
        <f t="shared" si="25"/>
        <v>-0.17826275107991263</v>
      </c>
      <c r="F293" s="3">
        <v>0.18662910931180296</v>
      </c>
      <c r="G293" s="3">
        <f t="shared" si="26"/>
        <v>-0.91414234334860955</v>
      </c>
      <c r="H293" s="58">
        <v>0.25623115922388756</v>
      </c>
      <c r="I293" s="58">
        <v>1.2811557961194378</v>
      </c>
      <c r="J293" s="3">
        <v>0.18847613594205373</v>
      </c>
      <c r="K293" s="3">
        <f t="shared" si="27"/>
        <v>-0.1930350114996445</v>
      </c>
      <c r="L293" s="3">
        <v>0.25791041908826884</v>
      </c>
      <c r="M293" s="3">
        <f t="shared" si="28"/>
        <v>-0.29748812168953287</v>
      </c>
      <c r="N293" s="3">
        <v>0.24150069712363068</v>
      </c>
      <c r="O293" s="3">
        <f t="shared" si="29"/>
        <v>2.0149404242188782E-2</v>
      </c>
    </row>
    <row r="294" spans="1:15" x14ac:dyDescent="0.25">
      <c r="A294" t="s">
        <v>73</v>
      </c>
      <c r="B294" s="3">
        <v>8.1992519279429091E-2</v>
      </c>
      <c r="C294" s="3">
        <f t="shared" si="24"/>
        <v>-1.3901943123444502</v>
      </c>
      <c r="D294" s="3">
        <v>0.24112026340040613</v>
      </c>
      <c r="E294" s="3">
        <f t="shared" si="25"/>
        <v>-0.76324487279714404</v>
      </c>
      <c r="F294" s="3">
        <v>8.9837857585190362E-2</v>
      </c>
      <c r="G294" s="3">
        <f t="shared" si="26"/>
        <v>-1.8491077759145942</v>
      </c>
      <c r="H294" s="58">
        <v>0.21914543976212919</v>
      </c>
      <c r="I294" s="58">
        <v>1.2890908221301716</v>
      </c>
      <c r="J294" s="3">
        <v>0.14439717961494267</v>
      </c>
      <c r="K294" s="3">
        <f t="shared" si="27"/>
        <v>-0.74134147226049052</v>
      </c>
      <c r="L294" s="3">
        <v>0.14590550886852355</v>
      </c>
      <c r="M294" s="3">
        <f t="shared" si="28"/>
        <v>-1.7667896893353192</v>
      </c>
      <c r="N294" s="3">
        <v>0.16351607275647825</v>
      </c>
      <c r="O294" s="3">
        <f t="shared" si="29"/>
        <v>-0.94159985677682412</v>
      </c>
    </row>
    <row r="295" spans="1:15" x14ac:dyDescent="0.25">
      <c r="A295" t="s">
        <v>74</v>
      </c>
      <c r="B295" s="3">
        <v>0.11650049466899748</v>
      </c>
      <c r="C295" s="3">
        <f t="shared" si="24"/>
        <v>-1.0644630086348568</v>
      </c>
      <c r="D295" s="3">
        <v>0.20799391747196849</v>
      </c>
      <c r="E295" s="3">
        <f t="shared" si="25"/>
        <v>-1.0188243448075649</v>
      </c>
      <c r="F295" s="3">
        <v>0.11969230481336642</v>
      </c>
      <c r="G295" s="3">
        <f t="shared" si="26"/>
        <v>-1.5607255547036314</v>
      </c>
      <c r="H295" s="58">
        <v>0.17981005096602437</v>
      </c>
      <c r="I295" s="58">
        <v>1.1987336731068292</v>
      </c>
      <c r="J295" s="3">
        <v>0.13095691387127426</v>
      </c>
      <c r="K295" s="3">
        <f t="shared" si="27"/>
        <v>-0.90852747564286818</v>
      </c>
      <c r="L295" s="3">
        <v>0.18982529204427961</v>
      </c>
      <c r="M295" s="3">
        <f t="shared" si="28"/>
        <v>-1.1906416781079934</v>
      </c>
      <c r="N295" s="3">
        <v>0.18118132166211823</v>
      </c>
      <c r="O295" s="3">
        <f t="shared" si="29"/>
        <v>-0.72374229551283398</v>
      </c>
    </row>
    <row r="296" spans="1:15" x14ac:dyDescent="0.25">
      <c r="B296" s="3">
        <v>0.13877359157702235</v>
      </c>
      <c r="C296" s="3">
        <f t="shared" si="24"/>
        <v>-0.8542204542225158</v>
      </c>
      <c r="D296" s="3">
        <v>0.24771313532487582</v>
      </c>
      <c r="E296" s="3">
        <f t="shared" si="25"/>
        <v>-0.71237893276474862</v>
      </c>
      <c r="F296" s="3">
        <v>0.1392205575112537</v>
      </c>
      <c r="G296" s="3">
        <f t="shared" si="26"/>
        <v>-1.3720903123109764</v>
      </c>
      <c r="H296" s="58">
        <v>0.21671195946411043</v>
      </c>
      <c r="I296" s="58">
        <v>1.1405892603374232</v>
      </c>
      <c r="J296" s="3">
        <v>0.15485083784097653</v>
      </c>
      <c r="K296" s="3">
        <f t="shared" si="27"/>
        <v>-0.61130644372251342</v>
      </c>
      <c r="L296" s="3">
        <v>0.22079600713971637</v>
      </c>
      <c r="M296" s="3">
        <f t="shared" si="28"/>
        <v>-0.78436198776622013</v>
      </c>
      <c r="N296" s="3">
        <v>0.2195963249043201</v>
      </c>
      <c r="O296" s="3">
        <f t="shared" si="29"/>
        <v>-0.24998735625339272</v>
      </c>
    </row>
    <row r="297" spans="1:15" x14ac:dyDescent="0.25">
      <c r="B297" s="3">
        <v>0.16253866626835989</v>
      </c>
      <c r="C297" s="3">
        <f t="shared" si="24"/>
        <v>-0.62989466650025727</v>
      </c>
      <c r="D297" s="3">
        <v>0.2893734511347838</v>
      </c>
      <c r="E297" s="3">
        <f t="shared" si="25"/>
        <v>-0.39095738082281811</v>
      </c>
      <c r="F297" s="3">
        <v>0.16005692283005207</v>
      </c>
      <c r="G297" s="3">
        <f t="shared" si="26"/>
        <v>-1.170819216360919</v>
      </c>
      <c r="H297" s="58">
        <v>0.25608576613910172</v>
      </c>
      <c r="I297" s="58">
        <v>1.1640262097231897</v>
      </c>
      <c r="J297" s="3">
        <v>0.18034531174166366</v>
      </c>
      <c r="K297" s="3">
        <f t="shared" si="27"/>
        <v>-0.29417586899409659</v>
      </c>
      <c r="L297" s="3">
        <v>0.25384131559082829</v>
      </c>
      <c r="M297" s="3">
        <f t="shared" si="28"/>
        <v>-0.35086738993743838</v>
      </c>
      <c r="N297" s="3">
        <v>0.26058458195221973</v>
      </c>
      <c r="O297" s="3">
        <f t="shared" si="29"/>
        <v>0.25550236362629847</v>
      </c>
    </row>
    <row r="298" spans="1:15" x14ac:dyDescent="0.25">
      <c r="B298" s="3">
        <v>0.17295476652584166</v>
      </c>
      <c r="C298" s="3">
        <f t="shared" si="24"/>
        <v>-0.53157391953852706</v>
      </c>
      <c r="D298" s="3">
        <v>0.30746729415104868</v>
      </c>
      <c r="E298" s="3">
        <f t="shared" si="25"/>
        <v>-0.25135807654922038</v>
      </c>
      <c r="F298" s="3">
        <v>0.16918938603418537</v>
      </c>
      <c r="G298" s="3">
        <f t="shared" si="26"/>
        <v>-1.0826032127683365</v>
      </c>
      <c r="H298" s="58">
        <v>0.2733430869416702</v>
      </c>
      <c r="I298" s="58">
        <v>1.0123818034876673</v>
      </c>
      <c r="J298" s="3">
        <v>0.19151939806835652</v>
      </c>
      <c r="K298" s="3">
        <f t="shared" si="27"/>
        <v>-0.15517929928047153</v>
      </c>
      <c r="L298" s="3">
        <v>0.26832489076728899</v>
      </c>
      <c r="M298" s="3">
        <f t="shared" si="28"/>
        <v>-0.16086911512843147</v>
      </c>
      <c r="N298" s="3">
        <v>0.26085227541500217</v>
      </c>
      <c r="O298" s="3">
        <f t="shared" si="29"/>
        <v>0.25880370657819285</v>
      </c>
    </row>
    <row r="299" spans="1:15" x14ac:dyDescent="0.25">
      <c r="A299" t="s">
        <v>75</v>
      </c>
      <c r="B299" s="3">
        <v>0.16164253469740358</v>
      </c>
      <c r="C299" s="3">
        <f t="shared" si="24"/>
        <v>-0.63835352569462089</v>
      </c>
      <c r="D299" s="3">
        <v>0.29826817344378836</v>
      </c>
      <c r="E299" s="3">
        <f t="shared" si="25"/>
        <v>-0.32233199013452141</v>
      </c>
      <c r="F299" s="3">
        <v>0.17944547506843447</v>
      </c>
      <c r="G299" s="3">
        <f t="shared" si="26"/>
        <v>-0.98353342547571632</v>
      </c>
      <c r="H299" s="58">
        <v>0.2541697306494245</v>
      </c>
      <c r="I299" s="58">
        <v>1.4951160626436735</v>
      </c>
      <c r="J299" s="3">
        <v>0.17938396812107515</v>
      </c>
      <c r="K299" s="3">
        <f t="shared" si="27"/>
        <v>-0.30613420381192202</v>
      </c>
      <c r="L299" s="3">
        <v>0.25162560849822796</v>
      </c>
      <c r="M299" s="3">
        <f t="shared" si="28"/>
        <v>-0.37993345407886231</v>
      </c>
      <c r="N299" s="3">
        <v>0.24869638143959244</v>
      </c>
      <c r="O299" s="3">
        <f t="shared" si="29"/>
        <v>0.10889053917182319</v>
      </c>
    </row>
    <row r="300" spans="1:15" x14ac:dyDescent="0.25">
      <c r="B300" s="3">
        <v>0.17295476652584166</v>
      </c>
      <c r="C300" s="3">
        <f t="shared" si="24"/>
        <v>-0.53157391953852706</v>
      </c>
      <c r="D300" s="3">
        <v>0.31925699479924302</v>
      </c>
      <c r="E300" s="3">
        <f t="shared" si="25"/>
        <v>-0.16039707912029139</v>
      </c>
      <c r="F300" s="3">
        <v>0.19061992779864917</v>
      </c>
      <c r="G300" s="3">
        <f t="shared" si="26"/>
        <v>-0.87559260598819699</v>
      </c>
      <c r="H300" s="58">
        <v>0.27288000415778502</v>
      </c>
      <c r="I300" s="58">
        <v>1.3644000207889251</v>
      </c>
      <c r="J300" s="3">
        <v>0.19151939806835652</v>
      </c>
      <c r="K300" s="3">
        <f t="shared" si="27"/>
        <v>-0.15517929928047153</v>
      </c>
      <c r="L300" s="3">
        <v>0.26729487219408116</v>
      </c>
      <c r="M300" s="3">
        <f t="shared" si="28"/>
        <v>-0.17438109332072105</v>
      </c>
      <c r="N300" s="3">
        <v>0.24896304730766394</v>
      </c>
      <c r="O300" s="3">
        <f t="shared" si="29"/>
        <v>0.11217920926080532</v>
      </c>
    </row>
    <row r="301" spans="1:15" x14ac:dyDescent="0.25">
      <c r="A301" t="s">
        <v>76</v>
      </c>
      <c r="B301" s="3">
        <v>0.11586966874868224</v>
      </c>
      <c r="C301" s="3">
        <f t="shared" si="24"/>
        <v>-1.0704175668817077</v>
      </c>
      <c r="D301" s="3">
        <v>0.21109774923923863</v>
      </c>
      <c r="E301" s="3">
        <f t="shared" si="25"/>
        <v>-0.99487737263013931</v>
      </c>
      <c r="F301" s="3">
        <v>0.1332795939119073</v>
      </c>
      <c r="G301" s="3">
        <f t="shared" si="26"/>
        <v>-1.4294776846451069</v>
      </c>
      <c r="H301" s="58">
        <v>0.17847881045997802</v>
      </c>
      <c r="I301" s="58">
        <v>1.1898587363998534</v>
      </c>
      <c r="J301" s="3">
        <v>0.13028018235789859</v>
      </c>
      <c r="K301" s="3">
        <f t="shared" si="27"/>
        <v>-0.91694546671848987</v>
      </c>
      <c r="L301" s="3">
        <v>0.18826474681216912</v>
      </c>
      <c r="M301" s="3">
        <f t="shared" si="28"/>
        <v>-1.2111132052171496</v>
      </c>
      <c r="N301" s="3">
        <v>0.17034210435158087</v>
      </c>
      <c r="O301" s="3">
        <f t="shared" si="29"/>
        <v>-0.85741748242345661</v>
      </c>
    </row>
    <row r="302" spans="1:15" x14ac:dyDescent="0.25">
      <c r="B302" s="3">
        <v>0.13803984401943478</v>
      </c>
      <c r="C302" s="3">
        <f t="shared" si="24"/>
        <v>-0.8611465211919207</v>
      </c>
      <c r="D302" s="3">
        <v>0.2534826677196475</v>
      </c>
      <c r="E302" s="3">
        <f t="shared" si="25"/>
        <v>-0.66786529862024424</v>
      </c>
      <c r="F302" s="3">
        <v>0.15502466426911937</v>
      </c>
      <c r="G302" s="3">
        <f t="shared" si="26"/>
        <v>-1.2194288553342385</v>
      </c>
      <c r="H302" s="58">
        <v>0.21515141477058025</v>
      </c>
      <c r="I302" s="58">
        <v>1.1952856376143348</v>
      </c>
      <c r="J302" s="3">
        <v>0.1540636950190174</v>
      </c>
      <c r="K302" s="3">
        <f t="shared" si="27"/>
        <v>-0.62109786191351679</v>
      </c>
      <c r="L302" s="3">
        <v>0.21898085304459958</v>
      </c>
      <c r="M302" s="3">
        <f t="shared" si="28"/>
        <v>-0.8081735220305778</v>
      </c>
      <c r="N302" s="3">
        <v>0.2086181692395194</v>
      </c>
      <c r="O302" s="3">
        <f t="shared" si="29"/>
        <v>-0.38537600733242461</v>
      </c>
    </row>
    <row r="303" spans="1:15" x14ac:dyDescent="0.25">
      <c r="B303" s="3">
        <v>0.1616951028011468</v>
      </c>
      <c r="C303" s="3">
        <f t="shared" si="24"/>
        <v>-0.63785731933152623</v>
      </c>
      <c r="D303" s="3">
        <v>0.29771864518566016</v>
      </c>
      <c r="E303" s="3">
        <f t="shared" si="25"/>
        <v>-0.32657176177642305</v>
      </c>
      <c r="F303" s="3">
        <v>0.17822634221006811</v>
      </c>
      <c r="G303" s="3">
        <f t="shared" si="26"/>
        <v>-0.99530976951450834</v>
      </c>
      <c r="H303" s="58">
        <v>0.25428055716897391</v>
      </c>
      <c r="I303" s="58">
        <v>1.1558207144044268</v>
      </c>
      <c r="J303" s="3">
        <v>0.17944036163829724</v>
      </c>
      <c r="K303" s="3">
        <f t="shared" si="27"/>
        <v>-0.30543271420294776</v>
      </c>
      <c r="L303" s="3">
        <v>0.25175449749355644</v>
      </c>
      <c r="M303" s="3">
        <f t="shared" si="28"/>
        <v>-0.37824266389370986</v>
      </c>
      <c r="N303" s="3">
        <v>0.24945818105775053</v>
      </c>
      <c r="O303" s="3">
        <f t="shared" si="29"/>
        <v>0.11828547087475395</v>
      </c>
    </row>
    <row r="304" spans="1:15" x14ac:dyDescent="0.25">
      <c r="B304" s="3">
        <v>0.17295476652584166</v>
      </c>
      <c r="C304" s="3">
        <f t="shared" si="24"/>
        <v>-0.53157391953852706</v>
      </c>
      <c r="D304" s="3">
        <v>0.31852217779861436</v>
      </c>
      <c r="E304" s="3">
        <f t="shared" si="25"/>
        <v>-0.16606640774019607</v>
      </c>
      <c r="F304" s="3">
        <v>0.1892701060460284</v>
      </c>
      <c r="G304" s="3">
        <f t="shared" si="26"/>
        <v>-0.88863135335754284</v>
      </c>
      <c r="H304" s="58">
        <v>0.27290563285752345</v>
      </c>
      <c r="I304" s="58">
        <v>1.0916225314300938</v>
      </c>
      <c r="J304" s="3">
        <v>0.19151939806835652</v>
      </c>
      <c r="K304" s="3">
        <f t="shared" si="27"/>
        <v>-0.15517929928047153</v>
      </c>
      <c r="L304" s="3">
        <v>0.26735442049305697</v>
      </c>
      <c r="M304" s="3">
        <f t="shared" si="28"/>
        <v>-0.17359992748732911</v>
      </c>
      <c r="N304" s="3">
        <v>0.24972490633399058</v>
      </c>
      <c r="O304" s="3">
        <f t="shared" si="29"/>
        <v>0.12157487361793128</v>
      </c>
    </row>
    <row r="305" spans="1:15" x14ac:dyDescent="0.25">
      <c r="A305" t="s">
        <v>77</v>
      </c>
      <c r="B305" s="3">
        <v>0.11596949070459769</v>
      </c>
      <c r="C305" s="3">
        <f t="shared" si="24"/>
        <v>-1.069475316996801</v>
      </c>
      <c r="D305" s="3">
        <v>0.21063918650867053</v>
      </c>
      <c r="E305" s="3">
        <f t="shared" si="25"/>
        <v>-0.99841531855437249</v>
      </c>
      <c r="F305" s="3">
        <v>0.13100054919281073</v>
      </c>
      <c r="G305" s="3">
        <f t="shared" si="26"/>
        <v>-1.4514923604925265</v>
      </c>
      <c r="H305" s="58">
        <v>0.17868708449865608</v>
      </c>
      <c r="I305" s="58">
        <v>0.89343542249328034</v>
      </c>
      <c r="J305" s="3">
        <v>0.13038726841939244</v>
      </c>
      <c r="K305" s="3">
        <f t="shared" si="27"/>
        <v>-0.91561340297953075</v>
      </c>
      <c r="L305" s="3">
        <v>0.18850994473231372</v>
      </c>
      <c r="M305" s="3">
        <f t="shared" si="28"/>
        <v>-1.2078966525879378</v>
      </c>
      <c r="N305" s="3">
        <v>0.17219308169082342</v>
      </c>
      <c r="O305" s="3">
        <f t="shared" si="29"/>
        <v>-0.83459021227083807</v>
      </c>
    </row>
    <row r="306" spans="1:15" x14ac:dyDescent="0.25">
      <c r="B306" s="3">
        <v>0.13815595230539418</v>
      </c>
      <c r="C306" s="3">
        <f t="shared" si="24"/>
        <v>-0.86005053967083511</v>
      </c>
      <c r="D306" s="3">
        <v>0.2525542954606495</v>
      </c>
      <c r="E306" s="3">
        <f t="shared" si="25"/>
        <v>-0.67502796281195454</v>
      </c>
      <c r="F306" s="3">
        <v>0.15237378477540048</v>
      </c>
      <c r="G306" s="3">
        <f t="shared" si="26"/>
        <v>-1.2450353088960302</v>
      </c>
      <c r="H306" s="58">
        <v>0.21539549408664255</v>
      </c>
      <c r="I306" s="58">
        <v>0.86158197634657019</v>
      </c>
      <c r="J306" s="3">
        <v>0.15418825257688296</v>
      </c>
      <c r="K306" s="3">
        <f t="shared" si="27"/>
        <v>-0.61954846693221433</v>
      </c>
      <c r="L306" s="3">
        <v>0.2192660559337607</v>
      </c>
      <c r="M306" s="3">
        <f t="shared" si="28"/>
        <v>-0.80443217666170608</v>
      </c>
      <c r="N306" s="3">
        <v>0.2104908639578654</v>
      </c>
      <c r="O306" s="3">
        <f t="shared" si="29"/>
        <v>-0.36228090652121786</v>
      </c>
    </row>
    <row r="307" spans="1:15" x14ac:dyDescent="0.25">
      <c r="B307" s="3">
        <v>0.16182858836748804</v>
      </c>
      <c r="C307" s="3">
        <f t="shared" si="24"/>
        <v>-0.63659730836131179</v>
      </c>
      <c r="D307" s="3">
        <v>0.29633812748653476</v>
      </c>
      <c r="E307" s="3">
        <f t="shared" si="25"/>
        <v>-0.33722286061496465</v>
      </c>
      <c r="F307" s="3">
        <v>0.17517872034916845</v>
      </c>
      <c r="G307" s="3">
        <f t="shared" si="26"/>
        <v>-1.0247485983409172</v>
      </c>
      <c r="H307" s="58">
        <v>0.25456284020205394</v>
      </c>
      <c r="I307" s="58">
        <v>0.84854280067351318</v>
      </c>
      <c r="J307" s="3">
        <v>0.1795835610320044</v>
      </c>
      <c r="K307" s="3">
        <f t="shared" si="27"/>
        <v>-0.30365142990565192</v>
      </c>
      <c r="L307" s="3">
        <v>0.25208238511042425</v>
      </c>
      <c r="M307" s="3">
        <f t="shared" si="28"/>
        <v>-0.37394137220453016</v>
      </c>
      <c r="N307" s="3">
        <v>0.25135404790786703</v>
      </c>
      <c r="O307" s="3">
        <f t="shared" si="29"/>
        <v>0.14166634315421311</v>
      </c>
    </row>
    <row r="308" spans="1:15" x14ac:dyDescent="0.25">
      <c r="B308" s="3">
        <v>0.17295476652584166</v>
      </c>
      <c r="C308" s="3">
        <f t="shared" si="24"/>
        <v>-0.53157391953852706</v>
      </c>
      <c r="D308" s="3">
        <v>0.31668060827241029</v>
      </c>
      <c r="E308" s="3">
        <f t="shared" si="25"/>
        <v>-0.18027465661239261</v>
      </c>
      <c r="F308" s="3">
        <v>0.18589707784082993</v>
      </c>
      <c r="G308" s="3">
        <f t="shared" si="26"/>
        <v>-0.92121347951743793</v>
      </c>
      <c r="H308" s="58">
        <v>0.27297155774947446</v>
      </c>
      <c r="I308" s="58">
        <v>0.77991873642706988</v>
      </c>
      <c r="J308" s="3">
        <v>0.19151939806835652</v>
      </c>
      <c r="K308" s="3">
        <f t="shared" si="27"/>
        <v>-0.15517929928047153</v>
      </c>
      <c r="L308" s="3">
        <v>0.26750611417739495</v>
      </c>
      <c r="M308" s="3">
        <f t="shared" si="28"/>
        <v>-0.17160998108442158</v>
      </c>
      <c r="N308" s="3">
        <v>0.25162092452082263</v>
      </c>
      <c r="O308" s="3">
        <f t="shared" si="29"/>
        <v>0.1449576122649664</v>
      </c>
    </row>
    <row r="309" spans="1:15" x14ac:dyDescent="0.25">
      <c r="A309" t="s">
        <v>78</v>
      </c>
      <c r="B309" s="3">
        <v>8.703067495926263E-2</v>
      </c>
      <c r="C309" s="3">
        <f t="shared" si="24"/>
        <v>-1.3426376243800739</v>
      </c>
      <c r="D309" s="3">
        <v>0.22378405242631161</v>
      </c>
      <c r="E309" s="3">
        <f t="shared" si="25"/>
        <v>-0.89699882371560913</v>
      </c>
      <c r="F309" s="3">
        <v>0.11069524995892673</v>
      </c>
      <c r="G309" s="3">
        <f t="shared" si="26"/>
        <v>-1.6476335668818463</v>
      </c>
      <c r="H309" s="58">
        <v>0.22068313064470585</v>
      </c>
      <c r="I309" s="58">
        <v>1.2981360626159166</v>
      </c>
      <c r="J309" s="3">
        <v>0.14424167270541979</v>
      </c>
      <c r="K309" s="3">
        <f t="shared" si="27"/>
        <v>-0.74327585207092861</v>
      </c>
      <c r="L309" s="3">
        <v>0.17989763994722491</v>
      </c>
      <c r="M309" s="3">
        <f t="shared" si="28"/>
        <v>-1.3208744934428427</v>
      </c>
      <c r="N309" s="3">
        <v>0.16390241357618779</v>
      </c>
      <c r="O309" s="3">
        <f t="shared" si="29"/>
        <v>-0.93683528939097893</v>
      </c>
    </row>
    <row r="310" spans="1:15" x14ac:dyDescent="0.25">
      <c r="B310" s="3">
        <v>0.10350872757428684</v>
      </c>
      <c r="C310" s="3">
        <f t="shared" si="24"/>
        <v>-1.187096260382531</v>
      </c>
      <c r="D310" s="3">
        <v>0.26542211227805329</v>
      </c>
      <c r="E310" s="3">
        <f t="shared" si="25"/>
        <v>-0.57574898301673316</v>
      </c>
      <c r="F310" s="3">
        <v>0.12995400784246594</v>
      </c>
      <c r="G310" s="3">
        <f t="shared" si="26"/>
        <v>-1.4616015384282248</v>
      </c>
      <c r="H310" s="58">
        <v>0.26698923600833224</v>
      </c>
      <c r="I310" s="58">
        <v>1.3349461800416611</v>
      </c>
      <c r="J310" s="3">
        <v>0.17165317245663911</v>
      </c>
      <c r="K310" s="3">
        <f t="shared" si="27"/>
        <v>-0.40229903081407797</v>
      </c>
      <c r="L310" s="3">
        <v>0.21119622857545645</v>
      </c>
      <c r="M310" s="3">
        <f t="shared" si="28"/>
        <v>-0.9102936961694198</v>
      </c>
      <c r="N310" s="3">
        <v>0.19123164336007109</v>
      </c>
      <c r="O310" s="3">
        <f t="shared" si="29"/>
        <v>-0.5997962030048748</v>
      </c>
    </row>
    <row r="311" spans="1:15" x14ac:dyDescent="0.25">
      <c r="A311" t="s">
        <v>79</v>
      </c>
      <c r="B311" s="3">
        <v>9.3567981486954555E-2</v>
      </c>
      <c r="C311" s="3">
        <f t="shared" si="24"/>
        <v>-1.280929994361941</v>
      </c>
      <c r="D311" s="3">
        <v>0.19869517071652584</v>
      </c>
      <c r="E311" s="3">
        <f t="shared" si="25"/>
        <v>-1.0905669025665377</v>
      </c>
      <c r="F311" s="3">
        <v>0.12049491038352091</v>
      </c>
      <c r="G311" s="3">
        <f t="shared" si="26"/>
        <v>-1.5529727004870242</v>
      </c>
      <c r="H311" s="58">
        <v>0.18555463279263743</v>
      </c>
      <c r="I311" s="58">
        <v>1.0914978399566906</v>
      </c>
      <c r="J311" s="3">
        <v>0.12325566597115847</v>
      </c>
      <c r="K311" s="3">
        <f t="shared" si="27"/>
        <v>-1.0043247524254224</v>
      </c>
      <c r="L311" s="3">
        <v>0.18980320560508893</v>
      </c>
      <c r="M311" s="3">
        <f t="shared" si="28"/>
        <v>-1.1909314121889629</v>
      </c>
      <c r="N311" s="3">
        <v>0.16319607225828461</v>
      </c>
      <c r="O311" s="3">
        <f t="shared" si="29"/>
        <v>-0.94554627884605813</v>
      </c>
    </row>
    <row r="312" spans="1:15" x14ac:dyDescent="0.25">
      <c r="B312" s="3">
        <v>0.11286124815037943</v>
      </c>
      <c r="C312" s="3">
        <f t="shared" si="24"/>
        <v>-1.0988149663967253</v>
      </c>
      <c r="D312" s="3">
        <v>0.24111380217190154</v>
      </c>
      <c r="E312" s="3">
        <f t="shared" si="25"/>
        <v>-0.76329472306959212</v>
      </c>
      <c r="F312" s="3">
        <v>0.1428134927289646</v>
      </c>
      <c r="G312" s="3">
        <f t="shared" si="26"/>
        <v>-1.3373839708794502</v>
      </c>
      <c r="H312" s="58">
        <v>0.22977913995305638</v>
      </c>
      <c r="I312" s="58">
        <v>1.1488956997652817</v>
      </c>
      <c r="J312" s="3">
        <v>0.14891351993040874</v>
      </c>
      <c r="K312" s="3">
        <f t="shared" si="27"/>
        <v>-0.68516186229904419</v>
      </c>
      <c r="L312" s="3">
        <v>0.22495936664328742</v>
      </c>
      <c r="M312" s="3">
        <f t="shared" si="28"/>
        <v>-0.72974625142690808</v>
      </c>
      <c r="N312" s="3">
        <v>0.20105760731753008</v>
      </c>
      <c r="O312" s="3">
        <f t="shared" si="29"/>
        <v>-0.47861701349702501</v>
      </c>
    </row>
    <row r="313" spans="1:15" x14ac:dyDescent="0.25">
      <c r="B313" s="3">
        <v>0.13171478224027891</v>
      </c>
      <c r="C313" s="3">
        <f t="shared" si="24"/>
        <v>-0.92085070829966309</v>
      </c>
      <c r="D313" s="3">
        <v>0.28189248945896062</v>
      </c>
      <c r="E313" s="3">
        <f t="shared" si="25"/>
        <v>-0.44867519368897324</v>
      </c>
      <c r="F313" s="3">
        <v>0.1646233894369053</v>
      </c>
      <c r="G313" s="3">
        <f t="shared" si="26"/>
        <v>-1.1267089445107952</v>
      </c>
      <c r="H313" s="58">
        <v>0.27299568113830908</v>
      </c>
      <c r="I313" s="58">
        <v>1.0919827245532363</v>
      </c>
      <c r="J313" s="3">
        <v>0.17398657949742538</v>
      </c>
      <c r="K313" s="3">
        <f t="shared" si="27"/>
        <v>-0.37327334003879425</v>
      </c>
      <c r="L313" s="3">
        <v>0.25931424765782329</v>
      </c>
      <c r="M313" s="3">
        <f t="shared" si="28"/>
        <v>-0.27907243336028426</v>
      </c>
      <c r="N313" s="3">
        <v>0.23805620140676428</v>
      </c>
      <c r="O313" s="3">
        <f t="shared" si="29"/>
        <v>-2.233001060608935E-2</v>
      </c>
    </row>
    <row r="314" spans="1:15" x14ac:dyDescent="0.25">
      <c r="B314" s="3">
        <v>0.14945361588476436</v>
      </c>
      <c r="C314" s="3">
        <f t="shared" si="24"/>
        <v>-0.75340844766061865</v>
      </c>
      <c r="D314" s="3">
        <v>0.31986477650834744</v>
      </c>
      <c r="E314" s="3">
        <f t="shared" si="25"/>
        <v>-0.15570786502326814</v>
      </c>
      <c r="F314" s="3">
        <v>0.18514379307374051</v>
      </c>
      <c r="G314" s="3">
        <f t="shared" si="26"/>
        <v>-0.92848991416978033</v>
      </c>
      <c r="H314" s="58">
        <v>0.31365707815383997</v>
      </c>
      <c r="I314" s="58">
        <v>1.0815761315649655</v>
      </c>
      <c r="J314" s="3">
        <v>0.19757721404354259</v>
      </c>
      <c r="K314" s="3">
        <f t="shared" si="27"/>
        <v>-7.9824982525656507E-2</v>
      </c>
      <c r="L314" s="3">
        <v>0.29163792322374421</v>
      </c>
      <c r="M314" s="3">
        <f t="shared" si="28"/>
        <v>0.1449556479792144</v>
      </c>
      <c r="N314" s="3">
        <v>0.26385336007586047</v>
      </c>
      <c r="O314" s="3">
        <f t="shared" si="29"/>
        <v>0.29581473251129575</v>
      </c>
    </row>
    <row r="315" spans="1:15" x14ac:dyDescent="0.25">
      <c r="A315" t="s">
        <v>80</v>
      </c>
      <c r="B315" s="3">
        <v>0.1129801804254293</v>
      </c>
      <c r="C315" s="3">
        <f t="shared" si="24"/>
        <v>-1.0976923283813738</v>
      </c>
      <c r="D315" s="3">
        <v>0.23979274121614602</v>
      </c>
      <c r="E315" s="3">
        <f t="shared" si="25"/>
        <v>-0.77348709569937035</v>
      </c>
      <c r="F315" s="3">
        <v>0.14006985591184776</v>
      </c>
      <c r="G315" s="3">
        <f t="shared" si="26"/>
        <v>-1.3638864237123265</v>
      </c>
      <c r="H315" s="58">
        <v>0.23025283675283303</v>
      </c>
      <c r="I315" s="58">
        <v>1.3544284514872531</v>
      </c>
      <c r="J315" s="3">
        <v>0.14907168635175699</v>
      </c>
      <c r="K315" s="3">
        <f t="shared" si="27"/>
        <v>-0.68319440031884004</v>
      </c>
      <c r="L315" s="3">
        <v>0.22539483460015763</v>
      </c>
      <c r="M315" s="3">
        <f t="shared" si="28"/>
        <v>-0.72403370051790228</v>
      </c>
      <c r="N315" s="3">
        <v>0.20252514506611011</v>
      </c>
      <c r="O315" s="3">
        <f t="shared" si="29"/>
        <v>-0.46051853117864594</v>
      </c>
    </row>
    <row r="316" spans="1:15" x14ac:dyDescent="0.25">
      <c r="A316" t="s">
        <v>81</v>
      </c>
      <c r="B316" s="3">
        <v>9.3567981486954555E-2</v>
      </c>
      <c r="C316" s="3">
        <f t="shared" si="24"/>
        <v>-1.280929994361941</v>
      </c>
      <c r="D316" s="3">
        <v>0.19869517071652584</v>
      </c>
      <c r="E316" s="3">
        <f t="shared" si="25"/>
        <v>-1.0905669025665377</v>
      </c>
      <c r="F316" s="3">
        <v>0.12049491038352091</v>
      </c>
      <c r="G316" s="3">
        <f t="shared" si="26"/>
        <v>-1.5529727004870242</v>
      </c>
      <c r="H316" s="58">
        <v>0.18555463279263743</v>
      </c>
      <c r="I316" s="58">
        <v>1.2370308852842495</v>
      </c>
      <c r="J316" s="3">
        <v>0.12325566597115847</v>
      </c>
      <c r="K316" s="3">
        <f t="shared" si="27"/>
        <v>-1.0043247524254224</v>
      </c>
      <c r="L316" s="3">
        <v>0.18980320560508893</v>
      </c>
      <c r="M316" s="3">
        <f t="shared" si="28"/>
        <v>-1.1909314121889629</v>
      </c>
      <c r="N316" s="3">
        <v>0.16319607225828461</v>
      </c>
      <c r="O316" s="3">
        <f t="shared" si="29"/>
        <v>-0.94554627884605813</v>
      </c>
    </row>
    <row r="317" spans="1:15" x14ac:dyDescent="0.25">
      <c r="B317" s="3">
        <v>0.11286124815037943</v>
      </c>
      <c r="C317" s="3">
        <f t="shared" si="24"/>
        <v>-1.0988149663967253</v>
      </c>
      <c r="D317" s="3">
        <v>0.24111380217190154</v>
      </c>
      <c r="E317" s="3">
        <f t="shared" si="25"/>
        <v>-0.76329472306959212</v>
      </c>
      <c r="F317" s="3">
        <v>0.1428134927289646</v>
      </c>
      <c r="G317" s="3">
        <f t="shared" si="26"/>
        <v>-1.3373839708794502</v>
      </c>
      <c r="H317" s="58">
        <v>0.22977913995305638</v>
      </c>
      <c r="I317" s="58">
        <v>1.4361196247066024</v>
      </c>
      <c r="J317" s="3">
        <v>0.14891351993040874</v>
      </c>
      <c r="K317" s="3">
        <f t="shared" si="27"/>
        <v>-0.68516186229904419</v>
      </c>
      <c r="L317" s="3">
        <v>0.22495936664328742</v>
      </c>
      <c r="M317" s="3">
        <f t="shared" si="28"/>
        <v>-0.72974625142690808</v>
      </c>
      <c r="N317" s="3">
        <v>0.20105760731753008</v>
      </c>
      <c r="O317" s="3">
        <f t="shared" si="29"/>
        <v>-0.47861701349702501</v>
      </c>
    </row>
    <row r="318" spans="1:15" x14ac:dyDescent="0.25">
      <c r="B318" s="3">
        <v>0.13171478224027891</v>
      </c>
      <c r="C318" s="3">
        <f t="shared" si="24"/>
        <v>-0.92085070829966309</v>
      </c>
      <c r="D318" s="3">
        <v>0.28189248945896062</v>
      </c>
      <c r="E318" s="3">
        <f t="shared" si="25"/>
        <v>-0.44867519368897324</v>
      </c>
      <c r="F318" s="3">
        <v>0.1646233894369053</v>
      </c>
      <c r="G318" s="3">
        <f t="shared" si="26"/>
        <v>-1.1267089445107952</v>
      </c>
      <c r="H318" s="58">
        <v>0.27299568113830908</v>
      </c>
      <c r="I318" s="58">
        <v>1.2408894597195868</v>
      </c>
      <c r="J318" s="3">
        <v>0.17398657949742538</v>
      </c>
      <c r="K318" s="3">
        <f t="shared" si="27"/>
        <v>-0.37327334003879425</v>
      </c>
      <c r="L318" s="3">
        <v>0.25931424765782329</v>
      </c>
      <c r="M318" s="3">
        <f t="shared" si="28"/>
        <v>-0.27907243336028426</v>
      </c>
      <c r="N318" s="3">
        <v>0.23805620140676428</v>
      </c>
      <c r="O318" s="3">
        <f t="shared" si="29"/>
        <v>-2.233001060608935E-2</v>
      </c>
    </row>
    <row r="319" spans="1:15" x14ac:dyDescent="0.25">
      <c r="B319" s="3">
        <v>0.14945361588476436</v>
      </c>
      <c r="C319" s="3">
        <f t="shared" si="24"/>
        <v>-0.75340844766061865</v>
      </c>
      <c r="D319" s="3">
        <v>0.31986477650834744</v>
      </c>
      <c r="E319" s="3">
        <f t="shared" si="25"/>
        <v>-0.15570786502326814</v>
      </c>
      <c r="F319" s="3">
        <v>0.18514379307374051</v>
      </c>
      <c r="G319" s="3">
        <f t="shared" si="26"/>
        <v>-0.92848991416978033</v>
      </c>
      <c r="H319" s="58">
        <v>0.31365707815383997</v>
      </c>
      <c r="I319" s="58">
        <v>1.2063733775147691</v>
      </c>
      <c r="J319" s="3">
        <v>0.19757721404354259</v>
      </c>
      <c r="K319" s="3">
        <f t="shared" si="27"/>
        <v>-7.9824982525656507E-2</v>
      </c>
      <c r="L319" s="3">
        <v>0.29163792322374421</v>
      </c>
      <c r="M319" s="3">
        <f t="shared" si="28"/>
        <v>0.1449556479792144</v>
      </c>
      <c r="N319" s="3">
        <v>0.26385336007586047</v>
      </c>
      <c r="O319" s="3">
        <f t="shared" si="29"/>
        <v>0.29581473251129575</v>
      </c>
    </row>
    <row r="320" spans="1:15" x14ac:dyDescent="0.25">
      <c r="A320" t="s">
        <v>82</v>
      </c>
      <c r="B320" s="3">
        <v>0.11325908664956805</v>
      </c>
      <c r="C320" s="3">
        <f t="shared" si="24"/>
        <v>-1.0950596474728063</v>
      </c>
      <c r="D320" s="3">
        <v>0.23680189322140999</v>
      </c>
      <c r="E320" s="3">
        <f t="shared" si="25"/>
        <v>-0.79656236494305288</v>
      </c>
      <c r="F320" s="3">
        <v>0.1338903180944381</v>
      </c>
      <c r="G320" s="3">
        <f t="shared" si="26"/>
        <v>-1.423578329183611</v>
      </c>
      <c r="H320" s="58">
        <v>0.23137952107838697</v>
      </c>
      <c r="I320" s="58">
        <v>1.3610560063434527</v>
      </c>
      <c r="J320" s="3">
        <v>0.14944259996074388</v>
      </c>
      <c r="K320" s="3">
        <f t="shared" si="27"/>
        <v>-0.67858053590058143</v>
      </c>
      <c r="L320" s="3">
        <v>0.22642364307678967</v>
      </c>
      <c r="M320" s="3">
        <f t="shared" si="28"/>
        <v>-0.71053759660105609</v>
      </c>
      <c r="N320" s="3">
        <v>0.20580820423424123</v>
      </c>
      <c r="O320" s="3">
        <f t="shared" si="29"/>
        <v>-0.42003004060175536</v>
      </c>
    </row>
    <row r="321" spans="1:15" x14ac:dyDescent="0.25">
      <c r="B321" s="3">
        <v>0.13217337701961968</v>
      </c>
      <c r="C321" s="3">
        <f t="shared" si="24"/>
        <v>-0.91652189231835124</v>
      </c>
      <c r="D321" s="3">
        <v>0.27624802621346806</v>
      </c>
      <c r="E321" s="3">
        <f t="shared" si="25"/>
        <v>-0.49222388267452161</v>
      </c>
      <c r="F321" s="3">
        <v>0.15433750380520936</v>
      </c>
      <c r="G321" s="3">
        <f t="shared" si="26"/>
        <v>-1.2260665552184857</v>
      </c>
      <c r="H321" s="58">
        <v>0.27486471501390636</v>
      </c>
      <c r="I321" s="58">
        <v>1.3743235750695317</v>
      </c>
      <c r="J321" s="3">
        <v>0.17459645848163627</v>
      </c>
      <c r="K321" s="3">
        <f t="shared" si="27"/>
        <v>-0.3656869401965771</v>
      </c>
      <c r="L321" s="3">
        <v>0.26100214244247927</v>
      </c>
      <c r="M321" s="3">
        <f t="shared" si="28"/>
        <v>-0.25693031076717165</v>
      </c>
      <c r="N321" s="3">
        <v>0.24292800472378148</v>
      </c>
      <c r="O321" s="3">
        <f t="shared" si="29"/>
        <v>3.7751746252956402E-2</v>
      </c>
    </row>
    <row r="322" spans="1:15" x14ac:dyDescent="0.25">
      <c r="B322" s="3">
        <v>0.14945361588476436</v>
      </c>
      <c r="C322" s="3">
        <f t="shared" si="24"/>
        <v>-0.75340844766061865</v>
      </c>
      <c r="D322" s="3">
        <v>0.31197124703122414</v>
      </c>
      <c r="E322" s="3">
        <f t="shared" si="25"/>
        <v>-0.21660875944790764</v>
      </c>
      <c r="F322" s="3">
        <v>0.17301820745780613</v>
      </c>
      <c r="G322" s="3">
        <f t="shared" si="26"/>
        <v>-1.0456183033401094</v>
      </c>
      <c r="H322" s="58">
        <v>0.31459311738065426</v>
      </c>
      <c r="I322" s="58">
        <v>1.3108046557527262</v>
      </c>
      <c r="J322" s="3">
        <v>0.19757721404354259</v>
      </c>
      <c r="K322" s="3">
        <f t="shared" si="27"/>
        <v>-7.9824982525656507E-2</v>
      </c>
      <c r="L322" s="3">
        <v>0.29259332122566395</v>
      </c>
      <c r="M322" s="3">
        <f t="shared" si="28"/>
        <v>0.15748873942308267</v>
      </c>
      <c r="N322" s="3">
        <v>0.26880967419166268</v>
      </c>
      <c r="O322" s="3">
        <f t="shared" si="29"/>
        <v>0.35693872300215279</v>
      </c>
    </row>
    <row r="323" spans="1:15" x14ac:dyDescent="0.25">
      <c r="A323" t="s">
        <v>83</v>
      </c>
      <c r="B323" s="3">
        <v>0.15347113053949851</v>
      </c>
      <c r="C323" s="3">
        <f t="shared" ref="C323:C342" si="30">(B323-B$344)/B$345</f>
        <v>-0.71548590160030856</v>
      </c>
      <c r="D323" s="3">
        <v>0.26298172547124665</v>
      </c>
      <c r="E323" s="3">
        <f t="shared" ref="E323:E342" si="31">(D323-D$344)/D$345</f>
        <v>-0.59457728279154787</v>
      </c>
      <c r="F323" s="3">
        <v>0.1685542387967677</v>
      </c>
      <c r="G323" s="3">
        <f t="shared" ref="G323:G342" si="32">(F323-F$344)/F$345</f>
        <v>-1.0887384853366944</v>
      </c>
      <c r="H323" s="58">
        <v>0.2273891260861389</v>
      </c>
      <c r="I323" s="58">
        <v>1.3375830946243463</v>
      </c>
      <c r="J323" s="3">
        <v>0.11812811871419571</v>
      </c>
      <c r="K323" s="3">
        <f t="shared" ref="K323:K342" si="33">(J323-J$344)/J$345</f>
        <v>-1.0681072809405094</v>
      </c>
      <c r="L323" s="3">
        <v>0.23000080519711588</v>
      </c>
      <c r="M323" s="3">
        <f t="shared" ref="M323:M342" si="34">(L323-L$344)/L$345</f>
        <v>-0.6636117082555657</v>
      </c>
      <c r="N323" s="3">
        <v>0.19020294562440707</v>
      </c>
      <c r="O323" s="3">
        <f t="shared" ref="O323:O342" si="35">(N323-N$344)/N$345</f>
        <v>-0.61248266902449611</v>
      </c>
    </row>
    <row r="324" spans="1:15" x14ac:dyDescent="0.25">
      <c r="B324" s="3">
        <v>0.19550919357185076</v>
      </c>
      <c r="C324" s="3">
        <f t="shared" si="30"/>
        <v>-0.31867580415560232</v>
      </c>
      <c r="D324" s="3">
        <v>0.345929168973655</v>
      </c>
      <c r="E324" s="3">
        <f t="shared" si="31"/>
        <v>4.5386565341810306E-2</v>
      </c>
      <c r="F324" s="3">
        <v>0.2074736295575664</v>
      </c>
      <c r="G324" s="3">
        <f t="shared" si="32"/>
        <v>-0.71279247401065371</v>
      </c>
      <c r="H324" s="58">
        <v>0.29594956737431882</v>
      </c>
      <c r="I324" s="58">
        <v>1.2867372494535601</v>
      </c>
      <c r="J324" s="3">
        <v>0.14903793621080305</v>
      </c>
      <c r="K324" s="3">
        <f t="shared" si="33"/>
        <v>-0.68361422469488264</v>
      </c>
      <c r="L324" s="3">
        <v>0.28310828725550574</v>
      </c>
      <c r="M324" s="3">
        <f t="shared" si="34"/>
        <v>3.3062272278161428E-2</v>
      </c>
      <c r="N324" s="3">
        <v>0.25253309492703568</v>
      </c>
      <c r="O324" s="3">
        <f t="shared" si="35"/>
        <v>0.1562069991949922</v>
      </c>
    </row>
    <row r="325" spans="1:15" x14ac:dyDescent="0.25">
      <c r="B325" s="3">
        <v>0.23270272145921067</v>
      </c>
      <c r="C325" s="3">
        <f t="shared" si="30"/>
        <v>3.2405248602166946E-2</v>
      </c>
      <c r="D325" s="3">
        <v>0.41664491201212722</v>
      </c>
      <c r="E325" s="3">
        <f t="shared" si="31"/>
        <v>0.59097925786640204</v>
      </c>
      <c r="F325" s="3">
        <v>0.24190788606712055</v>
      </c>
      <c r="G325" s="3">
        <f t="shared" si="32"/>
        <v>-0.38017109596010579</v>
      </c>
      <c r="H325" s="58">
        <v>0.35660899126497603</v>
      </c>
      <c r="I325" s="58">
        <v>1.3207740417221334</v>
      </c>
      <c r="J325" s="3">
        <v>0.176385655780292</v>
      </c>
      <c r="K325" s="3">
        <f t="shared" si="33"/>
        <v>-0.34343077716157799</v>
      </c>
      <c r="L325" s="3">
        <v>0.33009557621422969</v>
      </c>
      <c r="M325" s="3">
        <f t="shared" si="34"/>
        <v>0.64945040375409635</v>
      </c>
      <c r="N325" s="3">
        <v>0.30768021587136873</v>
      </c>
      <c r="O325" s="3">
        <f t="shared" si="35"/>
        <v>0.83631161271260546</v>
      </c>
    </row>
    <row r="326" spans="1:15" x14ac:dyDescent="0.25">
      <c r="B326" s="3">
        <v>0.25926952709303924</v>
      </c>
      <c r="C326" s="3">
        <f t="shared" si="30"/>
        <v>0.2831774291434313</v>
      </c>
      <c r="D326" s="3">
        <v>0.46618450468262235</v>
      </c>
      <c r="E326" s="3">
        <f t="shared" si="31"/>
        <v>0.97319174111730133</v>
      </c>
      <c r="F326" s="3">
        <v>0.26650378357394505</v>
      </c>
      <c r="G326" s="3">
        <f t="shared" si="32"/>
        <v>-0.14258439735257042</v>
      </c>
      <c r="H326" s="58">
        <v>0.39993715118687406</v>
      </c>
      <c r="I326" s="58">
        <v>1.2901198425383034</v>
      </c>
      <c r="J326" s="3">
        <v>0.19591974118706987</v>
      </c>
      <c r="K326" s="3">
        <f t="shared" si="33"/>
        <v>-0.10044260035207407</v>
      </c>
      <c r="L326" s="3">
        <v>0.36365792547046122</v>
      </c>
      <c r="M326" s="3">
        <f t="shared" si="34"/>
        <v>1.0897276405226231</v>
      </c>
      <c r="N326" s="3">
        <v>0.33390170015237858</v>
      </c>
      <c r="O326" s="3">
        <f t="shared" si="35"/>
        <v>1.1596893725560582</v>
      </c>
    </row>
    <row r="327" spans="1:15" x14ac:dyDescent="0.25">
      <c r="B327" s="3">
        <v>0.26538804815655409</v>
      </c>
      <c r="C327" s="3">
        <f t="shared" si="30"/>
        <v>0.34093201544685647</v>
      </c>
      <c r="D327" s="3">
        <v>0.47750637208371605</v>
      </c>
      <c r="E327" s="3">
        <f t="shared" si="31"/>
        <v>1.0605432678686855</v>
      </c>
      <c r="F327" s="3">
        <v>0.27216839071737714</v>
      </c>
      <c r="G327" s="3">
        <f t="shared" si="32"/>
        <v>-8.7866519716949726E-2</v>
      </c>
      <c r="H327" s="58">
        <v>0.40991592931998566</v>
      </c>
      <c r="I327" s="58">
        <v>1.1711883694856733</v>
      </c>
      <c r="J327" s="3">
        <v>0.20041857761720805</v>
      </c>
      <c r="K327" s="3">
        <f t="shared" si="33"/>
        <v>-4.4480724525312744E-2</v>
      </c>
      <c r="L327" s="3">
        <v>0.37138756913540416</v>
      </c>
      <c r="M327" s="3">
        <f t="shared" si="34"/>
        <v>1.1911265660872439</v>
      </c>
      <c r="N327" s="3">
        <v>0.33390170015237858</v>
      </c>
      <c r="O327" s="3">
        <f t="shared" si="35"/>
        <v>1.1596893725560582</v>
      </c>
    </row>
    <row r="328" spans="1:15" x14ac:dyDescent="0.25">
      <c r="A328" t="s">
        <v>84</v>
      </c>
      <c r="B328" s="3">
        <v>0.15296421546125979</v>
      </c>
      <c r="C328" s="3">
        <f t="shared" si="30"/>
        <v>-0.72027082761931416</v>
      </c>
      <c r="D328" s="3">
        <v>0.26171918862096338</v>
      </c>
      <c r="E328" s="3">
        <f t="shared" si="31"/>
        <v>-0.60431812478740754</v>
      </c>
      <c r="F328" s="3">
        <v>0.17961035688042348</v>
      </c>
      <c r="G328" s="3">
        <f t="shared" si="32"/>
        <v>-0.98194073200478171</v>
      </c>
      <c r="H328" s="58">
        <v>0.22617338211622934</v>
      </c>
      <c r="I328" s="58">
        <v>1.190386221664365</v>
      </c>
      <c r="J328" s="3">
        <v>0.11775539334522286</v>
      </c>
      <c r="K328" s="3">
        <f t="shared" si="33"/>
        <v>-1.0727436821833307</v>
      </c>
      <c r="L328" s="3">
        <v>0.2287994576037834</v>
      </c>
      <c r="M328" s="3">
        <f t="shared" si="34"/>
        <v>-0.67937121289431623</v>
      </c>
      <c r="N328" s="3">
        <v>0.18119318824183259</v>
      </c>
      <c r="O328" s="3">
        <f t="shared" si="35"/>
        <v>-0.7235959503279501</v>
      </c>
    </row>
    <row r="329" spans="1:15" x14ac:dyDescent="0.25">
      <c r="B329" s="3">
        <v>0.19488523114936634</v>
      </c>
      <c r="C329" s="3">
        <f t="shared" si="30"/>
        <v>-0.32456557575324529</v>
      </c>
      <c r="D329" s="3">
        <v>0.34905889897766634</v>
      </c>
      <c r="E329" s="3">
        <f t="shared" si="31"/>
        <v>6.9533350009470099E-2</v>
      </c>
      <c r="F329" s="3">
        <v>0.2210826195420835</v>
      </c>
      <c r="G329" s="3">
        <f t="shared" si="32"/>
        <v>-0.58133498192656541</v>
      </c>
      <c r="H329" s="58">
        <v>0.29442553828244411</v>
      </c>
      <c r="I329" s="58">
        <v>1.2267730761768505</v>
      </c>
      <c r="J329" s="3">
        <v>0.14857914807423045</v>
      </c>
      <c r="K329" s="3">
        <f t="shared" si="33"/>
        <v>-0.68932117695428685</v>
      </c>
      <c r="L329" s="3">
        <v>0.28162954695607328</v>
      </c>
      <c r="M329" s="3">
        <f t="shared" si="34"/>
        <v>1.366387772711538E-2</v>
      </c>
      <c r="N329" s="3">
        <v>0.24337089522814792</v>
      </c>
      <c r="O329" s="3">
        <f t="shared" si="35"/>
        <v>4.3213715439105009E-2</v>
      </c>
    </row>
    <row r="330" spans="1:15" x14ac:dyDescent="0.25">
      <c r="B330" s="3">
        <v>0.23197520041988443</v>
      </c>
      <c r="C330" s="3">
        <f t="shared" si="30"/>
        <v>2.553795563755178E-2</v>
      </c>
      <c r="D330" s="3">
        <v>0.42309747121196362</v>
      </c>
      <c r="E330" s="3">
        <f t="shared" si="31"/>
        <v>0.64076264408632455</v>
      </c>
      <c r="F330" s="3">
        <v>0.25777555081894249</v>
      </c>
      <c r="G330" s="3">
        <f t="shared" si="32"/>
        <v>-0.2268956937532742</v>
      </c>
      <c r="H330" s="58">
        <v>0.35481220433284966</v>
      </c>
      <c r="I330" s="58">
        <v>1.2234903597684472</v>
      </c>
      <c r="J330" s="3">
        <v>0.17585072289022971</v>
      </c>
      <c r="K330" s="3">
        <f t="shared" si="33"/>
        <v>-0.35008490838732625</v>
      </c>
      <c r="L330" s="3">
        <v>0.32837141039787621</v>
      </c>
      <c r="M330" s="3">
        <f t="shared" si="34"/>
        <v>0.62683247091633709</v>
      </c>
      <c r="N330" s="3">
        <v>0.29838314155804774</v>
      </c>
      <c r="O330" s="3">
        <f t="shared" si="35"/>
        <v>0.72165498106200143</v>
      </c>
    </row>
    <row r="331" spans="1:15" x14ac:dyDescent="0.25">
      <c r="B331" s="3">
        <v>0.25846803561311166</v>
      </c>
      <c r="C331" s="3">
        <f t="shared" si="30"/>
        <v>0.27561190663097856</v>
      </c>
      <c r="D331" s="3">
        <v>0.47480573981978902</v>
      </c>
      <c r="E331" s="3">
        <f t="shared" si="31"/>
        <v>1.0397070980840717</v>
      </c>
      <c r="F331" s="3">
        <v>0.28398478744527039</v>
      </c>
      <c r="G331" s="3">
        <f t="shared" si="32"/>
        <v>2.6275226370505736E-2</v>
      </c>
      <c r="H331" s="58">
        <v>0.39794553722599663</v>
      </c>
      <c r="I331" s="58">
        <v>1.1054042700722129</v>
      </c>
      <c r="J331" s="3">
        <v>0.1953304191873721</v>
      </c>
      <c r="K331" s="3">
        <f t="shared" si="33"/>
        <v>-0.10777328798235374</v>
      </c>
      <c r="L331" s="3">
        <v>0.36175845571344972</v>
      </c>
      <c r="M331" s="3">
        <f t="shared" si="34"/>
        <v>1.0648100374800669</v>
      </c>
      <c r="N331" s="3">
        <v>0.32454049533647267</v>
      </c>
      <c r="O331" s="3">
        <f t="shared" si="35"/>
        <v>1.0442418482907838</v>
      </c>
    </row>
    <row r="332" spans="1:15" x14ac:dyDescent="0.25">
      <c r="B332" s="3">
        <v>0.26538804815655409</v>
      </c>
      <c r="C332" s="3">
        <f t="shared" si="30"/>
        <v>0.34093201544685647</v>
      </c>
      <c r="D332" s="3">
        <v>0.48818935079021153</v>
      </c>
      <c r="E332" s="3">
        <f t="shared" si="31"/>
        <v>1.1429655810088979</v>
      </c>
      <c r="F332" s="3">
        <v>0.29083072314393826</v>
      </c>
      <c r="G332" s="3">
        <f t="shared" si="32"/>
        <v>9.2404273341638726E-2</v>
      </c>
      <c r="H332" s="58">
        <v>0.4092121005244902</v>
      </c>
      <c r="I332" s="58">
        <v>0.97431452505831007</v>
      </c>
      <c r="J332" s="3">
        <v>0.20041857761720805</v>
      </c>
      <c r="K332" s="3">
        <f t="shared" si="33"/>
        <v>-4.4480724525312744E-2</v>
      </c>
      <c r="L332" s="3">
        <v>0.37047925779775492</v>
      </c>
      <c r="M332" s="3">
        <f t="shared" si="34"/>
        <v>1.1792111663989613</v>
      </c>
      <c r="N332" s="3">
        <v>0.32454049533647267</v>
      </c>
      <c r="O332" s="3">
        <f t="shared" si="35"/>
        <v>1.0442418482907838</v>
      </c>
    </row>
    <row r="333" spans="1:15" x14ac:dyDescent="0.25">
      <c r="A333" t="s">
        <v>85</v>
      </c>
      <c r="B333" s="3">
        <v>8.9952928665751525E-2</v>
      </c>
      <c r="C333" s="3">
        <f t="shared" si="30"/>
        <v>-1.3150535804354802</v>
      </c>
      <c r="D333" s="3">
        <v>0.20006381289119135</v>
      </c>
      <c r="E333" s="3">
        <f t="shared" si="31"/>
        <v>-1.0800074268812971</v>
      </c>
      <c r="F333" s="3">
        <v>0.10183915137741281</v>
      </c>
      <c r="G333" s="3">
        <f t="shared" si="32"/>
        <v>-1.7331799968887591</v>
      </c>
      <c r="H333" s="58">
        <v>0.18416473465850905</v>
      </c>
      <c r="I333" s="58">
        <v>1.0231374147694947</v>
      </c>
      <c r="J333" s="3">
        <v>0.1488477867597594</v>
      </c>
      <c r="K333" s="3">
        <f t="shared" si="33"/>
        <v>-0.68597952962051745</v>
      </c>
      <c r="L333" s="3">
        <v>0.17407114613167057</v>
      </c>
      <c r="M333" s="3">
        <f t="shared" si="34"/>
        <v>-1.3973075398180119</v>
      </c>
      <c r="N333" s="3">
        <v>0.16242762256879423</v>
      </c>
      <c r="O333" s="3">
        <f t="shared" si="35"/>
        <v>-0.95502322288464425</v>
      </c>
    </row>
    <row r="334" spans="1:15" x14ac:dyDescent="0.25">
      <c r="B334" s="3">
        <v>0.11114577166126324</v>
      </c>
      <c r="C334" s="3">
        <f t="shared" si="30"/>
        <v>-1.1150078721518364</v>
      </c>
      <c r="D334" s="3">
        <v>0.24516561497104716</v>
      </c>
      <c r="E334" s="3">
        <f t="shared" si="31"/>
        <v>-0.73203379926810153</v>
      </c>
      <c r="F334" s="3">
        <v>0.12221474378333573</v>
      </c>
      <c r="G334" s="3">
        <f t="shared" si="32"/>
        <v>-1.5363597860973945</v>
      </c>
      <c r="H334" s="58">
        <v>0.23130199439813939</v>
      </c>
      <c r="I334" s="58">
        <v>1.0513727018097245</v>
      </c>
      <c r="J334" s="3">
        <v>0.18231449146175616</v>
      </c>
      <c r="K334" s="3">
        <f t="shared" si="33"/>
        <v>-0.26968087063448554</v>
      </c>
      <c r="L334" s="3">
        <v>0.20889864297585009</v>
      </c>
      <c r="M334" s="3">
        <f t="shared" si="34"/>
        <v>-0.94043385803088497</v>
      </c>
      <c r="N334" s="3">
        <v>0.20281434677762109</v>
      </c>
      <c r="O334" s="3">
        <f t="shared" si="35"/>
        <v>-0.45695193667891953</v>
      </c>
    </row>
    <row r="335" spans="1:15" x14ac:dyDescent="0.25">
      <c r="B335" s="3">
        <v>0.12749453625780086</v>
      </c>
      <c r="C335" s="3">
        <f t="shared" si="30"/>
        <v>-0.96068689719016831</v>
      </c>
      <c r="D335" s="3">
        <v>0.27949289471853267</v>
      </c>
      <c r="E335" s="3">
        <f t="shared" si="31"/>
        <v>-0.46718877071079246</v>
      </c>
      <c r="F335" s="3">
        <v>0.1379330579250477</v>
      </c>
      <c r="G335" s="3">
        <f t="shared" si="32"/>
        <v>-1.3845270520583419</v>
      </c>
      <c r="H335" s="58">
        <v>0.26766502334013986</v>
      </c>
      <c r="I335" s="58">
        <v>0.99135193829681423</v>
      </c>
      <c r="J335" s="3">
        <v>0.20813166366043934</v>
      </c>
      <c r="K335" s="3">
        <f t="shared" si="33"/>
        <v>5.1463809154738721E-2</v>
      </c>
      <c r="L335" s="3">
        <v>0.23576556911278856</v>
      </c>
      <c r="M335" s="3">
        <f t="shared" si="34"/>
        <v>-0.58798844636653003</v>
      </c>
      <c r="N335" s="3">
        <v>0.23396981973871606</v>
      </c>
      <c r="O335" s="3">
        <f t="shared" si="35"/>
        <v>-7.2725515891646567E-2</v>
      </c>
    </row>
    <row r="336" spans="1:15" x14ac:dyDescent="0.25">
      <c r="B336" s="3">
        <v>0.14346666480647272</v>
      </c>
      <c r="C336" s="3">
        <f t="shared" si="30"/>
        <v>-0.80992110474820345</v>
      </c>
      <c r="D336" s="3">
        <v>0.31276921666169732</v>
      </c>
      <c r="E336" s="3">
        <f t="shared" si="31"/>
        <v>-0.21045218977139499</v>
      </c>
      <c r="F336" s="3">
        <v>0.15328926007459723</v>
      </c>
      <c r="G336" s="3">
        <f t="shared" si="32"/>
        <v>-1.2361921774781768</v>
      </c>
      <c r="H336" s="58">
        <v>0.30319033592575939</v>
      </c>
      <c r="I336" s="58">
        <v>0.94746979976799806</v>
      </c>
      <c r="J336" s="3">
        <v>0.23335407056988219</v>
      </c>
      <c r="K336" s="3">
        <f t="shared" si="33"/>
        <v>0.36521009120725922</v>
      </c>
      <c r="L336" s="3">
        <v>0.26201354616530137</v>
      </c>
      <c r="M336" s="3">
        <f t="shared" si="34"/>
        <v>-0.24366252569819777</v>
      </c>
      <c r="N336" s="3">
        <v>0.24825915563673301</v>
      </c>
      <c r="O336" s="3">
        <f t="shared" si="35"/>
        <v>0.10349843019892135</v>
      </c>
    </row>
    <row r="337" spans="1:15" x14ac:dyDescent="0.25">
      <c r="A337" t="s">
        <v>86</v>
      </c>
      <c r="B337" s="3">
        <v>0.11114577166126324</v>
      </c>
      <c r="C337" s="3">
        <f t="shared" si="30"/>
        <v>-1.1150078721518364</v>
      </c>
      <c r="D337" s="3">
        <v>0.24516561497104716</v>
      </c>
      <c r="E337" s="3">
        <f t="shared" si="31"/>
        <v>-0.73203379926810153</v>
      </c>
      <c r="F337" s="3">
        <v>0.12221474378333573</v>
      </c>
      <c r="G337" s="3">
        <f t="shared" si="32"/>
        <v>-1.5363597860973945</v>
      </c>
      <c r="H337" s="58">
        <v>0.23130199439813939</v>
      </c>
      <c r="I337" s="58">
        <v>1.4456374649883712</v>
      </c>
      <c r="J337" s="3">
        <v>0.18231449146175616</v>
      </c>
      <c r="K337" s="3">
        <f t="shared" si="33"/>
        <v>-0.26968087063448554</v>
      </c>
      <c r="L337" s="3">
        <v>0.20889864297585009</v>
      </c>
      <c r="M337" s="3">
        <f t="shared" si="34"/>
        <v>-0.94043385803088497</v>
      </c>
      <c r="N337" s="3">
        <v>0.20281434677762109</v>
      </c>
      <c r="O337" s="3">
        <f t="shared" si="35"/>
        <v>-0.45695193667891953</v>
      </c>
    </row>
    <row r="338" spans="1:15" x14ac:dyDescent="0.25">
      <c r="B338" s="3">
        <v>0.12749453625780086</v>
      </c>
      <c r="C338" s="3">
        <f t="shared" si="30"/>
        <v>-0.96068689719016831</v>
      </c>
      <c r="D338" s="3">
        <v>0.27949289471853267</v>
      </c>
      <c r="E338" s="3">
        <f t="shared" si="31"/>
        <v>-0.46718877071079246</v>
      </c>
      <c r="F338" s="3">
        <v>0.1379330579250477</v>
      </c>
      <c r="G338" s="3">
        <f t="shared" si="32"/>
        <v>-1.3845270520583419</v>
      </c>
      <c r="H338" s="58">
        <v>0.26766502334013986</v>
      </c>
      <c r="I338" s="58">
        <v>1.4087632807375783</v>
      </c>
      <c r="J338" s="3">
        <v>0.20813166366043934</v>
      </c>
      <c r="K338" s="3">
        <f t="shared" si="33"/>
        <v>5.1463809154738721E-2</v>
      </c>
      <c r="L338" s="3">
        <v>0.23576556911278856</v>
      </c>
      <c r="M338" s="3">
        <f t="shared" si="34"/>
        <v>-0.58798844636653003</v>
      </c>
      <c r="N338" s="3">
        <v>0.23396981973871606</v>
      </c>
      <c r="O338" s="3">
        <f t="shared" si="35"/>
        <v>-7.2725515891646567E-2</v>
      </c>
    </row>
    <row r="339" spans="1:15" x14ac:dyDescent="0.25">
      <c r="B339" s="3">
        <v>0.14346666480647272</v>
      </c>
      <c r="C339" s="3">
        <f t="shared" si="30"/>
        <v>-0.80992110474820345</v>
      </c>
      <c r="D339" s="3">
        <v>0.31276921666169732</v>
      </c>
      <c r="E339" s="3">
        <f t="shared" si="31"/>
        <v>-0.21045218977139499</v>
      </c>
      <c r="F339" s="3">
        <v>0.15328926007459723</v>
      </c>
      <c r="G339" s="3">
        <f t="shared" si="32"/>
        <v>-1.2361921774781768</v>
      </c>
      <c r="H339" s="58">
        <v>0.30319033592575939</v>
      </c>
      <c r="I339" s="58">
        <v>1.3781378905716335</v>
      </c>
      <c r="J339" s="3">
        <v>0.23335407056988219</v>
      </c>
      <c r="K339" s="3">
        <f t="shared" si="33"/>
        <v>0.36521009120725922</v>
      </c>
      <c r="L339" s="3">
        <v>0.26201354616530137</v>
      </c>
      <c r="M339" s="3">
        <f t="shared" si="34"/>
        <v>-0.24366252569819777</v>
      </c>
      <c r="N339" s="3">
        <v>0.24825915563673301</v>
      </c>
      <c r="O339" s="3">
        <f t="shared" si="35"/>
        <v>0.10349843019892135</v>
      </c>
    </row>
    <row r="340" spans="1:15" x14ac:dyDescent="0.25">
      <c r="A340" t="s">
        <v>87</v>
      </c>
      <c r="B340" s="3">
        <v>8.1714692437448749E-2</v>
      </c>
      <c r="C340" s="3">
        <f t="shared" si="30"/>
        <v>-1.3928168046356417</v>
      </c>
      <c r="D340" s="3">
        <v>0.20364208143183815</v>
      </c>
      <c r="E340" s="3">
        <f t="shared" si="31"/>
        <v>-1.052400035884848</v>
      </c>
      <c r="F340" s="3">
        <v>0.10144079759014504</v>
      </c>
      <c r="G340" s="3">
        <f t="shared" si="32"/>
        <v>-1.7370279378377933</v>
      </c>
      <c r="H340" s="58">
        <v>0.20292968348603119</v>
      </c>
      <c r="I340" s="58">
        <v>1.1937040205060656</v>
      </c>
      <c r="J340" s="3">
        <v>0.15448442183399472</v>
      </c>
      <c r="K340" s="3">
        <f t="shared" si="33"/>
        <v>-0.61586436162019176</v>
      </c>
      <c r="L340" s="3">
        <v>0.18796088604883057</v>
      </c>
      <c r="M340" s="3">
        <f t="shared" si="34"/>
        <v>-1.2150993081035626</v>
      </c>
      <c r="N340" s="3">
        <v>0.16881244692330455</v>
      </c>
      <c r="O340" s="3">
        <f t="shared" si="35"/>
        <v>-0.87628205878316079</v>
      </c>
    </row>
    <row r="341" spans="1:15" x14ac:dyDescent="0.25">
      <c r="A341" t="s">
        <v>88</v>
      </c>
      <c r="B341" s="3">
        <v>6.1803121002324789E-2</v>
      </c>
      <c r="C341" s="3">
        <f t="shared" si="30"/>
        <v>-1.5807681999073058</v>
      </c>
      <c r="D341" s="3">
        <v>0.15674454011519567</v>
      </c>
      <c r="E341" s="3">
        <f t="shared" si="31"/>
        <v>-1.4142283182492137</v>
      </c>
      <c r="F341" s="3">
        <v>8.3394318678546339E-2</v>
      </c>
      <c r="G341" s="3">
        <f t="shared" si="32"/>
        <v>-1.9113498281004917</v>
      </c>
      <c r="H341" s="58">
        <v>0.14617077463815276</v>
      </c>
      <c r="I341" s="58">
        <v>0.76931986651659345</v>
      </c>
      <c r="J341" s="3">
        <v>0.11663503645628324</v>
      </c>
      <c r="K341" s="3">
        <f t="shared" si="33"/>
        <v>-1.0866800130711309</v>
      </c>
      <c r="L341" s="3">
        <v>0.146565134130969</v>
      </c>
      <c r="M341" s="3">
        <f t="shared" si="34"/>
        <v>-1.7581366005531542</v>
      </c>
      <c r="N341" s="3">
        <v>0.12290589885066112</v>
      </c>
      <c r="O341" s="3">
        <f t="shared" si="35"/>
        <v>-1.4424268474909601</v>
      </c>
    </row>
    <row r="342" spans="1:15" x14ac:dyDescent="0.25">
      <c r="B342" s="3">
        <v>8.1495536285087031E-2</v>
      </c>
      <c r="C342" s="3">
        <f t="shared" si="30"/>
        <v>-1.3948854863945355</v>
      </c>
      <c r="D342" s="3">
        <v>0.20664765718417702</v>
      </c>
      <c r="E342" s="3">
        <f t="shared" si="31"/>
        <v>-1.0292111376728466</v>
      </c>
      <c r="F342" s="3">
        <v>0.10650584630204846</v>
      </c>
      <c r="G342" s="3">
        <f t="shared" si="32"/>
        <v>-1.6881015588994526</v>
      </c>
      <c r="H342" s="58">
        <v>0.20229140738943771</v>
      </c>
      <c r="I342" s="58">
        <v>0.80916562955775084</v>
      </c>
      <c r="J342" s="3">
        <v>0.15406783363573717</v>
      </c>
      <c r="K342" s="3">
        <f t="shared" si="33"/>
        <v>-0.62104638087868413</v>
      </c>
      <c r="L342" s="3">
        <v>0.18718353835544763</v>
      </c>
      <c r="M342" s="3">
        <f t="shared" si="34"/>
        <v>-1.2252967019700687</v>
      </c>
      <c r="N342" s="3">
        <v>0.16604277294833564</v>
      </c>
      <c r="O342" s="3">
        <f t="shared" si="35"/>
        <v>-0.91043920091606467</v>
      </c>
    </row>
    <row r="344" spans="1:15" s="49" customFormat="1" x14ac:dyDescent="0.25">
      <c r="A344" s="49" t="s">
        <v>156</v>
      </c>
      <c r="B344" s="8">
        <f>AVERAGE(B2:B342)</f>
        <v>0.22926970931539353</v>
      </c>
      <c r="C344" s="8"/>
      <c r="D344" s="8">
        <f t="shared" ref="D344:N344" si="36">AVERAGE(D2:D342)</f>
        <v>0.34004649360779016</v>
      </c>
      <c r="E344" s="8"/>
      <c r="F344" s="8">
        <f t="shared" si="36"/>
        <v>0.28126467399377991</v>
      </c>
      <c r="G344" s="8"/>
      <c r="H344" s="8">
        <f t="shared" si="36"/>
        <v>0.27782519000661449</v>
      </c>
      <c r="I344" s="8"/>
      <c r="J344" s="8">
        <f t="shared" si="36"/>
        <v>0.20399443173176443</v>
      </c>
      <c r="K344" s="8"/>
      <c r="L344" s="8">
        <f t="shared" si="36"/>
        <v>0.28058794907597895</v>
      </c>
      <c r="M344" s="8"/>
      <c r="N344" s="8">
        <f t="shared" si="36"/>
        <v>0.23986685784271031</v>
      </c>
    </row>
    <row r="345" spans="1:15" s="49" customFormat="1" x14ac:dyDescent="0.25">
      <c r="A345" s="49" t="s">
        <v>191</v>
      </c>
      <c r="B345" s="8">
        <f>_xlfn.STDEV.S(B2:B342)</f>
        <v>0.10594000329895854</v>
      </c>
      <c r="C345" s="8"/>
      <c r="D345" s="8">
        <f t="shared" ref="D345:N345" si="37">_xlfn.STDEV.S(D2:D342)</f>
        <v>0.12961270194300636</v>
      </c>
      <c r="E345" s="8"/>
      <c r="F345" s="8">
        <f t="shared" si="37"/>
        <v>0.10352388265411258</v>
      </c>
      <c r="G345" s="8"/>
      <c r="H345" s="8">
        <f t="shared" si="37"/>
        <v>8.3203706714732081E-2</v>
      </c>
      <c r="I345" s="8"/>
      <c r="J345" s="8">
        <f t="shared" si="37"/>
        <v>8.0391094181064035E-2</v>
      </c>
      <c r="K345" s="8"/>
      <c r="L345" s="8">
        <f t="shared" si="37"/>
        <v>7.6230035199109661E-2</v>
      </c>
      <c r="M345" s="8"/>
      <c r="N345" s="8">
        <f t="shared" si="37"/>
        <v>8.108623268867865E-2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4A675-BD97-4670-B892-BCCE6D95AA84}">
  <dimension ref="A1:K345"/>
  <sheetViews>
    <sheetView zoomScale="130" zoomScaleNormal="130" workbookViewId="0">
      <selection activeCell="C2" sqref="C2"/>
    </sheetView>
  </sheetViews>
  <sheetFormatPr defaultRowHeight="15" x14ac:dyDescent="0.25"/>
  <cols>
    <col min="1" max="1" width="35.85546875" customWidth="1"/>
    <col min="2" max="2" width="14.7109375" style="3" bestFit="1" customWidth="1"/>
    <col min="3" max="3" width="19.85546875" style="3" bestFit="1" customWidth="1"/>
    <col min="4" max="4" width="12" style="3" bestFit="1" customWidth="1"/>
    <col min="5" max="5" width="19.85546875" style="3" bestFit="1" customWidth="1"/>
    <col min="6" max="6" width="12" style="3" bestFit="1" customWidth="1"/>
    <col min="7" max="7" width="19.85546875" style="3" bestFit="1" customWidth="1"/>
    <col min="8" max="8" width="12" style="3" bestFit="1" customWidth="1"/>
    <col min="9" max="9" width="19.85546875" style="3" bestFit="1" customWidth="1"/>
    <col min="10" max="10" width="12" style="3" bestFit="1" customWidth="1"/>
    <col min="11" max="11" width="19.85546875" bestFit="1" customWidth="1"/>
  </cols>
  <sheetData>
    <row r="1" spans="1:11" x14ac:dyDescent="0.25">
      <c r="A1" t="s">
        <v>0</v>
      </c>
      <c r="B1" s="3" t="s">
        <v>179</v>
      </c>
      <c r="C1" s="3" t="s">
        <v>200</v>
      </c>
      <c r="D1" s="3" t="s">
        <v>180</v>
      </c>
      <c r="E1" s="3" t="s">
        <v>201</v>
      </c>
      <c r="F1" s="3" t="s">
        <v>181</v>
      </c>
      <c r="G1" s="3" t="s">
        <v>202</v>
      </c>
      <c r="H1" s="3" t="s">
        <v>182</v>
      </c>
      <c r="I1" s="3" t="s">
        <v>203</v>
      </c>
      <c r="J1" s="3" t="s">
        <v>183</v>
      </c>
      <c r="K1" s="3" t="s">
        <v>204</v>
      </c>
    </row>
    <row r="2" spans="1:11" x14ac:dyDescent="0.25">
      <c r="A2" t="s">
        <v>5</v>
      </c>
      <c r="B2" s="3">
        <v>0.1021297239736778</v>
      </c>
      <c r="C2" s="3">
        <f>(B2-B$344)/B$345</f>
        <v>-1.3927270770824769</v>
      </c>
      <c r="D2" s="3">
        <v>0.14995619169953214</v>
      </c>
      <c r="E2" s="3">
        <f>(D2-D$344)/D$345</f>
        <v>-1.35779578518001</v>
      </c>
      <c r="F2" s="3">
        <v>0.11656611397240517</v>
      </c>
      <c r="G2" s="3">
        <f>(F2-F$344)/F$345</f>
        <v>-1.3927896727645781</v>
      </c>
      <c r="H2" s="3">
        <v>0.10968561384239714</v>
      </c>
      <c r="I2" s="3">
        <f>(H2-H$344)/H$345</f>
        <v>-1.2836277806860255</v>
      </c>
      <c r="J2" s="3">
        <v>8.200656461884287E-2</v>
      </c>
      <c r="K2" s="3">
        <f>(J2-J$344)/J$345</f>
        <v>-1.4475137452753057</v>
      </c>
    </row>
    <row r="3" spans="1:11" x14ac:dyDescent="0.25">
      <c r="B3" s="3">
        <v>0.19078251655555628</v>
      </c>
      <c r="C3" s="3">
        <f t="shared" ref="C3:C66" si="0">(B3-B$344)/B$345</f>
        <v>-0.6407542325368063</v>
      </c>
      <c r="D3" s="3">
        <v>0.20434804118111649</v>
      </c>
      <c r="E3" s="3">
        <f t="shared" ref="E3:E66" si="1">(D3-D$344)/D$345</f>
        <v>-0.76242787886377605</v>
      </c>
      <c r="F3" s="3">
        <v>0.19728794885442683</v>
      </c>
      <c r="G3" s="3">
        <f t="shared" ref="G3:G66" si="2">(F3-F$344)/F$345</f>
        <v>-0.66823501937651986</v>
      </c>
      <c r="H3" s="3">
        <v>0.19332626480789084</v>
      </c>
      <c r="I3" s="3">
        <f t="shared" ref="I3:I66" si="3">(H3-H$344)/H$345</f>
        <v>-0.63858095525486669</v>
      </c>
      <c r="J3" s="3">
        <v>0.15626605743880981</v>
      </c>
      <c r="K3" s="3">
        <f t="shared" ref="K3:K66" si="4">(J3-J$344)/J$345</f>
        <v>-0.76859691741623315</v>
      </c>
    </row>
    <row r="4" spans="1:11" x14ac:dyDescent="0.25">
      <c r="B4" s="3">
        <v>0.2030575186053549</v>
      </c>
      <c r="C4" s="3">
        <f t="shared" si="0"/>
        <v>-0.53663491559971299</v>
      </c>
      <c r="D4" s="3">
        <v>0.21205204503175556</v>
      </c>
      <c r="E4" s="3">
        <f t="shared" si="1"/>
        <v>-0.67810060030046615</v>
      </c>
      <c r="F4" s="3">
        <v>0.20804096180697593</v>
      </c>
      <c r="G4" s="3">
        <f t="shared" si="2"/>
        <v>-0.57171657942655341</v>
      </c>
      <c r="H4" s="3">
        <v>0.20530090968479095</v>
      </c>
      <c r="I4" s="3">
        <f t="shared" si="3"/>
        <v>-0.54623104436408987</v>
      </c>
      <c r="J4" s="3">
        <v>0.16709573189251248</v>
      </c>
      <c r="K4" s="3">
        <f t="shared" si="4"/>
        <v>-0.66958670407314758</v>
      </c>
    </row>
    <row r="5" spans="1:11" x14ac:dyDescent="0.25">
      <c r="B5" s="3">
        <v>0.2630686397377035</v>
      </c>
      <c r="C5" s="3">
        <f t="shared" si="0"/>
        <v>-2.7607143907258134E-2</v>
      </c>
      <c r="D5" s="3">
        <v>0.25013945817228023</v>
      </c>
      <c r="E5" s="3">
        <f t="shared" si="1"/>
        <v>-0.2611994720137164</v>
      </c>
      <c r="F5" s="3">
        <v>0.25936756931101895</v>
      </c>
      <c r="G5" s="3">
        <f t="shared" si="2"/>
        <v>-0.11101183499117238</v>
      </c>
      <c r="H5" s="3">
        <v>0.26522191984242272</v>
      </c>
      <c r="I5" s="3">
        <f t="shared" si="3"/>
        <v>-8.4112960243073409E-2</v>
      </c>
      <c r="J5" s="3">
        <v>0.22195819712162856</v>
      </c>
      <c r="K5" s="3">
        <f t="shared" si="4"/>
        <v>-0.16800704809325712</v>
      </c>
    </row>
    <row r="6" spans="1:11" x14ac:dyDescent="0.25">
      <c r="B6" s="3">
        <v>0.38036310376911198</v>
      </c>
      <c r="C6" s="3">
        <f t="shared" si="0"/>
        <v>0.96731077349162942</v>
      </c>
      <c r="D6" s="3">
        <v>0.31187044328779839</v>
      </c>
      <c r="E6" s="3">
        <f t="shared" si="1"/>
        <v>0.41450190077207427</v>
      </c>
      <c r="F6" s="3">
        <v>0.35480967272614022</v>
      </c>
      <c r="G6" s="3">
        <f t="shared" si="2"/>
        <v>0.74567112148077175</v>
      </c>
      <c r="H6" s="3">
        <v>0.38894806873238669</v>
      </c>
      <c r="I6" s="3">
        <f t="shared" si="3"/>
        <v>0.87007807776331136</v>
      </c>
      <c r="J6" s="3">
        <v>0.33838166971153738</v>
      </c>
      <c r="K6" s="3">
        <f t="shared" si="4"/>
        <v>0.8963936325134082</v>
      </c>
    </row>
    <row r="7" spans="1:11" x14ac:dyDescent="0.25">
      <c r="B7" s="3">
        <v>0.4208059706607985</v>
      </c>
      <c r="C7" s="3">
        <f t="shared" si="0"/>
        <v>1.3103562295051601</v>
      </c>
      <c r="D7" s="3">
        <v>0.31187044328779839</v>
      </c>
      <c r="E7" s="3">
        <f t="shared" si="1"/>
        <v>0.41450190077207427</v>
      </c>
      <c r="F7" s="3">
        <v>0.39394405780852904</v>
      </c>
      <c r="G7" s="3">
        <f t="shared" si="2"/>
        <v>1.0969391626541054</v>
      </c>
      <c r="H7" s="3">
        <v>0.44431906678200289</v>
      </c>
      <c r="I7" s="3">
        <f t="shared" si="3"/>
        <v>1.297105917701991</v>
      </c>
      <c r="J7" s="3">
        <v>0.39713262699758134</v>
      </c>
      <c r="K7" s="3">
        <f t="shared" si="4"/>
        <v>1.4335237964781153</v>
      </c>
    </row>
    <row r="8" spans="1:11" x14ac:dyDescent="0.25">
      <c r="A8" t="s">
        <v>6</v>
      </c>
      <c r="B8" s="3">
        <v>0.22051936594500704</v>
      </c>
      <c r="C8" s="3">
        <f t="shared" si="0"/>
        <v>-0.38851961508176236</v>
      </c>
      <c r="D8" s="3">
        <v>0.23225536052908352</v>
      </c>
      <c r="E8" s="3">
        <f t="shared" si="1"/>
        <v>-0.45695706936826341</v>
      </c>
      <c r="F8" s="3">
        <v>0.22651284178026676</v>
      </c>
      <c r="G8" s="3">
        <f t="shared" si="2"/>
        <v>-0.40591402289355749</v>
      </c>
      <c r="H8" s="3">
        <v>0.14812089110324592</v>
      </c>
      <c r="I8" s="3">
        <f t="shared" si="3"/>
        <v>-0.98721026963741854</v>
      </c>
      <c r="J8" s="3">
        <v>0.13059252887604333</v>
      </c>
      <c r="K8" s="3">
        <f t="shared" si="4"/>
        <v>-1.0033169499653387</v>
      </c>
    </row>
    <row r="9" spans="1:11" x14ac:dyDescent="0.25">
      <c r="B9" s="3">
        <v>0.29328843636092294</v>
      </c>
      <c r="C9" s="3">
        <f t="shared" si="0"/>
        <v>0.22872394016283451</v>
      </c>
      <c r="D9" s="3">
        <v>0.27150857791095945</v>
      </c>
      <c r="E9" s="3">
        <f t="shared" si="1"/>
        <v>-2.7295160983699811E-2</v>
      </c>
      <c r="F9" s="3">
        <v>0.28561830519105863</v>
      </c>
      <c r="G9" s="3">
        <f t="shared" si="2"/>
        <v>0.12461329499431766</v>
      </c>
      <c r="H9" s="3">
        <v>0.19719617246717833</v>
      </c>
      <c r="I9" s="3">
        <f t="shared" si="3"/>
        <v>-0.60873575891170373</v>
      </c>
      <c r="J9" s="3">
        <v>0.17972922725251081</v>
      </c>
      <c r="K9" s="3">
        <f t="shared" si="4"/>
        <v>-0.55408507231037096</v>
      </c>
    </row>
    <row r="10" spans="1:11" x14ac:dyDescent="0.25">
      <c r="B10" s="3">
        <v>0.49160614061620145</v>
      </c>
      <c r="C10" s="3">
        <f t="shared" si="0"/>
        <v>1.9108991300179639</v>
      </c>
      <c r="D10" s="3">
        <v>0.30991423715562322</v>
      </c>
      <c r="E10" s="3">
        <f t="shared" si="1"/>
        <v>0.3930894582767987</v>
      </c>
      <c r="F10" s="3">
        <v>0.44679834263301221</v>
      </c>
      <c r="G10" s="3">
        <f t="shared" si="2"/>
        <v>1.5713562528633167</v>
      </c>
      <c r="H10" s="3">
        <v>0.3442967541426955</v>
      </c>
      <c r="I10" s="3">
        <f t="shared" si="3"/>
        <v>0.52572173434734792</v>
      </c>
      <c r="J10" s="3">
        <v>0.33247502309040622</v>
      </c>
      <c r="K10" s="3">
        <f t="shared" si="4"/>
        <v>0.84239216233066772</v>
      </c>
    </row>
    <row r="11" spans="1:11" x14ac:dyDescent="0.25">
      <c r="A11" t="s">
        <v>7</v>
      </c>
      <c r="B11" s="3">
        <v>0.16724728494892779</v>
      </c>
      <c r="C11" s="3">
        <f t="shared" si="0"/>
        <v>-0.8403853388207071</v>
      </c>
      <c r="D11" s="3">
        <v>0.19070249605879547</v>
      </c>
      <c r="E11" s="3">
        <f t="shared" si="1"/>
        <v>-0.91179069162804105</v>
      </c>
      <c r="F11" s="3">
        <v>0.17787186850636436</v>
      </c>
      <c r="G11" s="3">
        <f t="shared" si="2"/>
        <v>-0.84251266541003833</v>
      </c>
      <c r="H11" s="3">
        <v>0.15522032860195287</v>
      </c>
      <c r="I11" s="3">
        <f t="shared" si="3"/>
        <v>-0.93245854821935925</v>
      </c>
      <c r="J11" s="3">
        <v>0.14312778760291095</v>
      </c>
      <c r="K11" s="3">
        <f t="shared" si="4"/>
        <v>-0.8887134458467455</v>
      </c>
    </row>
    <row r="12" spans="1:11" x14ac:dyDescent="0.25">
      <c r="B12" s="3">
        <v>0.21404081084914578</v>
      </c>
      <c r="C12" s="3">
        <f t="shared" si="0"/>
        <v>-0.44347217057493771</v>
      </c>
      <c r="D12" s="3">
        <v>0.22149205658998145</v>
      </c>
      <c r="E12" s="3">
        <f t="shared" si="1"/>
        <v>-0.57477114982967703</v>
      </c>
      <c r="F12" s="3">
        <v>0.21990122075795782</v>
      </c>
      <c r="G12" s="3">
        <f t="shared" si="2"/>
        <v>-0.46525956162113652</v>
      </c>
      <c r="H12" s="3">
        <v>0.19386067036905394</v>
      </c>
      <c r="I12" s="3">
        <f t="shared" si="3"/>
        <v>-0.63445955487428818</v>
      </c>
      <c r="J12" s="3">
        <v>0.18158135223222185</v>
      </c>
      <c r="K12" s="3">
        <f t="shared" si="4"/>
        <v>-0.53715203428016944</v>
      </c>
    </row>
    <row r="13" spans="1:11" x14ac:dyDescent="0.25">
      <c r="B13" s="3">
        <v>0.26398895647297405</v>
      </c>
      <c r="C13" s="3">
        <f t="shared" si="0"/>
        <v>-1.9800811211475259E-2</v>
      </c>
      <c r="D13" s="3">
        <v>0.25482024961527538</v>
      </c>
      <c r="E13" s="3">
        <f t="shared" si="1"/>
        <v>-0.2099639830961626</v>
      </c>
      <c r="F13" s="3">
        <v>0.26343171086443679</v>
      </c>
      <c r="G13" s="3">
        <f t="shared" si="2"/>
        <v>-7.4532328809722784E-2</v>
      </c>
      <c r="H13" s="3">
        <v>0.23562160101515889</v>
      </c>
      <c r="I13" s="3">
        <f t="shared" si="3"/>
        <v>-0.31239420232898013</v>
      </c>
      <c r="J13" s="3">
        <v>0.22381591731393805</v>
      </c>
      <c r="K13" s="3">
        <f t="shared" si="4"/>
        <v>-0.15102285587597097</v>
      </c>
    </row>
    <row r="14" spans="1:11" x14ac:dyDescent="0.25">
      <c r="B14" s="3">
        <v>0.31446287205073714</v>
      </c>
      <c r="C14" s="3">
        <f t="shared" si="0"/>
        <v>0.40833024667160084</v>
      </c>
      <c r="D14" s="3">
        <v>0.28886191848308512</v>
      </c>
      <c r="E14" s="3">
        <f t="shared" si="1"/>
        <v>0.16265282097482936</v>
      </c>
      <c r="F14" s="3">
        <v>0.30622884838300751</v>
      </c>
      <c r="G14" s="3">
        <f t="shared" si="2"/>
        <v>0.30961237238655004</v>
      </c>
      <c r="H14" s="3">
        <v>0.27836299256323405</v>
      </c>
      <c r="I14" s="3">
        <f t="shared" si="3"/>
        <v>1.7232583382793522E-2</v>
      </c>
      <c r="J14" s="3">
        <v>0.26774188935436255</v>
      </c>
      <c r="K14" s="3">
        <f t="shared" si="4"/>
        <v>0.25056999731804847</v>
      </c>
    </row>
    <row r="15" spans="1:11" x14ac:dyDescent="0.25">
      <c r="B15" s="3">
        <v>0.34706060919470938</v>
      </c>
      <c r="C15" s="3">
        <f t="shared" si="0"/>
        <v>0.68483155488775616</v>
      </c>
      <c r="D15" s="3">
        <v>0.31099971222280026</v>
      </c>
      <c r="E15" s="3">
        <f t="shared" si="1"/>
        <v>0.40497096302913249</v>
      </c>
      <c r="F15" s="3">
        <v>0.33331793602861409</v>
      </c>
      <c r="G15" s="3">
        <f t="shared" si="2"/>
        <v>0.5527625007049618</v>
      </c>
      <c r="H15" s="3">
        <v>0.30625576865263643</v>
      </c>
      <c r="I15" s="3">
        <f t="shared" si="3"/>
        <v>0.23234504916637377</v>
      </c>
      <c r="J15" s="3">
        <v>0.29677686606404519</v>
      </c>
      <c r="K15" s="3">
        <f t="shared" si="4"/>
        <v>0.5160220430583814</v>
      </c>
    </row>
    <row r="16" spans="1:11" x14ac:dyDescent="0.25">
      <c r="B16" s="3">
        <v>0.4169880130680686</v>
      </c>
      <c r="C16" s="3">
        <f t="shared" si="0"/>
        <v>1.2779714579966006</v>
      </c>
      <c r="D16" s="3">
        <v>0.35880546475868003</v>
      </c>
      <c r="E16" s="3">
        <f t="shared" si="1"/>
        <v>0.92824809128334285</v>
      </c>
      <c r="F16" s="3">
        <v>0.39019214896935883</v>
      </c>
      <c r="G16" s="3">
        <f t="shared" si="2"/>
        <v>1.0632622397684734</v>
      </c>
      <c r="H16" s="3">
        <v>0.36685529834597491</v>
      </c>
      <c r="I16" s="3">
        <f t="shared" si="3"/>
        <v>0.69969595808548046</v>
      </c>
      <c r="J16" s="3">
        <v>0.3608251323698875</v>
      </c>
      <c r="K16" s="3">
        <f t="shared" si="4"/>
        <v>1.1015828129879026</v>
      </c>
    </row>
    <row r="17" spans="1:11" x14ac:dyDescent="0.25">
      <c r="B17" s="3">
        <v>0.42092646353136287</v>
      </c>
      <c r="C17" s="3">
        <f t="shared" si="0"/>
        <v>1.3113782770232016</v>
      </c>
      <c r="D17" s="3">
        <v>0.36241473948124092</v>
      </c>
      <c r="E17" s="3">
        <f t="shared" si="1"/>
        <v>0.96775486215751083</v>
      </c>
      <c r="F17" s="3">
        <v>0.39440780938480924</v>
      </c>
      <c r="G17" s="3">
        <f t="shared" si="2"/>
        <v>1.101101770740269</v>
      </c>
      <c r="H17" s="3">
        <v>0.371453835854817</v>
      </c>
      <c r="I17" s="3">
        <f t="shared" si="3"/>
        <v>0.73516043603327219</v>
      </c>
      <c r="J17" s="3">
        <v>0.36573803028877783</v>
      </c>
      <c r="K17" s="3">
        <f t="shared" si="4"/>
        <v>1.1464989434922523</v>
      </c>
    </row>
    <row r="18" spans="1:11" x14ac:dyDescent="0.25">
      <c r="B18" s="3">
        <v>0.45099263949788876</v>
      </c>
      <c r="C18" s="3">
        <f t="shared" si="0"/>
        <v>1.566406316272815</v>
      </c>
      <c r="D18" s="3">
        <v>0.39135242888331706</v>
      </c>
      <c r="E18" s="3">
        <f t="shared" si="1"/>
        <v>1.2845040022796295</v>
      </c>
      <c r="F18" s="3">
        <v>0.42786467520772725</v>
      </c>
      <c r="G18" s="3">
        <f t="shared" si="2"/>
        <v>1.4014087181133665</v>
      </c>
      <c r="H18" s="3">
        <v>0.40845452028091672</v>
      </c>
      <c r="I18" s="3">
        <f t="shared" si="3"/>
        <v>1.0205141934745223</v>
      </c>
      <c r="J18" s="3">
        <v>0.40553080758862714</v>
      </c>
      <c r="K18" s="3">
        <f t="shared" si="4"/>
        <v>1.5103040963447392</v>
      </c>
    </row>
    <row r="19" spans="1:11" x14ac:dyDescent="0.25">
      <c r="B19" s="3">
        <v>0.5257793555018121</v>
      </c>
      <c r="C19" s="3">
        <f t="shared" si="0"/>
        <v>2.2007639933393239</v>
      </c>
      <c r="D19" s="3">
        <v>0.42580937402192115</v>
      </c>
      <c r="E19" s="3">
        <f t="shared" si="1"/>
        <v>1.6616663801129063</v>
      </c>
      <c r="F19" s="3">
        <v>0.50932235697842276</v>
      </c>
      <c r="G19" s="3">
        <f t="shared" si="2"/>
        <v>2.1325682918200601</v>
      </c>
      <c r="H19" s="3">
        <v>0.50212779816146669</v>
      </c>
      <c r="I19" s="3">
        <f t="shared" si="3"/>
        <v>1.7429338521821951</v>
      </c>
      <c r="J19" s="3">
        <v>0.50828663812151598</v>
      </c>
      <c r="K19" s="3">
        <f t="shared" si="4"/>
        <v>2.449748467161335</v>
      </c>
    </row>
    <row r="20" spans="1:11" x14ac:dyDescent="0.25">
      <c r="B20" s="3">
        <v>0.5257793555018121</v>
      </c>
      <c r="C20" s="3">
        <f t="shared" si="0"/>
        <v>2.2007639933393239</v>
      </c>
      <c r="D20" s="3">
        <v>0.42580937402192115</v>
      </c>
      <c r="E20" s="3">
        <f t="shared" si="1"/>
        <v>1.6616663801129063</v>
      </c>
      <c r="F20" s="3">
        <v>0.50932235697842276</v>
      </c>
      <c r="G20" s="3">
        <f t="shared" si="2"/>
        <v>2.1325682918200601</v>
      </c>
      <c r="H20" s="3">
        <v>0.50212779816146669</v>
      </c>
      <c r="I20" s="3">
        <f t="shared" si="3"/>
        <v>1.7429338521821951</v>
      </c>
      <c r="J20" s="3">
        <v>0.50828663812151598</v>
      </c>
      <c r="K20" s="3">
        <f t="shared" si="4"/>
        <v>2.449748467161335</v>
      </c>
    </row>
    <row r="21" spans="1:11" x14ac:dyDescent="0.25">
      <c r="A21" t="s">
        <v>8</v>
      </c>
      <c r="B21" s="3">
        <v>0.20633910593613325</v>
      </c>
      <c r="C21" s="3">
        <f t="shared" si="0"/>
        <v>-0.50879975679779099</v>
      </c>
      <c r="D21" s="3">
        <v>0.21394781753831427</v>
      </c>
      <c r="E21" s="3">
        <f t="shared" si="1"/>
        <v>-0.65734965840679371</v>
      </c>
      <c r="F21" s="3">
        <v>0.21355665077181143</v>
      </c>
      <c r="G21" s="3">
        <f t="shared" si="2"/>
        <v>-0.52220806525620955</v>
      </c>
      <c r="H21" s="3">
        <v>0.18257373577591551</v>
      </c>
      <c r="I21" s="3">
        <f t="shared" si="3"/>
        <v>-0.72150576080538165</v>
      </c>
      <c r="J21" s="3">
        <v>0.17134979849017962</v>
      </c>
      <c r="K21" s="3">
        <f t="shared" si="4"/>
        <v>-0.63069393373075655</v>
      </c>
    </row>
    <row r="22" spans="1:11" x14ac:dyDescent="0.25">
      <c r="B22" s="3">
        <v>0.24880889422913266</v>
      </c>
      <c r="C22" s="3">
        <f t="shared" si="0"/>
        <v>-0.14856149943614697</v>
      </c>
      <c r="D22" s="3">
        <v>0.24173393615327937</v>
      </c>
      <c r="E22" s="3">
        <f t="shared" si="1"/>
        <v>-0.35320550037357007</v>
      </c>
      <c r="F22" s="3">
        <v>0.25046861126024778</v>
      </c>
      <c r="G22" s="3">
        <f t="shared" si="2"/>
        <v>-0.1908883823394219</v>
      </c>
      <c r="H22" s="3">
        <v>0.21704771317582888</v>
      </c>
      <c r="I22" s="3">
        <f t="shared" si="3"/>
        <v>-0.45563827382260169</v>
      </c>
      <c r="J22" s="3">
        <v>0.20671487282845291</v>
      </c>
      <c r="K22" s="3">
        <f t="shared" si="4"/>
        <v>-0.30736902030925001</v>
      </c>
    </row>
    <row r="23" spans="1:11" x14ac:dyDescent="0.25">
      <c r="B23" s="3">
        <v>0.26473506483900733</v>
      </c>
      <c r="C23" s="3">
        <f t="shared" si="0"/>
        <v>-1.3472152925531375E-2</v>
      </c>
      <c r="D23" s="3">
        <v>0.25222768236312221</v>
      </c>
      <c r="E23" s="3">
        <f t="shared" si="1"/>
        <v>-0.23834197265912219</v>
      </c>
      <c r="F23" s="3">
        <v>0.26407332302897685</v>
      </c>
      <c r="G23" s="3">
        <f t="shared" si="2"/>
        <v>-6.8773254078984408E-2</v>
      </c>
      <c r="H23" s="3">
        <v>0.23006165529798422</v>
      </c>
      <c r="I23" s="3">
        <f t="shared" si="3"/>
        <v>-0.35527317676346509</v>
      </c>
      <c r="J23" s="3">
        <v>0.22021397739836332</v>
      </c>
      <c r="K23" s="3">
        <f t="shared" si="4"/>
        <v>-0.18395356316681638</v>
      </c>
    </row>
    <row r="24" spans="1:11" x14ac:dyDescent="0.25">
      <c r="B24" s="3">
        <v>0.29127868252213185</v>
      </c>
      <c r="C24" s="3">
        <f t="shared" si="0"/>
        <v>0.21167675792549523</v>
      </c>
      <c r="D24" s="3">
        <v>0.26979363219017016</v>
      </c>
      <c r="E24" s="3">
        <f t="shared" si="1"/>
        <v>-4.6066790427519197E-2</v>
      </c>
      <c r="F24" s="3">
        <v>0.2864852827450684</v>
      </c>
      <c r="G24" s="3">
        <f t="shared" si="2"/>
        <v>0.13239523679555246</v>
      </c>
      <c r="H24" s="3">
        <v>0.25185604440725884</v>
      </c>
      <c r="I24" s="3">
        <f t="shared" si="3"/>
        <v>-0.18719220961569785</v>
      </c>
      <c r="J24" s="3">
        <v>0.24300000221858739</v>
      </c>
      <c r="K24" s="3">
        <f t="shared" si="4"/>
        <v>2.4367489172839357E-2</v>
      </c>
    </row>
    <row r="25" spans="1:11" x14ac:dyDescent="0.25">
      <c r="B25" s="3">
        <v>0.32843974727850617</v>
      </c>
      <c r="C25" s="3">
        <f t="shared" si="0"/>
        <v>0.52688523311693236</v>
      </c>
      <c r="D25" s="3">
        <v>0.2945257058006695</v>
      </c>
      <c r="E25" s="3">
        <f t="shared" si="1"/>
        <v>0.22464808734708855</v>
      </c>
      <c r="F25" s="3">
        <v>0.31735536027972144</v>
      </c>
      <c r="G25" s="3">
        <f t="shared" si="2"/>
        <v>0.40948331786894993</v>
      </c>
      <c r="H25" s="3">
        <v>0.28258760886217632</v>
      </c>
      <c r="I25" s="3">
        <f t="shared" si="3"/>
        <v>4.9813335694509589E-2</v>
      </c>
      <c r="J25" s="3">
        <v>0.27550422309468514</v>
      </c>
      <c r="K25" s="3">
        <f t="shared" si="4"/>
        <v>0.32153707236311624</v>
      </c>
    </row>
    <row r="26" spans="1:11" x14ac:dyDescent="0.25">
      <c r="B26" s="3">
        <v>0.40807060032787995</v>
      </c>
      <c r="C26" s="3">
        <f t="shared" si="0"/>
        <v>1.202331965670014</v>
      </c>
      <c r="D26" s="3">
        <v>0.34796081807492885</v>
      </c>
      <c r="E26" s="3">
        <f t="shared" si="1"/>
        <v>0.80954364103238663</v>
      </c>
      <c r="F26" s="3">
        <v>0.38179391417313535</v>
      </c>
      <c r="G26" s="3">
        <f t="shared" si="2"/>
        <v>0.98788015621273306</v>
      </c>
      <c r="H26" s="3">
        <v>0.34930296723745025</v>
      </c>
      <c r="I26" s="3">
        <f t="shared" si="3"/>
        <v>0.56433025576518903</v>
      </c>
      <c r="J26" s="3">
        <v>0.34752814190261772</v>
      </c>
      <c r="K26" s="3">
        <f t="shared" si="4"/>
        <v>0.98001518243597674</v>
      </c>
    </row>
    <row r="27" spans="1:11" x14ac:dyDescent="0.25">
      <c r="A27" t="s">
        <v>9</v>
      </c>
      <c r="B27" s="3">
        <v>6.1406820589577089E-2</v>
      </c>
      <c r="C27" s="3">
        <f t="shared" si="0"/>
        <v>-1.738147865351704</v>
      </c>
      <c r="D27" s="3">
        <v>0.10157024824799692</v>
      </c>
      <c r="E27" s="3">
        <f t="shared" si="1"/>
        <v>-1.8874236268960678</v>
      </c>
      <c r="F27" s="3">
        <v>6.1406820589577089E-2</v>
      </c>
      <c r="G27" s="3">
        <f t="shared" si="2"/>
        <v>-1.8878963902535588</v>
      </c>
      <c r="H27" s="3">
        <v>7.0934735712337757E-2</v>
      </c>
      <c r="I27" s="3">
        <f t="shared" si="3"/>
        <v>-1.582479243843298</v>
      </c>
      <c r="J27" s="3">
        <v>6.1382612698444999E-2</v>
      </c>
      <c r="K27" s="3">
        <f t="shared" si="4"/>
        <v>-1.6360680631678419</v>
      </c>
    </row>
    <row r="28" spans="1:11" x14ac:dyDescent="0.25">
      <c r="B28" s="3">
        <v>0.11738666727444137</v>
      </c>
      <c r="C28" s="3">
        <f t="shared" si="0"/>
        <v>-1.2633142665119463</v>
      </c>
      <c r="D28" s="3">
        <v>0.1502423059359233</v>
      </c>
      <c r="E28" s="3">
        <f t="shared" si="1"/>
        <v>-1.3546640065125986</v>
      </c>
      <c r="F28" s="3">
        <v>0.12632481134392246</v>
      </c>
      <c r="G28" s="3">
        <f t="shared" si="2"/>
        <v>-1.3051961535900847</v>
      </c>
      <c r="H28" s="3">
        <v>0.13515912529002896</v>
      </c>
      <c r="I28" s="3">
        <f t="shared" si="3"/>
        <v>-1.0871729766857778</v>
      </c>
      <c r="J28" s="3">
        <v>0.12164341247495916</v>
      </c>
      <c r="K28" s="3">
        <f t="shared" si="4"/>
        <v>-1.0851341761332507</v>
      </c>
    </row>
    <row r="29" spans="1:11" x14ac:dyDescent="0.25">
      <c r="B29" s="3">
        <v>0.16362072698160945</v>
      </c>
      <c r="C29" s="3">
        <f t="shared" si="0"/>
        <v>-0.8711466158337855</v>
      </c>
      <c r="D29" s="3">
        <v>0.18490107695969876</v>
      </c>
      <c r="E29" s="3">
        <f t="shared" si="1"/>
        <v>-0.97529246212513809</v>
      </c>
      <c r="F29" s="3">
        <v>0.17135257822440186</v>
      </c>
      <c r="G29" s="3">
        <f t="shared" si="2"/>
        <v>-0.90102944860119338</v>
      </c>
      <c r="H29" s="3">
        <v>0.18024195534330667</v>
      </c>
      <c r="I29" s="3">
        <f t="shared" si="3"/>
        <v>-0.73948873377718882</v>
      </c>
      <c r="J29" s="3">
        <v>0.16525227749078389</v>
      </c>
      <c r="K29" s="3">
        <f t="shared" si="4"/>
        <v>-0.68644047141247833</v>
      </c>
    </row>
    <row r="30" spans="1:11" x14ac:dyDescent="0.25">
      <c r="B30" s="3">
        <v>0.24011708031528742</v>
      </c>
      <c r="C30" s="3">
        <f t="shared" si="0"/>
        <v>-0.22228741198446608</v>
      </c>
      <c r="D30" s="3">
        <v>0.24337236265728376</v>
      </c>
      <c r="E30" s="3">
        <f t="shared" si="1"/>
        <v>-0.33527144285136007</v>
      </c>
      <c r="F30" s="3">
        <v>0.24330432857209638</v>
      </c>
      <c r="G30" s="3">
        <f t="shared" si="2"/>
        <v>-0.2551945811203879</v>
      </c>
      <c r="H30" s="3">
        <v>0.25649507922762121</v>
      </c>
      <c r="I30" s="3">
        <f t="shared" si="3"/>
        <v>-0.15141541149902751</v>
      </c>
      <c r="J30" s="3">
        <v>0.24130515419933621</v>
      </c>
      <c r="K30" s="3">
        <f t="shared" si="4"/>
        <v>8.8723545141246515E-3</v>
      </c>
    </row>
    <row r="31" spans="1:11" x14ac:dyDescent="0.25">
      <c r="B31" s="3">
        <v>0.35191944287989396</v>
      </c>
      <c r="C31" s="3">
        <f t="shared" si="0"/>
        <v>0.7260452705645416</v>
      </c>
      <c r="D31" s="3">
        <v>0.33024122354616331</v>
      </c>
      <c r="E31" s="3">
        <f t="shared" si="1"/>
        <v>0.61558667880525053</v>
      </c>
      <c r="F31" s="3">
        <v>0.34413003388404129</v>
      </c>
      <c r="G31" s="3">
        <f t="shared" si="2"/>
        <v>0.64981128342263017</v>
      </c>
      <c r="H31" s="3">
        <v>0.3716677068888532</v>
      </c>
      <c r="I31" s="3">
        <f t="shared" si="3"/>
        <v>0.73680983533808686</v>
      </c>
      <c r="J31" s="3">
        <v>0.36120462535742554</v>
      </c>
      <c r="K31" s="3">
        <f t="shared" si="4"/>
        <v>1.1050523246356418</v>
      </c>
    </row>
    <row r="32" spans="1:11" x14ac:dyDescent="0.25">
      <c r="A32" t="s">
        <v>10</v>
      </c>
      <c r="B32" s="3">
        <v>0.30679018134795721</v>
      </c>
      <c r="C32" s="3">
        <f t="shared" si="0"/>
        <v>0.3432487654790059</v>
      </c>
      <c r="D32" s="3">
        <v>0.3273078171725885</v>
      </c>
      <c r="E32" s="3">
        <f t="shared" si="1"/>
        <v>0.58347789729376265</v>
      </c>
      <c r="F32" s="3">
        <v>0.32065859512371525</v>
      </c>
      <c r="G32" s="3">
        <f t="shared" si="2"/>
        <v>0.43913296818905612</v>
      </c>
      <c r="H32" s="3">
        <v>0.26288151835045453</v>
      </c>
      <c r="I32" s="3">
        <f t="shared" si="3"/>
        <v>-0.10216241986828893</v>
      </c>
      <c r="J32" s="3">
        <v>0.23997255102544821</v>
      </c>
      <c r="K32" s="3">
        <f t="shared" si="4"/>
        <v>-3.3109595007498435E-3</v>
      </c>
    </row>
    <row r="33" spans="1:11" x14ac:dyDescent="0.25">
      <c r="B33" s="3">
        <v>0.48358834909317427</v>
      </c>
      <c r="C33" s="3">
        <f t="shared" si="0"/>
        <v>1.8428904263668469</v>
      </c>
      <c r="D33" s="3">
        <v>0.43883311744450548</v>
      </c>
      <c r="E33" s="3">
        <f t="shared" si="1"/>
        <v>1.8042230118106228</v>
      </c>
      <c r="F33" s="3">
        <v>0.47038078475339246</v>
      </c>
      <c r="G33" s="3">
        <f t="shared" si="2"/>
        <v>1.7830309280184229</v>
      </c>
      <c r="H33" s="3">
        <v>0.40583383496534209</v>
      </c>
      <c r="I33" s="3">
        <f t="shared" si="3"/>
        <v>1.0003031510716733</v>
      </c>
      <c r="J33" s="3">
        <v>0.38075489147888314</v>
      </c>
      <c r="K33" s="3">
        <f t="shared" si="4"/>
        <v>1.2837904785732059</v>
      </c>
    </row>
    <row r="34" spans="1:11" x14ac:dyDescent="0.25">
      <c r="B34" s="3">
        <v>0.70145281360344103</v>
      </c>
      <c r="C34" s="3">
        <f t="shared" si="0"/>
        <v>3.6908656150998493</v>
      </c>
      <c r="D34" s="3">
        <v>0.51425077014725951</v>
      </c>
      <c r="E34" s="3">
        <f t="shared" si="1"/>
        <v>2.6297373198711695</v>
      </c>
      <c r="F34" s="3">
        <v>0.65607272500259295</v>
      </c>
      <c r="G34" s="3">
        <f t="shared" si="2"/>
        <v>3.4497913479327762</v>
      </c>
      <c r="H34" s="3">
        <v>0.60342015848059005</v>
      </c>
      <c r="I34" s="3">
        <f t="shared" si="3"/>
        <v>2.5241127969902073</v>
      </c>
      <c r="J34" s="3">
        <v>0.5801040136957254</v>
      </c>
      <c r="K34" s="3">
        <f t="shared" si="4"/>
        <v>3.1063382573476721</v>
      </c>
    </row>
    <row r="35" spans="1:11" x14ac:dyDescent="0.25">
      <c r="B35" s="3">
        <v>0.70145281360344103</v>
      </c>
      <c r="C35" s="3">
        <f t="shared" si="0"/>
        <v>3.6908656150998493</v>
      </c>
      <c r="D35" s="3">
        <v>0.51425077014725951</v>
      </c>
      <c r="E35" s="3">
        <f t="shared" si="1"/>
        <v>2.6297373198711695</v>
      </c>
      <c r="F35" s="3">
        <v>0.65607272500259295</v>
      </c>
      <c r="G35" s="3">
        <f t="shared" si="2"/>
        <v>3.4497913479327762</v>
      </c>
      <c r="H35" s="3">
        <v>0.60342015848059005</v>
      </c>
      <c r="I35" s="3">
        <f t="shared" si="3"/>
        <v>2.5241127969902073</v>
      </c>
      <c r="J35" s="3">
        <v>0.5801040136957254</v>
      </c>
      <c r="K35" s="3">
        <f t="shared" si="4"/>
        <v>3.1063382573476721</v>
      </c>
    </row>
    <row r="36" spans="1:11" x14ac:dyDescent="0.25">
      <c r="B36" s="3">
        <v>0.70145281360344103</v>
      </c>
      <c r="C36" s="3">
        <f t="shared" si="0"/>
        <v>3.6908656150998493</v>
      </c>
      <c r="D36" s="3">
        <v>0.51425077014725951</v>
      </c>
      <c r="E36" s="3">
        <f t="shared" si="1"/>
        <v>2.6297373198711695</v>
      </c>
      <c r="F36" s="3">
        <v>0.65607272500259295</v>
      </c>
      <c r="G36" s="3">
        <f t="shared" si="2"/>
        <v>3.4497913479327762</v>
      </c>
      <c r="H36" s="3">
        <v>0.60342015848059005</v>
      </c>
      <c r="I36" s="3">
        <f t="shared" si="3"/>
        <v>2.5241127969902073</v>
      </c>
      <c r="J36" s="3">
        <v>0.5801040136957254</v>
      </c>
      <c r="K36" s="3">
        <f t="shared" si="4"/>
        <v>3.1063382573476721</v>
      </c>
    </row>
    <row r="37" spans="1:11" x14ac:dyDescent="0.25">
      <c r="A37" t="s">
        <v>11</v>
      </c>
      <c r="B37" s="3">
        <v>5.2197084757393944E-2</v>
      </c>
      <c r="C37" s="3">
        <f t="shared" si="0"/>
        <v>-1.8162669076237754</v>
      </c>
      <c r="D37" s="3">
        <v>8.9892441364921596E-2</v>
      </c>
      <c r="E37" s="3">
        <f t="shared" si="1"/>
        <v>-2.015247767840123</v>
      </c>
      <c r="F37" s="3">
        <v>5.2197084757393944E-2</v>
      </c>
      <c r="G37" s="3">
        <f t="shared" si="2"/>
        <v>-1.9705624615022594</v>
      </c>
      <c r="H37" s="3">
        <v>7.180042262144648E-2</v>
      </c>
      <c r="I37" s="3">
        <f t="shared" si="3"/>
        <v>-1.5758029616038369</v>
      </c>
      <c r="J37" s="3">
        <v>5.1614247318551951E-2</v>
      </c>
      <c r="K37" s="3">
        <f t="shared" si="4"/>
        <v>-1.7253752666679201</v>
      </c>
    </row>
    <row r="38" spans="1:11" x14ac:dyDescent="0.25">
      <c r="B38" s="3">
        <v>0.14000449244629359</v>
      </c>
      <c r="C38" s="3">
        <f t="shared" si="0"/>
        <v>-1.0714648071031403</v>
      </c>
      <c r="D38" s="3">
        <v>0.16946134941544155</v>
      </c>
      <c r="E38" s="3">
        <f t="shared" si="1"/>
        <v>-1.1442942215749574</v>
      </c>
      <c r="F38" s="3">
        <v>0.1492668016614096</v>
      </c>
      <c r="G38" s="3">
        <f t="shared" si="2"/>
        <v>-1.0992701378247853</v>
      </c>
      <c r="H38" s="3">
        <v>0.21108392229361886</v>
      </c>
      <c r="I38" s="3">
        <f t="shared" si="3"/>
        <v>-0.5016317510576358</v>
      </c>
      <c r="J38" s="3">
        <v>0.15719250234058724</v>
      </c>
      <c r="K38" s="3">
        <f t="shared" si="4"/>
        <v>-0.76012690220315016</v>
      </c>
    </row>
    <row r="39" spans="1:11" x14ac:dyDescent="0.25">
      <c r="B39" s="3">
        <v>0.24455201103266899</v>
      </c>
      <c r="C39" s="3">
        <f t="shared" si="0"/>
        <v>-0.1846693362331322</v>
      </c>
      <c r="D39" s="3">
        <v>0.25285237956224266</v>
      </c>
      <c r="E39" s="3">
        <f t="shared" si="1"/>
        <v>-0.23150409773729438</v>
      </c>
      <c r="F39" s="3">
        <v>0.2504626430470539</v>
      </c>
      <c r="G39" s="3">
        <f t="shared" si="2"/>
        <v>-0.19094195268564054</v>
      </c>
      <c r="H39" s="3">
        <v>0.37412457671013</v>
      </c>
      <c r="I39" s="3">
        <f t="shared" si="3"/>
        <v>0.75575751281809633</v>
      </c>
      <c r="J39" s="3">
        <v>0.27928426266762635</v>
      </c>
      <c r="K39" s="3">
        <f t="shared" si="4"/>
        <v>0.35609605436781111</v>
      </c>
    </row>
    <row r="40" spans="1:11" x14ac:dyDescent="0.25">
      <c r="B40" s="3">
        <v>0.34909952961904439</v>
      </c>
      <c r="C40" s="3">
        <f t="shared" si="0"/>
        <v>0.7021261346368759</v>
      </c>
      <c r="D40" s="3">
        <v>0.33770206410561732</v>
      </c>
      <c r="E40" s="3">
        <f t="shared" si="1"/>
        <v>0.69725231557947531</v>
      </c>
      <c r="F40" s="3">
        <v>0.34769316654520682</v>
      </c>
      <c r="G40" s="3">
        <f t="shared" si="2"/>
        <v>0.68179376194358676</v>
      </c>
      <c r="H40" s="3">
        <v>0.56092238587097998</v>
      </c>
      <c r="I40" s="3">
        <f t="shared" si="3"/>
        <v>2.1963648300233598</v>
      </c>
      <c r="J40" s="3">
        <v>0.4178895282996693</v>
      </c>
      <c r="K40" s="3">
        <f t="shared" si="4"/>
        <v>1.6232936030449641</v>
      </c>
    </row>
    <row r="41" spans="1:11" x14ac:dyDescent="0.25">
      <c r="B41" s="3">
        <v>0.42751016855882606</v>
      </c>
      <c r="C41" s="3">
        <f t="shared" si="0"/>
        <v>1.3672227377893831</v>
      </c>
      <c r="D41" s="3">
        <v>0.40184799996411458</v>
      </c>
      <c r="E41" s="3">
        <f t="shared" si="1"/>
        <v>1.3993875048544642</v>
      </c>
      <c r="F41" s="3">
        <v>0.41871623271781827</v>
      </c>
      <c r="G41" s="3">
        <f t="shared" si="2"/>
        <v>1.3192928124602741</v>
      </c>
      <c r="H41" s="3">
        <v>0.7166113755425898</v>
      </c>
      <c r="I41" s="3">
        <f t="shared" si="3"/>
        <v>3.3970571654248127</v>
      </c>
      <c r="J41" s="3">
        <v>0.53591046017867638</v>
      </c>
      <c r="K41" s="3">
        <f t="shared" si="4"/>
        <v>2.7022990426124531</v>
      </c>
    </row>
    <row r="42" spans="1:11" x14ac:dyDescent="0.25">
      <c r="B42" s="3">
        <v>0.51324201405572301</v>
      </c>
      <c r="C42" s="3">
        <f t="shared" si="0"/>
        <v>2.0944194548799335</v>
      </c>
      <c r="D42" s="3">
        <v>0.45610555943189235</v>
      </c>
      <c r="E42" s="3">
        <f t="shared" si="1"/>
        <v>1.9932854857108868</v>
      </c>
      <c r="F42" s="3">
        <v>0.49939143141625153</v>
      </c>
      <c r="G42" s="3">
        <f t="shared" si="2"/>
        <v>2.0434288620853653</v>
      </c>
      <c r="H42" s="3">
        <v>0.9134417928660733</v>
      </c>
      <c r="I42" s="3">
        <f t="shared" si="3"/>
        <v>4.9150371712856362</v>
      </c>
      <c r="J42" s="3">
        <v>0.67681373390693611</v>
      </c>
      <c r="K42" s="3">
        <f t="shared" si="4"/>
        <v>3.9905061121984056</v>
      </c>
    </row>
    <row r="43" spans="1:11" x14ac:dyDescent="0.25">
      <c r="A43" t="s">
        <v>12</v>
      </c>
      <c r="B43" s="3">
        <v>0.12862827836683247</v>
      </c>
      <c r="C43" s="3">
        <f t="shared" si="0"/>
        <v>-1.1679604031509689</v>
      </c>
      <c r="D43" s="3">
        <v>0.212644348091411</v>
      </c>
      <c r="E43" s="3">
        <f t="shared" si="1"/>
        <v>-0.67161730848574031</v>
      </c>
      <c r="F43" s="3">
        <v>0.15547380427579349</v>
      </c>
      <c r="G43" s="3">
        <f t="shared" si="2"/>
        <v>-1.0435564311874586</v>
      </c>
      <c r="H43" s="3">
        <v>0.12691956329147039</v>
      </c>
      <c r="I43" s="3">
        <f t="shared" si="3"/>
        <v>-1.1507174762653676</v>
      </c>
      <c r="J43" s="3">
        <v>0.10971446668410485</v>
      </c>
      <c r="K43" s="3">
        <f t="shared" si="4"/>
        <v>-1.1941944690127628</v>
      </c>
    </row>
    <row r="44" spans="1:11" x14ac:dyDescent="0.25">
      <c r="B44" s="3">
        <v>0.21087955947822681</v>
      </c>
      <c r="C44" s="3">
        <f t="shared" si="0"/>
        <v>-0.47028661281056505</v>
      </c>
      <c r="D44" s="3">
        <v>0.26320836832803479</v>
      </c>
      <c r="E44" s="3">
        <f t="shared" si="1"/>
        <v>-0.11814844963763527</v>
      </c>
      <c r="F44" s="3">
        <v>0.23281475878676752</v>
      </c>
      <c r="G44" s="3">
        <f t="shared" si="2"/>
        <v>-0.34934837000671476</v>
      </c>
      <c r="H44" s="3">
        <v>0.19109857723155355</v>
      </c>
      <c r="I44" s="3">
        <f t="shared" si="3"/>
        <v>-0.65576115151806447</v>
      </c>
      <c r="J44" s="3">
        <v>0.17099754339802728</v>
      </c>
      <c r="K44" s="3">
        <f t="shared" si="4"/>
        <v>-0.633914423134597</v>
      </c>
    </row>
    <row r="45" spans="1:11" x14ac:dyDescent="0.25">
      <c r="B45" s="3">
        <v>0.29431649941524463</v>
      </c>
      <c r="C45" s="3">
        <f t="shared" si="0"/>
        <v>0.23744420127154783</v>
      </c>
      <c r="D45" s="3">
        <v>0.31523014425318951</v>
      </c>
      <c r="E45" s="3">
        <f t="shared" si="1"/>
        <v>0.45127686151855112</v>
      </c>
      <c r="F45" s="3">
        <v>0.30788868939637559</v>
      </c>
      <c r="G45" s="3">
        <f t="shared" si="2"/>
        <v>0.32451101204059052</v>
      </c>
      <c r="H45" s="3">
        <v>0.25786701101209974</v>
      </c>
      <c r="I45" s="3">
        <f t="shared" si="3"/>
        <v>-0.14083490749683994</v>
      </c>
      <c r="J45" s="3">
        <v>0.23560615229212351</v>
      </c>
      <c r="K45" s="3">
        <f t="shared" si="4"/>
        <v>-4.3230725508087868E-2</v>
      </c>
    </row>
    <row r="46" spans="1:11" x14ac:dyDescent="0.25">
      <c r="B46" s="3">
        <v>0.46119037928928075</v>
      </c>
      <c r="C46" s="3">
        <f t="shared" si="0"/>
        <v>1.6529058294357779</v>
      </c>
      <c r="D46" s="3">
        <v>0.42200204719783496</v>
      </c>
      <c r="E46" s="3">
        <f t="shared" si="1"/>
        <v>1.6199917501541421</v>
      </c>
      <c r="F46" s="3">
        <v>0.45023334739497817</v>
      </c>
      <c r="G46" s="3">
        <f t="shared" si="2"/>
        <v>1.6021886625617598</v>
      </c>
      <c r="H46" s="3">
        <v>0.39531109325123459</v>
      </c>
      <c r="I46" s="3">
        <f t="shared" si="3"/>
        <v>0.91915049313364094</v>
      </c>
      <c r="J46" s="3">
        <v>0.37093892177749088</v>
      </c>
      <c r="K46" s="3">
        <f t="shared" si="4"/>
        <v>1.1940480529389965</v>
      </c>
    </row>
    <row r="47" spans="1:11" x14ac:dyDescent="0.25">
      <c r="B47" s="3">
        <v>0.6767909106545047</v>
      </c>
      <c r="C47" s="3">
        <f t="shared" si="0"/>
        <v>3.4816778301206797</v>
      </c>
      <c r="D47" s="3">
        <v>0.50294566256817608</v>
      </c>
      <c r="E47" s="3">
        <f t="shared" si="1"/>
        <v>2.5059927093423897</v>
      </c>
      <c r="F47" s="3">
        <v>0.63464867430204397</v>
      </c>
      <c r="G47" s="3">
        <f t="shared" si="2"/>
        <v>3.2574902728619257</v>
      </c>
      <c r="H47" s="3">
        <v>0.59400332859502147</v>
      </c>
      <c r="I47" s="3">
        <f t="shared" si="3"/>
        <v>2.4514890649508998</v>
      </c>
      <c r="J47" s="3">
        <v>0.57156372915356424</v>
      </c>
      <c r="K47" s="3">
        <f t="shared" si="4"/>
        <v>3.0282587732279134</v>
      </c>
    </row>
    <row r="48" spans="1:11" x14ac:dyDescent="0.25">
      <c r="A48" t="s">
        <v>13</v>
      </c>
      <c r="B48" s="3">
        <v>0.12862827836683247</v>
      </c>
      <c r="C48" s="3">
        <f t="shared" si="0"/>
        <v>-1.1679604031509689</v>
      </c>
      <c r="D48" s="3">
        <v>0.212644348091411</v>
      </c>
      <c r="E48" s="3">
        <f t="shared" si="1"/>
        <v>-0.67161730848574031</v>
      </c>
      <c r="F48" s="3">
        <v>0.15547380427579349</v>
      </c>
      <c r="G48" s="3">
        <f t="shared" si="2"/>
        <v>-1.0435564311874586</v>
      </c>
      <c r="H48" s="3">
        <v>0.12691956329147039</v>
      </c>
      <c r="I48" s="3">
        <f t="shared" si="3"/>
        <v>-1.1507174762653676</v>
      </c>
      <c r="J48" s="3">
        <v>0.10971446668410485</v>
      </c>
      <c r="K48" s="3">
        <f t="shared" si="4"/>
        <v>-1.1941944690127628</v>
      </c>
    </row>
    <row r="49" spans="1:11" x14ac:dyDescent="0.25">
      <c r="B49" s="3">
        <v>0.29431649941524463</v>
      </c>
      <c r="C49" s="3">
        <f t="shared" si="0"/>
        <v>0.23744420127154783</v>
      </c>
      <c r="D49" s="3">
        <v>0.31523014425318951</v>
      </c>
      <c r="E49" s="3">
        <f t="shared" si="1"/>
        <v>0.45127686151855112</v>
      </c>
      <c r="F49" s="3">
        <v>0.30788868939637559</v>
      </c>
      <c r="G49" s="3">
        <f t="shared" si="2"/>
        <v>0.32451101204059052</v>
      </c>
      <c r="H49" s="3">
        <v>0.25786701101209974</v>
      </c>
      <c r="I49" s="3">
        <f t="shared" si="3"/>
        <v>-0.14083490749683994</v>
      </c>
      <c r="J49" s="3">
        <v>0.23560615229212351</v>
      </c>
      <c r="K49" s="3">
        <f t="shared" si="4"/>
        <v>-4.3230725508087868E-2</v>
      </c>
    </row>
    <row r="50" spans="1:11" x14ac:dyDescent="0.25">
      <c r="B50" s="3">
        <v>0.46119037928928075</v>
      </c>
      <c r="C50" s="3">
        <f t="shared" si="0"/>
        <v>1.6529058294357779</v>
      </c>
      <c r="D50" s="3">
        <v>0.42200204719783496</v>
      </c>
      <c r="E50" s="3">
        <f t="shared" si="1"/>
        <v>1.6199917501541421</v>
      </c>
      <c r="F50" s="3">
        <v>0.45023334739497817</v>
      </c>
      <c r="G50" s="3">
        <f t="shared" si="2"/>
        <v>1.6021886625617598</v>
      </c>
      <c r="H50" s="3">
        <v>0.39531109325123459</v>
      </c>
      <c r="I50" s="3">
        <f t="shared" si="3"/>
        <v>0.91915049313364094</v>
      </c>
      <c r="J50" s="3">
        <v>0.37093892177749088</v>
      </c>
      <c r="K50" s="3">
        <f t="shared" si="4"/>
        <v>1.1940480529389965</v>
      </c>
    </row>
    <row r="51" spans="1:11" x14ac:dyDescent="0.25">
      <c r="B51" s="3">
        <v>0.6767909106545047</v>
      </c>
      <c r="C51" s="3">
        <f t="shared" si="0"/>
        <v>3.4816778301206797</v>
      </c>
      <c r="D51" s="3">
        <v>0.50294566256817608</v>
      </c>
      <c r="E51" s="3">
        <f t="shared" si="1"/>
        <v>2.5059927093423897</v>
      </c>
      <c r="F51" s="3">
        <v>0.63464867430204397</v>
      </c>
      <c r="G51" s="3">
        <f t="shared" si="2"/>
        <v>3.2574902728619257</v>
      </c>
      <c r="H51" s="3">
        <v>0.59400332859502147</v>
      </c>
      <c r="I51" s="3">
        <f t="shared" si="3"/>
        <v>2.4514890649508998</v>
      </c>
      <c r="J51" s="3">
        <v>0.57156372915356424</v>
      </c>
      <c r="K51" s="3">
        <f t="shared" si="4"/>
        <v>3.0282587732279134</v>
      </c>
    </row>
    <row r="52" spans="1:11" x14ac:dyDescent="0.25">
      <c r="A52" t="s">
        <v>14</v>
      </c>
      <c r="B52" s="3">
        <v>0.33732996102036494</v>
      </c>
      <c r="C52" s="3">
        <f t="shared" si="0"/>
        <v>0.60229401744721955</v>
      </c>
      <c r="D52" s="3">
        <v>0.45926972621923035</v>
      </c>
      <c r="E52" s="3">
        <f t="shared" si="1"/>
        <v>2.0279201483187581</v>
      </c>
      <c r="F52" s="3">
        <v>0.39015477691263195</v>
      </c>
      <c r="G52" s="3">
        <f t="shared" si="2"/>
        <v>1.0629267902875774</v>
      </c>
      <c r="H52" s="3">
        <v>0.26856327509053168</v>
      </c>
      <c r="I52" s="3">
        <f t="shared" si="3"/>
        <v>-5.8344024079250115E-2</v>
      </c>
      <c r="J52" s="3">
        <v>0.25075475797443053</v>
      </c>
      <c r="K52" s="3">
        <f t="shared" si="4"/>
        <v>9.5265282554526695E-2</v>
      </c>
    </row>
    <row r="53" spans="1:11" x14ac:dyDescent="0.25">
      <c r="B53" s="3">
        <v>0.51208771889422056</v>
      </c>
      <c r="C53" s="3">
        <f t="shared" si="0"/>
        <v>2.0846284647626327</v>
      </c>
      <c r="D53" s="3">
        <v>0.57347208499430369</v>
      </c>
      <c r="E53" s="3">
        <f t="shared" si="1"/>
        <v>3.2779680854331454</v>
      </c>
      <c r="F53" s="3">
        <v>0.54740373328463166</v>
      </c>
      <c r="G53" s="3">
        <f t="shared" si="2"/>
        <v>2.4743845853967894</v>
      </c>
      <c r="H53" s="3">
        <v>0.36707375632649369</v>
      </c>
      <c r="I53" s="3">
        <f t="shared" si="3"/>
        <v>0.70138073247684518</v>
      </c>
      <c r="J53" s="3">
        <v>0.35059800811605646</v>
      </c>
      <c r="K53" s="3">
        <f t="shared" si="4"/>
        <v>1.008081410098377</v>
      </c>
    </row>
    <row r="54" spans="1:11" x14ac:dyDescent="0.25">
      <c r="A54" t="s">
        <v>15</v>
      </c>
      <c r="B54" s="3">
        <v>0.20824829465924125</v>
      </c>
      <c r="C54" s="3">
        <f t="shared" si="0"/>
        <v>-0.49260559039785407</v>
      </c>
      <c r="D54" s="3">
        <v>0.34115284171600047</v>
      </c>
      <c r="E54" s="3">
        <f t="shared" si="1"/>
        <v>0.73502419244408423</v>
      </c>
      <c r="F54" s="3">
        <v>0.25772959683539293</v>
      </c>
      <c r="G54" s="3">
        <f t="shared" si="2"/>
        <v>-0.12571418387943731</v>
      </c>
      <c r="H54" s="3">
        <v>0.20668540172693578</v>
      </c>
      <c r="I54" s="3">
        <f t="shared" si="3"/>
        <v>-0.53555367413428789</v>
      </c>
      <c r="J54" s="3">
        <v>0.18995703895200047</v>
      </c>
      <c r="K54" s="3">
        <f t="shared" si="4"/>
        <v>-0.46057738445432927</v>
      </c>
    </row>
    <row r="55" spans="1:11" x14ac:dyDescent="0.25">
      <c r="B55" s="3">
        <v>0.32538796040506446</v>
      </c>
      <c r="C55" s="3">
        <f t="shared" si="0"/>
        <v>0.50099929326851078</v>
      </c>
      <c r="D55" s="3">
        <v>0.44695119530032318</v>
      </c>
      <c r="E55" s="3">
        <f t="shared" si="1"/>
        <v>1.8930827042534544</v>
      </c>
      <c r="F55" s="3">
        <v>0.37777567175969251</v>
      </c>
      <c r="G55" s="3">
        <f t="shared" si="2"/>
        <v>0.95181263813219819</v>
      </c>
      <c r="H55" s="3">
        <v>0.26192842472274047</v>
      </c>
      <c r="I55" s="3">
        <f t="shared" si="3"/>
        <v>-0.10951279330272404</v>
      </c>
      <c r="J55" s="3">
        <v>0.24411368354271806</v>
      </c>
      <c r="K55" s="3">
        <f t="shared" si="4"/>
        <v>3.4549311901655354E-2</v>
      </c>
    </row>
    <row r="56" spans="1:11" x14ac:dyDescent="0.25">
      <c r="B56" s="3">
        <v>0.49163800751316639</v>
      </c>
      <c r="C56" s="3">
        <f t="shared" si="0"/>
        <v>1.9111694321760762</v>
      </c>
      <c r="D56" s="3">
        <v>0.55810831374453196</v>
      </c>
      <c r="E56" s="3">
        <f t="shared" si="1"/>
        <v>3.1097977362120717</v>
      </c>
      <c r="F56" s="3">
        <v>0.52828836334725671</v>
      </c>
      <c r="G56" s="3">
        <f t="shared" si="2"/>
        <v>2.3028060991098789</v>
      </c>
      <c r="H56" s="3">
        <v>0.35330111276505638</v>
      </c>
      <c r="I56" s="3">
        <f t="shared" si="3"/>
        <v>0.5951644380727622</v>
      </c>
      <c r="J56" s="3">
        <v>0.33666233863404676</v>
      </c>
      <c r="K56" s="3">
        <f t="shared" si="4"/>
        <v>0.88067466168769326</v>
      </c>
    </row>
    <row r="57" spans="1:11" x14ac:dyDescent="0.25">
      <c r="A57" t="s">
        <v>16</v>
      </c>
      <c r="B57" s="3">
        <v>0.20824829465924125</v>
      </c>
      <c r="C57" s="3">
        <f t="shared" si="0"/>
        <v>-0.49260559039785407</v>
      </c>
      <c r="D57" s="3">
        <v>0.34115284171600047</v>
      </c>
      <c r="E57" s="3">
        <f t="shared" si="1"/>
        <v>0.73502419244408423</v>
      </c>
      <c r="F57" s="3">
        <v>0.25772959683539293</v>
      </c>
      <c r="G57" s="3">
        <f t="shared" si="2"/>
        <v>-0.12571418387943731</v>
      </c>
      <c r="H57" s="3">
        <v>0.20668540172693578</v>
      </c>
      <c r="I57" s="3">
        <f t="shared" si="3"/>
        <v>-0.53555367413428789</v>
      </c>
      <c r="J57" s="3">
        <v>0.18995703895200047</v>
      </c>
      <c r="K57" s="3">
        <f t="shared" si="4"/>
        <v>-0.46057738445432927</v>
      </c>
    </row>
    <row r="58" spans="1:11" x14ac:dyDescent="0.25">
      <c r="B58" s="3">
        <v>0.32538796040506446</v>
      </c>
      <c r="C58" s="3">
        <f t="shared" si="0"/>
        <v>0.50099929326851078</v>
      </c>
      <c r="D58" s="3">
        <v>0.44695119530032318</v>
      </c>
      <c r="E58" s="3">
        <f t="shared" si="1"/>
        <v>1.8930827042534544</v>
      </c>
      <c r="F58" s="3">
        <v>0.37777567175969251</v>
      </c>
      <c r="G58" s="3">
        <f t="shared" si="2"/>
        <v>0.95181263813219819</v>
      </c>
      <c r="H58" s="3">
        <v>0.26192842472274047</v>
      </c>
      <c r="I58" s="3">
        <f t="shared" si="3"/>
        <v>-0.10951279330272404</v>
      </c>
      <c r="J58" s="3">
        <v>0.24411368354271806</v>
      </c>
      <c r="K58" s="3">
        <f t="shared" si="4"/>
        <v>3.4549311901655354E-2</v>
      </c>
    </row>
    <row r="59" spans="1:11" x14ac:dyDescent="0.25">
      <c r="B59" s="3">
        <v>0.49163800751316639</v>
      </c>
      <c r="C59" s="3">
        <f t="shared" si="0"/>
        <v>1.9111694321760762</v>
      </c>
      <c r="D59" s="3">
        <v>0.55810831374453196</v>
      </c>
      <c r="E59" s="3">
        <f t="shared" si="1"/>
        <v>3.1097977362120717</v>
      </c>
      <c r="F59" s="3">
        <v>0.52828836334725671</v>
      </c>
      <c r="G59" s="3">
        <f t="shared" si="2"/>
        <v>2.3028060991098789</v>
      </c>
      <c r="H59" s="3">
        <v>0.35330111276505638</v>
      </c>
      <c r="I59" s="3">
        <f t="shared" si="3"/>
        <v>0.5951644380727622</v>
      </c>
      <c r="J59" s="3">
        <v>0.33666233863404676</v>
      </c>
      <c r="K59" s="3">
        <f t="shared" si="4"/>
        <v>0.88067466168769326</v>
      </c>
    </row>
    <row r="60" spans="1:11" x14ac:dyDescent="0.25">
      <c r="A60" t="s">
        <v>17</v>
      </c>
      <c r="B60" s="3">
        <v>0.1597966073534369</v>
      </c>
      <c r="C60" s="3">
        <f t="shared" si="0"/>
        <v>-0.90358365510724037</v>
      </c>
      <c r="D60" s="3">
        <v>0.18103752318944741</v>
      </c>
      <c r="E60" s="3">
        <f t="shared" si="1"/>
        <v>-1.0175825467804418</v>
      </c>
      <c r="F60" s="3">
        <v>0.16770822936657279</v>
      </c>
      <c r="G60" s="3">
        <f t="shared" si="2"/>
        <v>-0.93374091913910617</v>
      </c>
      <c r="H60" s="3">
        <v>0.24569876241229988</v>
      </c>
      <c r="I60" s="3">
        <f t="shared" si="3"/>
        <v>-0.23467791373547173</v>
      </c>
      <c r="J60" s="3">
        <v>0.18174855379482613</v>
      </c>
      <c r="K60" s="3">
        <f t="shared" si="4"/>
        <v>-0.53562339531179437</v>
      </c>
    </row>
    <row r="61" spans="1:11" x14ac:dyDescent="0.25">
      <c r="B61" s="3">
        <v>0.28188069149101397</v>
      </c>
      <c r="C61" s="3">
        <f t="shared" si="0"/>
        <v>0.13196089288765789</v>
      </c>
      <c r="D61" s="3">
        <v>0.28066544154832729</v>
      </c>
      <c r="E61" s="3">
        <f t="shared" si="1"/>
        <v>7.2934979821656462E-2</v>
      </c>
      <c r="F61" s="3">
        <v>0.28449284747940923</v>
      </c>
      <c r="G61" s="3">
        <f t="shared" si="2"/>
        <v>0.11451124982452099</v>
      </c>
      <c r="H61" s="3">
        <v>0.45402654428008321</v>
      </c>
      <c r="I61" s="3">
        <f t="shared" si="3"/>
        <v>1.3719711593135664</v>
      </c>
      <c r="J61" s="3">
        <v>0.33563541112836781</v>
      </c>
      <c r="K61" s="3">
        <f t="shared" si="4"/>
        <v>0.87128598506035548</v>
      </c>
    </row>
    <row r="62" spans="1:11" x14ac:dyDescent="0.25">
      <c r="B62" s="3">
        <v>0.40396477562859107</v>
      </c>
      <c r="C62" s="3">
        <f t="shared" si="0"/>
        <v>1.1675054408825565</v>
      </c>
      <c r="D62" s="3">
        <v>0.38172208565646731</v>
      </c>
      <c r="E62" s="3">
        <f t="shared" si="1"/>
        <v>1.1790911998336029</v>
      </c>
      <c r="F62" s="3">
        <v>0.3966591978935074</v>
      </c>
      <c r="G62" s="3">
        <f t="shared" si="2"/>
        <v>1.12131010746782</v>
      </c>
      <c r="H62" s="3">
        <v>0.6987163424831655</v>
      </c>
      <c r="I62" s="3">
        <f t="shared" si="3"/>
        <v>3.2590485041731272</v>
      </c>
      <c r="J62" s="3">
        <v>0.5176213335911779</v>
      </c>
      <c r="K62" s="3">
        <f t="shared" si="4"/>
        <v>2.5350908469249265</v>
      </c>
    </row>
    <row r="63" spans="1:11" x14ac:dyDescent="0.25">
      <c r="B63" s="3">
        <v>0.49024229779742012</v>
      </c>
      <c r="C63" s="3">
        <f t="shared" si="0"/>
        <v>1.8993307097337977</v>
      </c>
      <c r="D63" s="3">
        <v>0.43961936124438972</v>
      </c>
      <c r="E63" s="3">
        <f t="shared" si="1"/>
        <v>1.8128291601481543</v>
      </c>
      <c r="F63" s="3">
        <v>0.47797067242625069</v>
      </c>
      <c r="G63" s="3">
        <f t="shared" si="2"/>
        <v>1.8511573332234028</v>
      </c>
      <c r="H63" s="3">
        <v>0.90406272691227141</v>
      </c>
      <c r="I63" s="3">
        <f t="shared" si="3"/>
        <v>4.842704679259656</v>
      </c>
      <c r="J63" s="3">
        <v>0.66114062330281209</v>
      </c>
      <c r="K63" s="3">
        <f t="shared" si="4"/>
        <v>3.8472148220217619</v>
      </c>
    </row>
    <row r="64" spans="1:11" x14ac:dyDescent="0.25">
      <c r="A64" t="s">
        <v>18</v>
      </c>
      <c r="B64" s="3">
        <v>0.1597966073534369</v>
      </c>
      <c r="C64" s="3">
        <f t="shared" si="0"/>
        <v>-0.90358365510724037</v>
      </c>
      <c r="D64" s="3">
        <v>0.18103752318944741</v>
      </c>
      <c r="E64" s="3">
        <f t="shared" si="1"/>
        <v>-1.0175825467804418</v>
      </c>
      <c r="F64" s="3">
        <v>0.16770822936657279</v>
      </c>
      <c r="G64" s="3">
        <f t="shared" si="2"/>
        <v>-0.93374091913910617</v>
      </c>
      <c r="H64" s="3">
        <v>0.24569876241229988</v>
      </c>
      <c r="I64" s="3">
        <f t="shared" si="3"/>
        <v>-0.23467791373547173</v>
      </c>
      <c r="J64" s="3">
        <v>0.18174855379482613</v>
      </c>
      <c r="K64" s="3">
        <f t="shared" si="4"/>
        <v>-0.53562339531179437</v>
      </c>
    </row>
    <row r="65" spans="1:11" x14ac:dyDescent="0.25">
      <c r="B65" s="3">
        <v>0.28188069149101397</v>
      </c>
      <c r="C65" s="3">
        <f t="shared" si="0"/>
        <v>0.13196089288765789</v>
      </c>
      <c r="D65" s="3">
        <v>0.28066544154832729</v>
      </c>
      <c r="E65" s="3">
        <f t="shared" si="1"/>
        <v>7.2934979821656462E-2</v>
      </c>
      <c r="F65" s="3">
        <v>0.28449284747940923</v>
      </c>
      <c r="G65" s="3">
        <f t="shared" si="2"/>
        <v>0.11451124982452099</v>
      </c>
      <c r="H65" s="3">
        <v>0.45402654428008321</v>
      </c>
      <c r="I65" s="3">
        <f t="shared" si="3"/>
        <v>1.3719711593135664</v>
      </c>
      <c r="J65" s="3">
        <v>0.33563541112836781</v>
      </c>
      <c r="K65" s="3">
        <f t="shared" si="4"/>
        <v>0.87128598506035548</v>
      </c>
    </row>
    <row r="66" spans="1:11" x14ac:dyDescent="0.25">
      <c r="B66" s="3">
        <v>0.40396477562859107</v>
      </c>
      <c r="C66" s="3">
        <f t="shared" si="0"/>
        <v>1.1675054408825565</v>
      </c>
      <c r="D66" s="3">
        <v>0.38172208565646731</v>
      </c>
      <c r="E66" s="3">
        <f t="shared" si="1"/>
        <v>1.1790911998336029</v>
      </c>
      <c r="F66" s="3">
        <v>0.3966591978935074</v>
      </c>
      <c r="G66" s="3">
        <f t="shared" si="2"/>
        <v>1.12131010746782</v>
      </c>
      <c r="H66" s="3">
        <v>0.6987163424831655</v>
      </c>
      <c r="I66" s="3">
        <f t="shared" si="3"/>
        <v>3.2590485041731272</v>
      </c>
      <c r="J66" s="3">
        <v>0.5176213335911779</v>
      </c>
      <c r="K66" s="3">
        <f t="shared" si="4"/>
        <v>2.5350908469249265</v>
      </c>
    </row>
    <row r="67" spans="1:11" x14ac:dyDescent="0.25">
      <c r="B67" s="3">
        <v>0.49024229779742012</v>
      </c>
      <c r="C67" s="3">
        <f t="shared" ref="C67:C130" si="5">(B67-B$344)/B$345</f>
        <v>1.8993307097337977</v>
      </c>
      <c r="D67" s="3">
        <v>0.43961936124438972</v>
      </c>
      <c r="E67" s="3">
        <f t="shared" ref="E67:E130" si="6">(D67-D$344)/D$345</f>
        <v>1.8128291601481543</v>
      </c>
      <c r="F67" s="3">
        <v>0.47797067242625069</v>
      </c>
      <c r="G67" s="3">
        <f t="shared" ref="G67:G130" si="7">(F67-F$344)/F$345</f>
        <v>1.8511573332234028</v>
      </c>
      <c r="H67" s="3">
        <v>0.90406272691227141</v>
      </c>
      <c r="I67" s="3">
        <f t="shared" ref="I67:I130" si="8">(H67-H$344)/H$345</f>
        <v>4.842704679259656</v>
      </c>
      <c r="J67" s="3">
        <v>0.66114062330281209</v>
      </c>
      <c r="K67" s="3">
        <f t="shared" ref="K67:K130" si="9">(J67-J$344)/J$345</f>
        <v>3.8472148220217619</v>
      </c>
    </row>
    <row r="68" spans="1:11" x14ac:dyDescent="0.25">
      <c r="A68" t="s">
        <v>19</v>
      </c>
      <c r="B68" s="3">
        <v>0.22163979815661172</v>
      </c>
      <c r="C68" s="3">
        <f t="shared" si="5"/>
        <v>-0.3790158580906578</v>
      </c>
      <c r="D68" s="3">
        <v>0.21747161875638735</v>
      </c>
      <c r="E68" s="3">
        <f t="shared" si="6"/>
        <v>-0.61877847221851978</v>
      </c>
      <c r="F68" s="3">
        <v>0.10939457736918726</v>
      </c>
      <c r="G68" s="3">
        <f t="shared" si="7"/>
        <v>-1.4571609822795162</v>
      </c>
      <c r="H68" s="3">
        <v>0.11977962427406223</v>
      </c>
      <c r="I68" s="3">
        <f t="shared" si="8"/>
        <v>-1.205781550298594</v>
      </c>
      <c r="J68" s="3">
        <v>0.10575890342601783</v>
      </c>
      <c r="K68" s="3">
        <f t="shared" si="9"/>
        <v>-1.2303581749255816</v>
      </c>
    </row>
    <row r="69" spans="1:11" x14ac:dyDescent="0.25">
      <c r="B69" s="3">
        <v>0.44327959631322345</v>
      </c>
      <c r="C69" s="3">
        <f t="shared" si="5"/>
        <v>1.500982556290076</v>
      </c>
      <c r="D69" s="3">
        <v>0.46445424899750293</v>
      </c>
      <c r="E69" s="3">
        <f t="shared" si="6"/>
        <v>2.0846694315508727</v>
      </c>
      <c r="F69" s="3">
        <v>0.43559236577183119</v>
      </c>
      <c r="G69" s="3">
        <f t="shared" si="7"/>
        <v>1.470772034325738</v>
      </c>
      <c r="H69" s="3">
        <v>0.42685407389062208</v>
      </c>
      <c r="I69" s="3">
        <f t="shared" si="8"/>
        <v>1.1624137782851103</v>
      </c>
      <c r="J69" s="3">
        <v>0.40884274805073917</v>
      </c>
      <c r="K69" s="3">
        <f t="shared" si="9"/>
        <v>1.5405834859178202</v>
      </c>
    </row>
    <row r="70" spans="1:11" x14ac:dyDescent="0.25">
      <c r="A70" t="s">
        <v>20</v>
      </c>
      <c r="B70" s="3">
        <v>0.10629770257672502</v>
      </c>
      <c r="C70" s="3">
        <f t="shared" si="5"/>
        <v>-1.3573733489611186</v>
      </c>
      <c r="D70" s="3">
        <v>0.21173980120691188</v>
      </c>
      <c r="E70" s="3">
        <f t="shared" si="6"/>
        <v>-0.68151839090749999</v>
      </c>
      <c r="F70" s="3">
        <v>0.10629770257672502</v>
      </c>
      <c r="G70" s="3">
        <f t="shared" si="7"/>
        <v>-1.4849583563743713</v>
      </c>
      <c r="H70" s="3">
        <v>0.11661648578447287</v>
      </c>
      <c r="I70" s="3">
        <f t="shared" si="8"/>
        <v>-1.2301760572465432</v>
      </c>
      <c r="J70" s="3">
        <v>0.10282888284834817</v>
      </c>
      <c r="K70" s="3">
        <f t="shared" si="9"/>
        <v>-1.2571458649651024</v>
      </c>
    </row>
    <row r="71" spans="1:11" x14ac:dyDescent="0.25">
      <c r="B71" s="3">
        <v>0.40042765797216162</v>
      </c>
      <c r="C71" s="3">
        <f t="shared" si="5"/>
        <v>1.1375028166207048</v>
      </c>
      <c r="D71" s="3">
        <v>0.4517790176630731</v>
      </c>
      <c r="E71" s="3">
        <f t="shared" si="6"/>
        <v>1.9459275793509685</v>
      </c>
      <c r="F71" s="3">
        <v>0.42243772809082808</v>
      </c>
      <c r="G71" s="3">
        <f t="shared" si="7"/>
        <v>1.3526967457828669</v>
      </c>
      <c r="H71" s="3">
        <v>0.41610235652026495</v>
      </c>
      <c r="I71" s="3">
        <f t="shared" si="8"/>
        <v>1.0794952323672511</v>
      </c>
      <c r="J71" s="3">
        <v>0.3981688688469045</v>
      </c>
      <c r="K71" s="3">
        <f t="shared" si="9"/>
        <v>1.4429976294188129</v>
      </c>
    </row>
    <row r="72" spans="1:11" x14ac:dyDescent="0.25">
      <c r="A72" t="s">
        <v>21</v>
      </c>
      <c r="B72" s="3">
        <v>0.10629770257672502</v>
      </c>
      <c r="C72" s="3">
        <f t="shared" si="5"/>
        <v>-1.3573733489611186</v>
      </c>
      <c r="D72" s="3">
        <v>0.21173980120691188</v>
      </c>
      <c r="E72" s="3">
        <f t="shared" si="6"/>
        <v>-0.68151839090749999</v>
      </c>
      <c r="F72" s="3">
        <v>0.10629770257672502</v>
      </c>
      <c r="G72" s="3">
        <f t="shared" si="7"/>
        <v>-1.4849583563743713</v>
      </c>
      <c r="H72" s="3">
        <v>0.11661648578447287</v>
      </c>
      <c r="I72" s="3">
        <f t="shared" si="8"/>
        <v>-1.2301760572465432</v>
      </c>
      <c r="J72" s="3">
        <v>0.10282888284834817</v>
      </c>
      <c r="K72" s="3">
        <f t="shared" si="9"/>
        <v>-1.2571458649651024</v>
      </c>
    </row>
    <row r="73" spans="1:11" x14ac:dyDescent="0.25">
      <c r="B73" s="3">
        <v>0.40042765797216162</v>
      </c>
      <c r="C73" s="3">
        <f t="shared" si="5"/>
        <v>1.1375028166207048</v>
      </c>
      <c r="D73" s="3">
        <v>0.4517790176630731</v>
      </c>
      <c r="E73" s="3">
        <f t="shared" si="6"/>
        <v>1.9459275793509685</v>
      </c>
      <c r="F73" s="3">
        <v>0.42243772809082808</v>
      </c>
      <c r="G73" s="3">
        <f t="shared" si="7"/>
        <v>1.3526967457828669</v>
      </c>
      <c r="H73" s="3">
        <v>0.41610235652026495</v>
      </c>
      <c r="I73" s="3">
        <f t="shared" si="8"/>
        <v>1.0794952323672511</v>
      </c>
      <c r="J73" s="3">
        <v>0.3981688688469045</v>
      </c>
      <c r="K73" s="3">
        <f t="shared" si="9"/>
        <v>1.4429976294188129</v>
      </c>
    </row>
    <row r="74" spans="1:11" x14ac:dyDescent="0.25">
      <c r="A74" t="s">
        <v>22</v>
      </c>
      <c r="B74" s="3">
        <v>0.14576285622789853</v>
      </c>
      <c r="C74" s="3">
        <f t="shared" si="5"/>
        <v>-1.0226210756574221</v>
      </c>
      <c r="D74" s="3">
        <v>0.15361393013724833</v>
      </c>
      <c r="E74" s="3">
        <f t="shared" si="6"/>
        <v>-1.3177585351826033</v>
      </c>
      <c r="F74" s="3">
        <v>0.15022612934554355</v>
      </c>
      <c r="G74" s="3">
        <f t="shared" si="7"/>
        <v>-1.0906592664455712</v>
      </c>
      <c r="H74" s="3">
        <v>0.14468014850431984</v>
      </c>
      <c r="I74" s="3">
        <f t="shared" si="8"/>
        <v>-1.0137456930821578</v>
      </c>
      <c r="J74" s="3">
        <v>0.13437916066970959</v>
      </c>
      <c r="K74" s="3">
        <f t="shared" si="9"/>
        <v>-0.96869769863461908</v>
      </c>
    </row>
    <row r="75" spans="1:11" x14ac:dyDescent="0.25">
      <c r="B75" s="3">
        <v>0.18594638321687937</v>
      </c>
      <c r="C75" s="3">
        <f t="shared" si="5"/>
        <v>-0.68177539878972815</v>
      </c>
      <c r="D75" s="3">
        <v>0.18189082526950365</v>
      </c>
      <c r="E75" s="3">
        <f t="shared" si="6"/>
        <v>-1.0082423850153897</v>
      </c>
      <c r="F75" s="3">
        <v>0.18610540199744188</v>
      </c>
      <c r="G75" s="3">
        <f t="shared" si="7"/>
        <v>-0.76860893151318521</v>
      </c>
      <c r="H75" s="3">
        <v>0.18162927748054286</v>
      </c>
      <c r="I75" s="3">
        <f t="shared" si="8"/>
        <v>-0.72878953751144271</v>
      </c>
      <c r="J75" s="3">
        <v>0.172036156056423</v>
      </c>
      <c r="K75" s="3">
        <f t="shared" si="9"/>
        <v>-0.62441891509063818</v>
      </c>
    </row>
    <row r="76" spans="1:11" x14ac:dyDescent="0.25">
      <c r="A76" t="s">
        <v>23</v>
      </c>
      <c r="B76" s="3">
        <v>0.13878769380193201</v>
      </c>
      <c r="C76" s="3">
        <f t="shared" si="5"/>
        <v>-1.0817859657625792</v>
      </c>
      <c r="D76" s="3">
        <v>0.14222424166995234</v>
      </c>
      <c r="E76" s="3">
        <f t="shared" si="6"/>
        <v>-1.4424289599061468</v>
      </c>
      <c r="F76" s="3">
        <v>0.14131486041685221</v>
      </c>
      <c r="G76" s="3">
        <f t="shared" si="7"/>
        <v>-1.1706463155421691</v>
      </c>
      <c r="H76" s="3">
        <v>0.16104591288533532</v>
      </c>
      <c r="I76" s="3">
        <f t="shared" si="8"/>
        <v>-0.8875309370051927</v>
      </c>
      <c r="J76" s="3">
        <v>0.14298862215441252</v>
      </c>
      <c r="K76" s="3">
        <f t="shared" si="9"/>
        <v>-0.88998576486286374</v>
      </c>
    </row>
    <row r="77" spans="1:11" x14ac:dyDescent="0.25">
      <c r="B77" s="3">
        <v>0.16917412974027912</v>
      </c>
      <c r="C77" s="3">
        <f t="shared" si="5"/>
        <v>-0.82404140969504247</v>
      </c>
      <c r="D77" s="3">
        <v>0.16518119122789468</v>
      </c>
      <c r="E77" s="3">
        <f t="shared" si="6"/>
        <v>-1.1911444177552666</v>
      </c>
      <c r="F77" s="3">
        <v>0.16892438347148633</v>
      </c>
      <c r="G77" s="3">
        <f t="shared" si="7"/>
        <v>-0.922824788240447</v>
      </c>
      <c r="H77" s="3">
        <v>0.19575398369670524</v>
      </c>
      <c r="I77" s="3">
        <f t="shared" si="8"/>
        <v>-0.61985809329489638</v>
      </c>
      <c r="J77" s="3">
        <v>0.17687038984542722</v>
      </c>
      <c r="K77" s="3">
        <f t="shared" si="9"/>
        <v>-0.58022197077381121</v>
      </c>
    </row>
    <row r="78" spans="1:11" x14ac:dyDescent="0.25">
      <c r="B78" s="3">
        <v>0.2123032646205138</v>
      </c>
      <c r="C78" s="3">
        <f t="shared" si="5"/>
        <v>-0.45821042688950608</v>
      </c>
      <c r="D78" s="3">
        <v>0.19301515670636996</v>
      </c>
      <c r="E78" s="3">
        <f t="shared" si="6"/>
        <v>-0.88647653259705339</v>
      </c>
      <c r="F78" s="3">
        <v>0.20712561799566825</v>
      </c>
      <c r="G78" s="3">
        <f t="shared" si="7"/>
        <v>-0.57993265403514294</v>
      </c>
      <c r="H78" s="3">
        <v>0.24679825111898007</v>
      </c>
      <c r="I78" s="3">
        <f t="shared" si="8"/>
        <v>-0.22619852373007754</v>
      </c>
      <c r="J78" s="3">
        <v>0.22798547852130341</v>
      </c>
      <c r="K78" s="3">
        <f t="shared" si="9"/>
        <v>-0.11290267539841733</v>
      </c>
    </row>
    <row r="79" spans="1:11" x14ac:dyDescent="0.25">
      <c r="A79" t="s">
        <v>24</v>
      </c>
      <c r="B79" s="3">
        <v>0.12007419362751766</v>
      </c>
      <c r="C79" s="3">
        <f t="shared" si="5"/>
        <v>-1.2405180659901442</v>
      </c>
      <c r="D79" s="3">
        <v>0.12254081777601554</v>
      </c>
      <c r="E79" s="3">
        <f t="shared" si="6"/>
        <v>-1.6578818077971857</v>
      </c>
      <c r="F79" s="3">
        <v>0.12207375489278674</v>
      </c>
      <c r="G79" s="3">
        <f t="shared" si="7"/>
        <v>-1.3433533973889582</v>
      </c>
      <c r="H79" s="3">
        <v>0.12007419362751766</v>
      </c>
      <c r="I79" s="3">
        <f t="shared" si="8"/>
        <v>-1.2035097957854195</v>
      </c>
      <c r="J79" s="3">
        <v>0.13899119070157095</v>
      </c>
      <c r="K79" s="3">
        <f t="shared" si="9"/>
        <v>-0.92653225041625764</v>
      </c>
    </row>
    <row r="80" spans="1:11" x14ac:dyDescent="0.25">
      <c r="B80" s="3">
        <v>0.17056620402683209</v>
      </c>
      <c r="C80" s="3">
        <f t="shared" si="5"/>
        <v>-0.81223352377750291</v>
      </c>
      <c r="D80" s="3">
        <v>0.16388788457928524</v>
      </c>
      <c r="E80" s="3">
        <f t="shared" si="6"/>
        <v>-1.2053008268302727</v>
      </c>
      <c r="F80" s="3">
        <v>0.16894366164547195</v>
      </c>
      <c r="G80" s="3">
        <f t="shared" si="7"/>
        <v>-0.92265174843417253</v>
      </c>
      <c r="H80" s="3">
        <v>0.17056620402683209</v>
      </c>
      <c r="I80" s="3">
        <f t="shared" si="8"/>
        <v>-0.81410929923558251</v>
      </c>
      <c r="J80" s="3">
        <v>0.20845553183839405</v>
      </c>
      <c r="K80" s="3">
        <f t="shared" si="9"/>
        <v>-0.291455059029194</v>
      </c>
    </row>
    <row r="81" spans="1:11" x14ac:dyDescent="0.25">
      <c r="A81" t="s">
        <v>25</v>
      </c>
      <c r="B81" s="3">
        <v>0.12206155113118464</v>
      </c>
      <c r="C81" s="3">
        <f t="shared" si="5"/>
        <v>-1.223660854484016</v>
      </c>
      <c r="D81" s="3">
        <v>0.21378025833653602</v>
      </c>
      <c r="E81" s="3">
        <f t="shared" si="6"/>
        <v>-0.6591837451697472</v>
      </c>
      <c r="F81" s="3">
        <v>0.14488845434355033</v>
      </c>
      <c r="G81" s="3">
        <f t="shared" si="7"/>
        <v>-1.1385699372897082</v>
      </c>
      <c r="H81" s="3">
        <v>0.123820150465785</v>
      </c>
      <c r="I81" s="3">
        <f t="shared" si="8"/>
        <v>-1.1746205231789286</v>
      </c>
      <c r="J81" s="3">
        <v>0.1037257334013387</v>
      </c>
      <c r="K81" s="3">
        <f t="shared" si="9"/>
        <v>-1.2489464158525672</v>
      </c>
    </row>
    <row r="82" spans="1:11" x14ac:dyDescent="0.25">
      <c r="B82" s="3">
        <v>0.1554803880682081</v>
      </c>
      <c r="C82" s="3">
        <f t="shared" si="5"/>
        <v>-0.9401947939001748</v>
      </c>
      <c r="D82" s="3">
        <v>0.24747030525880651</v>
      </c>
      <c r="E82" s="3">
        <f t="shared" si="6"/>
        <v>-0.29041576079372494</v>
      </c>
      <c r="F82" s="3">
        <v>0.18402656659035707</v>
      </c>
      <c r="G82" s="3">
        <f t="shared" si="7"/>
        <v>-0.7872684412980232</v>
      </c>
      <c r="H82" s="3">
        <v>0.1449080164103107</v>
      </c>
      <c r="I82" s="3">
        <f t="shared" si="8"/>
        <v>-1.0119883482064265</v>
      </c>
      <c r="J82" s="3">
        <v>0.1220794927460051</v>
      </c>
      <c r="K82" s="3">
        <f t="shared" si="9"/>
        <v>-1.0811473156920111</v>
      </c>
    </row>
    <row r="83" spans="1:11" x14ac:dyDescent="0.25">
      <c r="B83" s="3">
        <v>0.19681733910587482</v>
      </c>
      <c r="C83" s="3">
        <f t="shared" si="5"/>
        <v>-0.5895655158892158</v>
      </c>
      <c r="D83" s="3">
        <v>0.28276491369972662</v>
      </c>
      <c r="E83" s="3">
        <f t="shared" si="6"/>
        <v>9.591559826102504E-2</v>
      </c>
      <c r="F83" s="3">
        <v>0.22568965840486765</v>
      </c>
      <c r="G83" s="3">
        <f t="shared" si="7"/>
        <v>-0.4133028706087864</v>
      </c>
      <c r="H83" s="3">
        <v>0.16633265556782492</v>
      </c>
      <c r="I83" s="3">
        <f t="shared" si="8"/>
        <v>-0.8467589374470087</v>
      </c>
      <c r="J83" s="3">
        <v>0.14131432749734416</v>
      </c>
      <c r="K83" s="3">
        <f t="shared" si="9"/>
        <v>-0.90529299056980539</v>
      </c>
    </row>
    <row r="84" spans="1:11" x14ac:dyDescent="0.25">
      <c r="B84" s="3">
        <v>0.24293810635657515</v>
      </c>
      <c r="C84" s="3">
        <f t="shared" si="5"/>
        <v>-0.19835883720386557</v>
      </c>
      <c r="D84" s="3">
        <v>0.31920260266931544</v>
      </c>
      <c r="E84" s="3">
        <f t="shared" si="6"/>
        <v>0.494759005859643</v>
      </c>
      <c r="F84" s="3">
        <v>0.2693390201409227</v>
      </c>
      <c r="G84" s="3">
        <f t="shared" si="7"/>
        <v>-2.1508652730803608E-2</v>
      </c>
      <c r="H84" s="3">
        <v>0.18805651740640325</v>
      </c>
      <c r="I84" s="3">
        <f t="shared" si="8"/>
        <v>-0.67922188514858584</v>
      </c>
      <c r="J84" s="3">
        <v>0.16139503955002021</v>
      </c>
      <c r="K84" s="3">
        <f t="shared" si="9"/>
        <v>-0.721705238886581</v>
      </c>
    </row>
    <row r="85" spans="1:11" x14ac:dyDescent="0.25">
      <c r="B85" s="3">
        <v>0.29732680364536013</v>
      </c>
      <c r="C85" s="3">
        <f t="shared" si="5"/>
        <v>0.26297827604733259</v>
      </c>
      <c r="D85" s="3">
        <v>0.35657266524135406</v>
      </c>
      <c r="E85" s="3">
        <f t="shared" si="6"/>
        <v>0.90380808443444294</v>
      </c>
      <c r="F85" s="3">
        <v>0.31768673757826954</v>
      </c>
      <c r="G85" s="3">
        <f t="shared" si="7"/>
        <v>0.41245774187753581</v>
      </c>
      <c r="H85" s="3">
        <v>0.21541289079995019</v>
      </c>
      <c r="I85" s="3">
        <f t="shared" si="8"/>
        <v>-0.46824622189009618</v>
      </c>
      <c r="J85" s="3">
        <v>0.18765070289867256</v>
      </c>
      <c r="K85" s="3">
        <f t="shared" si="9"/>
        <v>-0.48166304364538409</v>
      </c>
    </row>
    <row r="86" spans="1:11" x14ac:dyDescent="0.25">
      <c r="B86" s="3">
        <v>0.36721458076330876</v>
      </c>
      <c r="C86" s="3">
        <f t="shared" si="5"/>
        <v>0.85578205614055181</v>
      </c>
      <c r="D86" s="3">
        <v>0.39474964041638233</v>
      </c>
      <c r="E86" s="3">
        <f t="shared" si="6"/>
        <v>1.3216895500598942</v>
      </c>
      <c r="F86" s="3">
        <v>0.37759847845251104</v>
      </c>
      <c r="G86" s="3">
        <f t="shared" si="7"/>
        <v>0.95022216096508227</v>
      </c>
      <c r="H86" s="3">
        <v>0.26402836100173493</v>
      </c>
      <c r="I86" s="3">
        <f t="shared" si="8"/>
        <v>-9.3317830509668687E-2</v>
      </c>
      <c r="J86" s="3">
        <v>0.2357074112267262</v>
      </c>
      <c r="K86" s="3">
        <f t="shared" si="9"/>
        <v>-4.2304966496515876E-2</v>
      </c>
    </row>
    <row r="87" spans="1:11" x14ac:dyDescent="0.25">
      <c r="B87" s="3">
        <v>0.43710235788125756</v>
      </c>
      <c r="C87" s="3">
        <f t="shared" si="5"/>
        <v>1.4485858362337725</v>
      </c>
      <c r="D87" s="3">
        <v>0.43352937343696901</v>
      </c>
      <c r="E87" s="3">
        <f t="shared" si="6"/>
        <v>1.7461687445720477</v>
      </c>
      <c r="F87" s="3">
        <v>0.43587366466313154</v>
      </c>
      <c r="G87" s="3">
        <f t="shared" si="7"/>
        <v>1.4732969573652408</v>
      </c>
      <c r="H87" s="3">
        <v>0.31298060441650827</v>
      </c>
      <c r="I87" s="3">
        <f t="shared" si="8"/>
        <v>0.28420779665767487</v>
      </c>
      <c r="J87" s="3">
        <v>0.28464519496145257</v>
      </c>
      <c r="K87" s="3">
        <f t="shared" si="9"/>
        <v>0.40510833561400272</v>
      </c>
    </row>
    <row r="88" spans="1:11" x14ac:dyDescent="0.25">
      <c r="B88" s="3">
        <v>0.50675079329674777</v>
      </c>
      <c r="C88" s="3">
        <f t="shared" si="5"/>
        <v>2.0393594663951684</v>
      </c>
      <c r="D88" s="3">
        <v>0.47267082737059674</v>
      </c>
      <c r="E88" s="3">
        <f t="shared" si="6"/>
        <v>2.1746073010974554</v>
      </c>
      <c r="F88" s="3">
        <v>0.49248466369405719</v>
      </c>
      <c r="G88" s="3">
        <f t="shared" si="7"/>
        <v>1.9814341031666616</v>
      </c>
      <c r="H88" s="3">
        <v>0.36210024835054477</v>
      </c>
      <c r="I88" s="3">
        <f t="shared" si="8"/>
        <v>0.66302443689437851</v>
      </c>
      <c r="J88" s="3">
        <v>0.33429193804752977</v>
      </c>
      <c r="K88" s="3">
        <f t="shared" si="9"/>
        <v>0.85900329300685718</v>
      </c>
    </row>
    <row r="89" spans="1:11" x14ac:dyDescent="0.25">
      <c r="A89" t="s">
        <v>26</v>
      </c>
      <c r="B89" s="3">
        <v>0.1554803880682081</v>
      </c>
      <c r="C89" s="3">
        <f t="shared" si="5"/>
        <v>-0.9401947939001748</v>
      </c>
      <c r="D89" s="3">
        <v>0.24747030525880651</v>
      </c>
      <c r="E89" s="3">
        <f t="shared" si="6"/>
        <v>-0.29041576079372494</v>
      </c>
      <c r="F89" s="3">
        <v>0.18402656659035707</v>
      </c>
      <c r="G89" s="3">
        <f t="shared" si="7"/>
        <v>-0.7872684412980232</v>
      </c>
      <c r="H89" s="3">
        <v>0.1449080164103107</v>
      </c>
      <c r="I89" s="3">
        <f t="shared" si="8"/>
        <v>-1.0119883482064265</v>
      </c>
      <c r="J89" s="3">
        <v>0.1220794927460051</v>
      </c>
      <c r="K89" s="3">
        <f t="shared" si="9"/>
        <v>-1.0811473156920111</v>
      </c>
    </row>
    <row r="90" spans="1:11" x14ac:dyDescent="0.25">
      <c r="B90" s="3">
        <v>0.19681733910587482</v>
      </c>
      <c r="C90" s="3">
        <f t="shared" si="5"/>
        <v>-0.5895655158892158</v>
      </c>
      <c r="D90" s="3">
        <v>0.28276491369972662</v>
      </c>
      <c r="E90" s="3">
        <f t="shared" si="6"/>
        <v>9.591559826102504E-2</v>
      </c>
      <c r="F90" s="3">
        <v>0.22568965840486765</v>
      </c>
      <c r="G90" s="3">
        <f t="shared" si="7"/>
        <v>-0.4133028706087864</v>
      </c>
      <c r="H90" s="3">
        <v>0.16633265556782492</v>
      </c>
      <c r="I90" s="3">
        <f t="shared" si="8"/>
        <v>-0.8467589374470087</v>
      </c>
      <c r="J90" s="3">
        <v>0.14131432749734416</v>
      </c>
      <c r="K90" s="3">
        <f t="shared" si="9"/>
        <v>-0.90529299056980539</v>
      </c>
    </row>
    <row r="91" spans="1:11" x14ac:dyDescent="0.25">
      <c r="B91" s="3">
        <v>0.24293810635657515</v>
      </c>
      <c r="C91" s="3">
        <f t="shared" si="5"/>
        <v>-0.19835883720386557</v>
      </c>
      <c r="D91" s="3">
        <v>0.31920260266931544</v>
      </c>
      <c r="E91" s="3">
        <f t="shared" si="6"/>
        <v>0.494759005859643</v>
      </c>
      <c r="F91" s="3">
        <v>0.2693390201409227</v>
      </c>
      <c r="G91" s="3">
        <f t="shared" si="7"/>
        <v>-2.1508652730803608E-2</v>
      </c>
      <c r="H91" s="3">
        <v>0.18805651740640325</v>
      </c>
      <c r="I91" s="3">
        <f t="shared" si="8"/>
        <v>-0.67922188514858584</v>
      </c>
      <c r="J91" s="3">
        <v>0.16139503955002021</v>
      </c>
      <c r="K91" s="3">
        <f t="shared" si="9"/>
        <v>-0.721705238886581</v>
      </c>
    </row>
    <row r="92" spans="1:11" x14ac:dyDescent="0.25">
      <c r="B92" s="3">
        <v>0.29732680364536013</v>
      </c>
      <c r="C92" s="3">
        <f t="shared" si="5"/>
        <v>0.26297827604733259</v>
      </c>
      <c r="D92" s="3">
        <v>0.35657266524135406</v>
      </c>
      <c r="E92" s="3">
        <f t="shared" si="6"/>
        <v>0.90380808443444294</v>
      </c>
      <c r="F92" s="3">
        <v>0.31768673757826954</v>
      </c>
      <c r="G92" s="3">
        <f t="shared" si="7"/>
        <v>0.41245774187753581</v>
      </c>
      <c r="H92" s="3">
        <v>0.21541289079995019</v>
      </c>
      <c r="I92" s="3">
        <f t="shared" si="8"/>
        <v>-0.46824622189009618</v>
      </c>
      <c r="J92" s="3">
        <v>0.18765070289867256</v>
      </c>
      <c r="K92" s="3">
        <f t="shared" si="9"/>
        <v>-0.48166304364538409</v>
      </c>
    </row>
    <row r="93" spans="1:11" x14ac:dyDescent="0.25">
      <c r="B93" s="3">
        <v>0.36721458076330876</v>
      </c>
      <c r="C93" s="3">
        <f t="shared" si="5"/>
        <v>0.85578205614055181</v>
      </c>
      <c r="D93" s="3">
        <v>0.39474964041638233</v>
      </c>
      <c r="E93" s="3">
        <f t="shared" si="6"/>
        <v>1.3216895500598942</v>
      </c>
      <c r="F93" s="3">
        <v>0.37759847845251104</v>
      </c>
      <c r="G93" s="3">
        <f t="shared" si="7"/>
        <v>0.95022216096508227</v>
      </c>
      <c r="H93" s="3">
        <v>0.26402836100173493</v>
      </c>
      <c r="I93" s="3">
        <f t="shared" si="8"/>
        <v>-9.3317830509668687E-2</v>
      </c>
      <c r="J93" s="3">
        <v>0.2357074112267262</v>
      </c>
      <c r="K93" s="3">
        <f t="shared" si="9"/>
        <v>-4.2304966496515876E-2</v>
      </c>
    </row>
    <row r="94" spans="1:11" x14ac:dyDescent="0.25">
      <c r="B94" s="3">
        <v>0.43710235788125756</v>
      </c>
      <c r="C94" s="3">
        <f t="shared" si="5"/>
        <v>1.4485858362337725</v>
      </c>
      <c r="D94" s="3">
        <v>0.43352937343696901</v>
      </c>
      <c r="E94" s="3">
        <f t="shared" si="6"/>
        <v>1.7461687445720477</v>
      </c>
      <c r="F94" s="3">
        <v>0.43587366466313154</v>
      </c>
      <c r="G94" s="3">
        <f t="shared" si="7"/>
        <v>1.4732969573652408</v>
      </c>
      <c r="H94" s="3">
        <v>0.31298060441650827</v>
      </c>
      <c r="I94" s="3">
        <f t="shared" si="8"/>
        <v>0.28420779665767487</v>
      </c>
      <c r="J94" s="3">
        <v>0.28464519496145257</v>
      </c>
      <c r="K94" s="3">
        <f t="shared" si="9"/>
        <v>0.40510833561400272</v>
      </c>
    </row>
    <row r="95" spans="1:11" x14ac:dyDescent="0.25">
      <c r="B95" s="3">
        <v>0.50675079329674777</v>
      </c>
      <c r="C95" s="3">
        <f t="shared" si="5"/>
        <v>2.0393594663951684</v>
      </c>
      <c r="D95" s="3">
        <v>0.47267082737059674</v>
      </c>
      <c r="E95" s="3">
        <f t="shared" si="6"/>
        <v>2.1746073010974554</v>
      </c>
      <c r="F95" s="3">
        <v>0.49248466369405719</v>
      </c>
      <c r="G95" s="3">
        <f t="shared" si="7"/>
        <v>1.9814341031666616</v>
      </c>
      <c r="H95" s="3">
        <v>0.36210024835054477</v>
      </c>
      <c r="I95" s="3">
        <f t="shared" si="8"/>
        <v>0.66302443689437851</v>
      </c>
      <c r="J95" s="3">
        <v>0.33429193804752977</v>
      </c>
      <c r="K95" s="3">
        <f t="shared" si="9"/>
        <v>0.85900329300685718</v>
      </c>
    </row>
    <row r="96" spans="1:11" x14ac:dyDescent="0.25">
      <c r="A96" t="s">
        <v>27</v>
      </c>
      <c r="B96" s="3">
        <v>0.1106344620337962</v>
      </c>
      <c r="C96" s="3">
        <f t="shared" si="5"/>
        <v>-1.3205879838297019</v>
      </c>
      <c r="D96" s="3">
        <v>0.1874345964053338</v>
      </c>
      <c r="E96" s="3">
        <f t="shared" si="6"/>
        <v>-0.94756080412240928</v>
      </c>
      <c r="F96" s="3">
        <v>0.13094693451446163</v>
      </c>
      <c r="G96" s="3">
        <f t="shared" si="7"/>
        <v>-1.2637082357715466</v>
      </c>
      <c r="H96" s="3">
        <v>0.11189098015843607</v>
      </c>
      <c r="I96" s="3">
        <f t="shared" si="8"/>
        <v>-1.2666197286843666</v>
      </c>
      <c r="J96" s="3">
        <v>9.0993054957387257E-2</v>
      </c>
      <c r="K96" s="3">
        <f t="shared" si="9"/>
        <v>-1.365354828178712</v>
      </c>
    </row>
    <row r="97" spans="1:11" x14ac:dyDescent="0.25">
      <c r="B97" s="3">
        <v>0.14377344806676662</v>
      </c>
      <c r="C97" s="3">
        <f t="shared" si="5"/>
        <v>-1.0394956812995069</v>
      </c>
      <c r="D97" s="3">
        <v>0.21377264107091123</v>
      </c>
      <c r="E97" s="3">
        <f t="shared" si="6"/>
        <v>-0.65926712302010737</v>
      </c>
      <c r="F97" s="3">
        <v>0.16376816585157861</v>
      </c>
      <c r="G97" s="3">
        <f t="shared" si="7"/>
        <v>-0.96910670782076758</v>
      </c>
      <c r="H97" s="3">
        <v>0.13446108739692486</v>
      </c>
      <c r="I97" s="3">
        <f t="shared" si="8"/>
        <v>-1.0925563294189269</v>
      </c>
      <c r="J97" s="3">
        <v>0.11057333806157328</v>
      </c>
      <c r="K97" s="3">
        <f t="shared" si="9"/>
        <v>-1.1863422442131204</v>
      </c>
    </row>
    <row r="98" spans="1:11" x14ac:dyDescent="0.25">
      <c r="B98" s="3">
        <v>0.18990028944419676</v>
      </c>
      <c r="C98" s="3">
        <f t="shared" si="5"/>
        <v>-0.64823748051065455</v>
      </c>
      <c r="D98" s="3">
        <v>0.24074542196424184</v>
      </c>
      <c r="E98" s="3">
        <f t="shared" si="6"/>
        <v>-0.36402568076273711</v>
      </c>
      <c r="F98" s="3">
        <v>0.20635674960082567</v>
      </c>
      <c r="G98" s="3">
        <f t="shared" si="7"/>
        <v>-0.586833973537362</v>
      </c>
      <c r="H98" s="3">
        <v>0.17168202493194709</v>
      </c>
      <c r="I98" s="3">
        <f t="shared" si="8"/>
        <v>-0.80550395333875191</v>
      </c>
      <c r="J98" s="3">
        <v>0.14506549518116371</v>
      </c>
      <c r="K98" s="3">
        <f t="shared" si="9"/>
        <v>-0.87099796958386255</v>
      </c>
    </row>
    <row r="99" spans="1:11" x14ac:dyDescent="0.25">
      <c r="B99" s="3">
        <v>0.23602713082162688</v>
      </c>
      <c r="C99" s="3">
        <f t="shared" si="5"/>
        <v>-0.2569792797218024</v>
      </c>
      <c r="D99" s="3">
        <v>0.26824487680377612</v>
      </c>
      <c r="E99" s="3">
        <f t="shared" si="6"/>
        <v>-6.3019316597926436E-2</v>
      </c>
      <c r="F99" s="3">
        <v>0.24778164092129079</v>
      </c>
      <c r="G99" s="3">
        <f t="shared" si="7"/>
        <v>-0.21500647709596932</v>
      </c>
      <c r="H99" s="3">
        <v>0.20947007070116988</v>
      </c>
      <c r="I99" s="3">
        <f t="shared" si="8"/>
        <v>-0.51407796990468546</v>
      </c>
      <c r="J99" s="3">
        <v>0.18038046539104616</v>
      </c>
      <c r="K99" s="3">
        <f t="shared" si="9"/>
        <v>-0.54813113276129311</v>
      </c>
    </row>
    <row r="100" spans="1:11" x14ac:dyDescent="0.25">
      <c r="B100" s="3">
        <v>0.28223309199558777</v>
      </c>
      <c r="C100" s="3">
        <f t="shared" si="5"/>
        <v>0.13495003290373742</v>
      </c>
      <c r="D100" s="3">
        <v>0.29621109654667349</v>
      </c>
      <c r="E100" s="3">
        <f t="shared" si="6"/>
        <v>0.24309621090488162</v>
      </c>
      <c r="F100" s="3">
        <v>0.28822808346578666</v>
      </c>
      <c r="G100" s="3">
        <f t="shared" si="7"/>
        <v>0.14803851812048813</v>
      </c>
      <c r="H100" s="3">
        <v>0.24789150119600176</v>
      </c>
      <c r="I100" s="3">
        <f t="shared" si="8"/>
        <v>-0.21776724679183204</v>
      </c>
      <c r="J100" s="3">
        <v>0.21658094147941417</v>
      </c>
      <c r="K100" s="3">
        <f t="shared" si="9"/>
        <v>-0.21716856542344132</v>
      </c>
    </row>
    <row r="101" spans="1:11" x14ac:dyDescent="0.25">
      <c r="B101" s="3">
        <v>0.32843905316954863</v>
      </c>
      <c r="C101" s="3">
        <f t="shared" si="5"/>
        <v>0.52687934552927695</v>
      </c>
      <c r="D101" s="3">
        <v>0.32451779874455605</v>
      </c>
      <c r="E101" s="3">
        <f t="shared" si="6"/>
        <v>0.55293862632001511</v>
      </c>
      <c r="F101" s="3">
        <v>0.32772968510924738</v>
      </c>
      <c r="G101" s="3">
        <f t="shared" si="7"/>
        <v>0.50260267450867901</v>
      </c>
      <c r="H101" s="3">
        <v>0.28688198707633744</v>
      </c>
      <c r="I101" s="3">
        <f t="shared" si="8"/>
        <v>8.2932100341477327E-2</v>
      </c>
      <c r="J101" s="3">
        <v>0.25360705576531917</v>
      </c>
      <c r="K101" s="3">
        <f t="shared" si="9"/>
        <v>0.12134239262844404</v>
      </c>
    </row>
    <row r="102" spans="1:11" x14ac:dyDescent="0.25">
      <c r="B102" s="3">
        <v>0.37448677475044817</v>
      </c>
      <c r="C102" s="3">
        <f t="shared" si="5"/>
        <v>0.91746643448144305</v>
      </c>
      <c r="D102" s="3">
        <v>0.35300690649432698</v>
      </c>
      <c r="E102" s="3">
        <f t="shared" si="6"/>
        <v>0.86477763520573847</v>
      </c>
      <c r="F102" s="3">
        <v>0.36625043346120217</v>
      </c>
      <c r="G102" s="3">
        <f t="shared" si="7"/>
        <v>0.84836274687560953</v>
      </c>
      <c r="H102" s="3">
        <v>0.32630507938824321</v>
      </c>
      <c r="I102" s="3">
        <f t="shared" si="8"/>
        <v>0.38696776064456956</v>
      </c>
      <c r="J102" s="3">
        <v>0.29132777003705512</v>
      </c>
      <c r="K102" s="3">
        <f t="shared" si="9"/>
        <v>0.46620372557656781</v>
      </c>
    </row>
    <row r="103" spans="1:11" x14ac:dyDescent="0.25">
      <c r="A103" t="s">
        <v>28</v>
      </c>
      <c r="B103" s="3">
        <v>8.685477449725118E-2</v>
      </c>
      <c r="C103" s="3">
        <f t="shared" si="5"/>
        <v>-1.522292620068292</v>
      </c>
      <c r="D103" s="3">
        <v>0.16200292740797945</v>
      </c>
      <c r="E103" s="3">
        <f t="shared" si="6"/>
        <v>-1.2259333851137717</v>
      </c>
      <c r="F103" s="3">
        <v>0.10309760864614537</v>
      </c>
      <c r="G103" s="3">
        <f t="shared" si="7"/>
        <v>-1.5136822196521222</v>
      </c>
      <c r="H103" s="3">
        <v>9.437378870793918E-2</v>
      </c>
      <c r="I103" s="3">
        <f t="shared" si="8"/>
        <v>-1.4017144297080888</v>
      </c>
      <c r="J103" s="3">
        <v>7.6722270453226243E-2</v>
      </c>
      <c r="K103" s="3">
        <f t="shared" si="9"/>
        <v>-1.4958253630383349</v>
      </c>
    </row>
    <row r="104" spans="1:11" x14ac:dyDescent="0.25">
      <c r="B104" s="3">
        <v>0.1106344620337962</v>
      </c>
      <c r="C104" s="3">
        <f t="shared" si="5"/>
        <v>-1.3205879838297019</v>
      </c>
      <c r="D104" s="3">
        <v>0.1874345964053338</v>
      </c>
      <c r="E104" s="3">
        <f t="shared" si="6"/>
        <v>-0.94756080412240928</v>
      </c>
      <c r="F104" s="3">
        <v>0.13094693451446163</v>
      </c>
      <c r="G104" s="3">
        <f t="shared" si="7"/>
        <v>-1.2637082357715466</v>
      </c>
      <c r="H104" s="3">
        <v>0.11189098015843607</v>
      </c>
      <c r="I104" s="3">
        <f t="shared" si="8"/>
        <v>-1.2666197286843666</v>
      </c>
      <c r="J104" s="3">
        <v>9.0993054957387257E-2</v>
      </c>
      <c r="K104" s="3">
        <f t="shared" si="9"/>
        <v>-1.365354828178712</v>
      </c>
    </row>
    <row r="105" spans="1:11" x14ac:dyDescent="0.25">
      <c r="B105" s="3">
        <v>0.14377344806676662</v>
      </c>
      <c r="C105" s="3">
        <f t="shared" si="5"/>
        <v>-1.0394956812995069</v>
      </c>
      <c r="D105" s="3">
        <v>0.21377264107091123</v>
      </c>
      <c r="E105" s="3">
        <f t="shared" si="6"/>
        <v>-0.65926712302010737</v>
      </c>
      <c r="F105" s="3">
        <v>0.16376816585157861</v>
      </c>
      <c r="G105" s="3">
        <f t="shared" si="7"/>
        <v>-0.96910670782076758</v>
      </c>
      <c r="H105" s="3">
        <v>0.13446108739692486</v>
      </c>
      <c r="I105" s="3">
        <f t="shared" si="8"/>
        <v>-1.0925563294189269</v>
      </c>
      <c r="J105" s="3">
        <v>0.11057333806157328</v>
      </c>
      <c r="K105" s="3">
        <f t="shared" si="9"/>
        <v>-1.1863422442131204</v>
      </c>
    </row>
    <row r="106" spans="1:11" x14ac:dyDescent="0.25">
      <c r="B106" s="3">
        <v>0.18990028944419676</v>
      </c>
      <c r="C106" s="3">
        <f t="shared" si="5"/>
        <v>-0.64823748051065455</v>
      </c>
      <c r="D106" s="3">
        <v>0.24074542196424184</v>
      </c>
      <c r="E106" s="3">
        <f t="shared" si="6"/>
        <v>-0.36402568076273711</v>
      </c>
      <c r="F106" s="3">
        <v>0.20635674960082567</v>
      </c>
      <c r="G106" s="3">
        <f t="shared" si="7"/>
        <v>-0.586833973537362</v>
      </c>
      <c r="H106" s="3">
        <v>0.17168202493194709</v>
      </c>
      <c r="I106" s="3">
        <f t="shared" si="8"/>
        <v>-0.80550395333875191</v>
      </c>
      <c r="J106" s="3">
        <v>0.14506549518116371</v>
      </c>
      <c r="K106" s="3">
        <f t="shared" si="9"/>
        <v>-0.87099796958386255</v>
      </c>
    </row>
    <row r="107" spans="1:11" x14ac:dyDescent="0.25">
      <c r="B107" s="3">
        <v>0.23602713082162688</v>
      </c>
      <c r="C107" s="3">
        <f t="shared" si="5"/>
        <v>-0.2569792797218024</v>
      </c>
      <c r="D107" s="3">
        <v>0.26824487680377612</v>
      </c>
      <c r="E107" s="3">
        <f t="shared" si="6"/>
        <v>-6.3019316597926436E-2</v>
      </c>
      <c r="F107" s="3">
        <v>0.24778164092129079</v>
      </c>
      <c r="G107" s="3">
        <f t="shared" si="7"/>
        <v>-0.21500647709596932</v>
      </c>
      <c r="H107" s="3">
        <v>0.20947007070116988</v>
      </c>
      <c r="I107" s="3">
        <f t="shared" si="8"/>
        <v>-0.51407796990468546</v>
      </c>
      <c r="J107" s="3">
        <v>0.18038046539104616</v>
      </c>
      <c r="K107" s="3">
        <f t="shared" si="9"/>
        <v>-0.54813113276129311</v>
      </c>
    </row>
    <row r="108" spans="1:11" x14ac:dyDescent="0.25">
      <c r="B108" s="3">
        <v>0.28223309199558777</v>
      </c>
      <c r="C108" s="3">
        <f t="shared" si="5"/>
        <v>0.13495003290373742</v>
      </c>
      <c r="D108" s="3">
        <v>0.29621109654667349</v>
      </c>
      <c r="E108" s="3">
        <f t="shared" si="6"/>
        <v>0.24309621090488162</v>
      </c>
      <c r="F108" s="3">
        <v>0.28822808346578666</v>
      </c>
      <c r="G108" s="3">
        <f t="shared" si="7"/>
        <v>0.14803851812048813</v>
      </c>
      <c r="H108" s="3">
        <v>0.24789150119600176</v>
      </c>
      <c r="I108" s="3">
        <f t="shared" si="8"/>
        <v>-0.21776724679183204</v>
      </c>
      <c r="J108" s="3">
        <v>0.21658094147941417</v>
      </c>
      <c r="K108" s="3">
        <f t="shared" si="9"/>
        <v>-0.21716856542344132</v>
      </c>
    </row>
    <row r="109" spans="1:11" x14ac:dyDescent="0.25">
      <c r="B109" s="3">
        <v>0.32843905316954863</v>
      </c>
      <c r="C109" s="3">
        <f t="shared" si="5"/>
        <v>0.52687934552927695</v>
      </c>
      <c r="D109" s="3">
        <v>0.32451779874455605</v>
      </c>
      <c r="E109" s="3">
        <f t="shared" si="6"/>
        <v>0.55293862632001511</v>
      </c>
      <c r="F109" s="3">
        <v>0.32772968510924738</v>
      </c>
      <c r="G109" s="3">
        <f t="shared" si="7"/>
        <v>0.50260267450867901</v>
      </c>
      <c r="H109" s="3">
        <v>0.28688198707633744</v>
      </c>
      <c r="I109" s="3">
        <f t="shared" si="8"/>
        <v>8.2932100341477327E-2</v>
      </c>
      <c r="J109" s="3">
        <v>0.25360705576531917</v>
      </c>
      <c r="K109" s="3">
        <f t="shared" si="9"/>
        <v>0.12134239262844404</v>
      </c>
    </row>
    <row r="110" spans="1:11" x14ac:dyDescent="0.25">
      <c r="B110" s="3">
        <v>0.37448677475044817</v>
      </c>
      <c r="C110" s="3">
        <f t="shared" si="5"/>
        <v>0.91746643448144305</v>
      </c>
      <c r="D110" s="3">
        <v>0.35300690649432698</v>
      </c>
      <c r="E110" s="3">
        <f t="shared" si="6"/>
        <v>0.86477763520573847</v>
      </c>
      <c r="F110" s="3">
        <v>0.36625043346120217</v>
      </c>
      <c r="G110" s="3">
        <f t="shared" si="7"/>
        <v>0.84836274687560953</v>
      </c>
      <c r="H110" s="3">
        <v>0.32630507938824321</v>
      </c>
      <c r="I110" s="3">
        <f t="shared" si="8"/>
        <v>0.38696776064456956</v>
      </c>
      <c r="J110" s="3">
        <v>0.29132777003705512</v>
      </c>
      <c r="K110" s="3">
        <f t="shared" si="9"/>
        <v>0.46620372557656781</v>
      </c>
    </row>
    <row r="111" spans="1:11" x14ac:dyDescent="0.25">
      <c r="A111" t="s">
        <v>29</v>
      </c>
      <c r="B111" s="3">
        <v>0.13797248193354791</v>
      </c>
      <c r="C111" s="3">
        <f t="shared" si="5"/>
        <v>-1.0887007754343672</v>
      </c>
      <c r="D111" s="3">
        <v>0.18249529429926609</v>
      </c>
      <c r="E111" s="3">
        <f t="shared" si="6"/>
        <v>-1.0016259256724414</v>
      </c>
      <c r="F111" s="3">
        <v>0.15098726824286793</v>
      </c>
      <c r="G111" s="3">
        <f t="shared" si="7"/>
        <v>-1.0838273264786831</v>
      </c>
      <c r="H111" s="3">
        <v>0.14697360618078634</v>
      </c>
      <c r="I111" s="3">
        <f t="shared" si="8"/>
        <v>-0.99605826984491208</v>
      </c>
      <c r="J111" s="3">
        <v>0.1251019397628847</v>
      </c>
      <c r="K111" s="3">
        <f t="shared" si="9"/>
        <v>-1.0535146176604369</v>
      </c>
    </row>
    <row r="112" spans="1:11" x14ac:dyDescent="0.25">
      <c r="B112" s="3">
        <v>0.16178299565649967</v>
      </c>
      <c r="C112" s="3">
        <f t="shared" si="5"/>
        <v>-0.88673466457773409</v>
      </c>
      <c r="D112" s="3">
        <v>0.19805607316380258</v>
      </c>
      <c r="E112" s="3">
        <f t="shared" si="6"/>
        <v>-0.83129915021749601</v>
      </c>
      <c r="F112" s="3">
        <v>0.17346475690952251</v>
      </c>
      <c r="G112" s="3">
        <f t="shared" si="7"/>
        <v>-0.88207065142657559</v>
      </c>
      <c r="H112" s="3">
        <v>0.16883493162996183</v>
      </c>
      <c r="I112" s="3">
        <f t="shared" si="8"/>
        <v>-0.82746108154079767</v>
      </c>
      <c r="J112" s="3">
        <v>0.14544034825866653</v>
      </c>
      <c r="K112" s="3">
        <f t="shared" si="9"/>
        <v>-0.8675708782770527</v>
      </c>
    </row>
    <row r="113" spans="1:11" x14ac:dyDescent="0.25">
      <c r="B113" s="3">
        <v>0.18567533245066428</v>
      </c>
      <c r="C113" s="3">
        <f t="shared" si="5"/>
        <v>-0.68407451210303738</v>
      </c>
      <c r="D113" s="3">
        <v>0.21383798086854924</v>
      </c>
      <c r="E113" s="3">
        <f t="shared" si="6"/>
        <v>-0.65855191993564455</v>
      </c>
      <c r="F113" s="3">
        <v>0.195661015918076</v>
      </c>
      <c r="G113" s="3">
        <f t="shared" si="7"/>
        <v>-0.68283827798066532</v>
      </c>
      <c r="H113" s="3">
        <v>0.19103246226269721</v>
      </c>
      <c r="I113" s="3">
        <f t="shared" si="8"/>
        <v>-0.65627103816148447</v>
      </c>
      <c r="J113" s="3">
        <v>0.1662505038881662</v>
      </c>
      <c r="K113" s="3">
        <f t="shared" si="9"/>
        <v>-0.67731419444154584</v>
      </c>
    </row>
    <row r="114" spans="1:11" x14ac:dyDescent="0.25">
      <c r="B114" s="3">
        <v>0.20956766924482884</v>
      </c>
      <c r="C114" s="3">
        <f t="shared" si="5"/>
        <v>-0.48141435962834117</v>
      </c>
      <c r="D114" s="3">
        <v>0.22976214666883635</v>
      </c>
      <c r="E114" s="3">
        <f t="shared" si="6"/>
        <v>-0.48424754634453437</v>
      </c>
      <c r="F114" s="3">
        <v>0.21752305317848561</v>
      </c>
      <c r="G114" s="3">
        <f t="shared" si="7"/>
        <v>-0.48660586016305651</v>
      </c>
      <c r="H114" s="3">
        <v>0.21349152107148955</v>
      </c>
      <c r="I114" s="3">
        <f t="shared" si="8"/>
        <v>-0.48306405782891937</v>
      </c>
      <c r="J114" s="3">
        <v>0.18746320450261181</v>
      </c>
      <c r="K114" s="3">
        <f t="shared" si="9"/>
        <v>-0.4833772462536734</v>
      </c>
    </row>
    <row r="115" spans="1:11" x14ac:dyDescent="0.25">
      <c r="B115" s="3">
        <v>0.23346000603899358</v>
      </c>
      <c r="C115" s="3">
        <f t="shared" si="5"/>
        <v>-0.2787542071536433</v>
      </c>
      <c r="D115" s="3">
        <v>0.24580809599432676</v>
      </c>
      <c r="E115" s="3">
        <f t="shared" si="6"/>
        <v>-0.30861014210425219</v>
      </c>
      <c r="F115" s="3">
        <v>0.23907403789405193</v>
      </c>
      <c r="G115" s="3">
        <f t="shared" si="7"/>
        <v>-0.29316543250701665</v>
      </c>
      <c r="H115" s="3">
        <v>0.23621210805633899</v>
      </c>
      <c r="I115" s="3">
        <f t="shared" si="8"/>
        <v>-0.30784014054310144</v>
      </c>
      <c r="J115" s="3">
        <v>0.20907845010200338</v>
      </c>
      <c r="K115" s="3">
        <f t="shared" si="9"/>
        <v>-0.28576003371343511</v>
      </c>
    </row>
    <row r="116" spans="1:11" x14ac:dyDescent="0.25">
      <c r="A116" t="s">
        <v>30</v>
      </c>
      <c r="B116" s="3">
        <v>0.16178299565649967</v>
      </c>
      <c r="C116" s="3">
        <f t="shared" si="5"/>
        <v>-0.88673466457773409</v>
      </c>
      <c r="D116" s="3">
        <v>0.19805607316380258</v>
      </c>
      <c r="E116" s="3">
        <f t="shared" si="6"/>
        <v>-0.83129915021749601</v>
      </c>
      <c r="F116" s="3">
        <v>0.17346475690952251</v>
      </c>
      <c r="G116" s="3">
        <f t="shared" si="7"/>
        <v>-0.88207065142657559</v>
      </c>
      <c r="H116" s="3">
        <v>0.16883493162996183</v>
      </c>
      <c r="I116" s="3">
        <f t="shared" si="8"/>
        <v>-0.82746108154079767</v>
      </c>
      <c r="J116" s="3">
        <v>0.14544034825866653</v>
      </c>
      <c r="K116" s="3">
        <f t="shared" si="9"/>
        <v>-0.8675708782770527</v>
      </c>
    </row>
    <row r="117" spans="1:11" x14ac:dyDescent="0.25">
      <c r="B117" s="3">
        <v>0.18567533245066428</v>
      </c>
      <c r="C117" s="3">
        <f t="shared" si="5"/>
        <v>-0.68407451210303738</v>
      </c>
      <c r="D117" s="3">
        <v>0.21383798086854924</v>
      </c>
      <c r="E117" s="3">
        <f t="shared" si="6"/>
        <v>-0.65855191993564455</v>
      </c>
      <c r="F117" s="3">
        <v>0.195661015918076</v>
      </c>
      <c r="G117" s="3">
        <f t="shared" si="7"/>
        <v>-0.68283827798066532</v>
      </c>
      <c r="H117" s="3">
        <v>0.19103246226269721</v>
      </c>
      <c r="I117" s="3">
        <f t="shared" si="8"/>
        <v>-0.65627103816148447</v>
      </c>
      <c r="J117" s="3">
        <v>0.1662505038881662</v>
      </c>
      <c r="K117" s="3">
        <f t="shared" si="9"/>
        <v>-0.67731419444154584</v>
      </c>
    </row>
    <row r="118" spans="1:11" x14ac:dyDescent="0.25">
      <c r="B118" s="3">
        <v>0.20956766924482884</v>
      </c>
      <c r="C118" s="3">
        <f t="shared" si="5"/>
        <v>-0.48141435962834117</v>
      </c>
      <c r="D118" s="3">
        <v>0.22976214666883635</v>
      </c>
      <c r="E118" s="3">
        <f t="shared" si="6"/>
        <v>-0.48424754634453437</v>
      </c>
      <c r="F118" s="3">
        <v>0.21752305317848561</v>
      </c>
      <c r="G118" s="3">
        <f t="shared" si="7"/>
        <v>-0.48660586016305651</v>
      </c>
      <c r="H118" s="3">
        <v>0.21349152107148955</v>
      </c>
      <c r="I118" s="3">
        <f t="shared" si="8"/>
        <v>-0.48306405782891937</v>
      </c>
      <c r="J118" s="3">
        <v>0.18746320450261181</v>
      </c>
      <c r="K118" s="3">
        <f t="shared" si="9"/>
        <v>-0.4833772462536734</v>
      </c>
    </row>
    <row r="119" spans="1:11" x14ac:dyDescent="0.25">
      <c r="B119" s="3">
        <v>0.23346000603899358</v>
      </c>
      <c r="C119" s="3">
        <f t="shared" si="5"/>
        <v>-0.2787542071536433</v>
      </c>
      <c r="D119" s="3">
        <v>0.24580809599432676</v>
      </c>
      <c r="E119" s="3">
        <f t="shared" si="6"/>
        <v>-0.30861014210425219</v>
      </c>
      <c r="F119" s="3">
        <v>0.23907403789405193</v>
      </c>
      <c r="G119" s="3">
        <f t="shared" si="7"/>
        <v>-0.29316543250701665</v>
      </c>
      <c r="H119" s="3">
        <v>0.23621210805633899</v>
      </c>
      <c r="I119" s="3">
        <f t="shared" si="8"/>
        <v>-0.30784014054310144</v>
      </c>
      <c r="J119" s="3">
        <v>0.20907845010200338</v>
      </c>
      <c r="K119" s="3">
        <f t="shared" si="9"/>
        <v>-0.28576003371343511</v>
      </c>
    </row>
    <row r="120" spans="1:11" x14ac:dyDescent="0.25">
      <c r="A120" t="s">
        <v>31</v>
      </c>
      <c r="B120" s="3">
        <v>7.2148609668635899E-2</v>
      </c>
      <c r="C120" s="3">
        <f t="shared" si="5"/>
        <v>-1.6470336042659159</v>
      </c>
      <c r="D120" s="3">
        <v>0.12378021696301955</v>
      </c>
      <c r="E120" s="3">
        <f t="shared" si="6"/>
        <v>-1.644315464565808</v>
      </c>
      <c r="F120" s="3">
        <v>8.217359950379087E-2</v>
      </c>
      <c r="G120" s="3">
        <f t="shared" si="7"/>
        <v>-1.7014949497986194</v>
      </c>
      <c r="H120" s="3">
        <v>7.1607273223569939E-2</v>
      </c>
      <c r="I120" s="3">
        <f t="shared" si="8"/>
        <v>-1.5772925531421143</v>
      </c>
      <c r="J120" s="3">
        <v>5.7832552682630212E-2</v>
      </c>
      <c r="K120" s="3">
        <f t="shared" si="9"/>
        <v>-1.6685244588840036</v>
      </c>
    </row>
    <row r="121" spans="1:11" x14ac:dyDescent="0.25">
      <c r="B121" s="3">
        <v>0.12649536757740656</v>
      </c>
      <c r="C121" s="3">
        <f t="shared" si="5"/>
        <v>-1.1860522302302503</v>
      </c>
      <c r="D121" s="3">
        <v>0.17554471252304862</v>
      </c>
      <c r="E121" s="3">
        <f t="shared" si="6"/>
        <v>-1.0777063193201593</v>
      </c>
      <c r="F121" s="3">
        <v>0.14431424849111432</v>
      </c>
      <c r="G121" s="3">
        <f t="shared" si="7"/>
        <v>-1.14372397675119</v>
      </c>
      <c r="H121" s="3">
        <v>0.10595022110486843</v>
      </c>
      <c r="I121" s="3">
        <f t="shared" si="8"/>
        <v>-1.3124355816687743</v>
      </c>
      <c r="J121" s="3">
        <v>8.6441164459186454E-2</v>
      </c>
      <c r="K121" s="3">
        <f t="shared" si="9"/>
        <v>-1.4069704511845482</v>
      </c>
    </row>
    <row r="122" spans="1:11" x14ac:dyDescent="0.25">
      <c r="B122" s="3">
        <v>0.20676471345255315</v>
      </c>
      <c r="C122" s="3">
        <f t="shared" si="5"/>
        <v>-0.50518965850915898</v>
      </c>
      <c r="D122" s="3">
        <v>0.23268932807816503</v>
      </c>
      <c r="E122" s="3">
        <f t="shared" si="6"/>
        <v>-0.4522069026876227</v>
      </c>
      <c r="F122" s="3">
        <v>0.21602741456763921</v>
      </c>
      <c r="G122" s="3">
        <f t="shared" si="7"/>
        <v>-0.50003062828012712</v>
      </c>
      <c r="H122" s="3">
        <v>0.14548600589815444</v>
      </c>
      <c r="I122" s="3">
        <f t="shared" si="8"/>
        <v>-1.0075308233072002</v>
      </c>
      <c r="J122" s="3">
        <v>0.12209615166192893</v>
      </c>
      <c r="K122" s="3">
        <f t="shared" si="9"/>
        <v>-1.0809950116844684</v>
      </c>
    </row>
    <row r="123" spans="1:11" x14ac:dyDescent="0.25">
      <c r="A123" t="s">
        <v>32</v>
      </c>
      <c r="B123" s="3">
        <v>0.12649536757740656</v>
      </c>
      <c r="C123" s="3">
        <f t="shared" si="5"/>
        <v>-1.1860522302302503</v>
      </c>
      <c r="D123" s="3">
        <v>0.17554471252304862</v>
      </c>
      <c r="E123" s="3">
        <f t="shared" si="6"/>
        <v>-1.0777063193201593</v>
      </c>
      <c r="F123" s="3">
        <v>0.14431424849111432</v>
      </c>
      <c r="G123" s="3">
        <f t="shared" si="7"/>
        <v>-1.14372397675119</v>
      </c>
      <c r="H123" s="3">
        <v>0.10595022110486843</v>
      </c>
      <c r="I123" s="3">
        <f t="shared" si="8"/>
        <v>-1.3124355816687743</v>
      </c>
      <c r="J123" s="3">
        <v>8.6441164459186454E-2</v>
      </c>
      <c r="K123" s="3">
        <f t="shared" si="9"/>
        <v>-1.4069704511845482</v>
      </c>
    </row>
    <row r="124" spans="1:11" x14ac:dyDescent="0.25">
      <c r="B124" s="3">
        <v>0.20676471345255315</v>
      </c>
      <c r="C124" s="3">
        <f t="shared" si="5"/>
        <v>-0.50518965850915898</v>
      </c>
      <c r="D124" s="3">
        <v>0.23268932807816503</v>
      </c>
      <c r="E124" s="3">
        <f t="shared" si="6"/>
        <v>-0.4522069026876227</v>
      </c>
      <c r="F124" s="3">
        <v>0.21602741456763921</v>
      </c>
      <c r="G124" s="3">
        <f t="shared" si="7"/>
        <v>-0.50003062828012712</v>
      </c>
      <c r="H124" s="3">
        <v>0.14548600589815444</v>
      </c>
      <c r="I124" s="3">
        <f t="shared" si="8"/>
        <v>-1.0075308233072002</v>
      </c>
      <c r="J124" s="3">
        <v>0.12209615166192893</v>
      </c>
      <c r="K124" s="3">
        <f t="shared" si="9"/>
        <v>-1.0809950116844684</v>
      </c>
    </row>
    <row r="125" spans="1:11" x14ac:dyDescent="0.25">
      <c r="A125" t="s">
        <v>33</v>
      </c>
      <c r="B125" s="3">
        <v>9.4650621461279991E-2</v>
      </c>
      <c r="C125" s="3">
        <f t="shared" si="5"/>
        <v>-1.4561664998812807</v>
      </c>
      <c r="D125" s="3">
        <v>0.14939845211862723</v>
      </c>
      <c r="E125" s="3">
        <f t="shared" si="6"/>
        <v>-1.3639007485103243</v>
      </c>
      <c r="F125" s="3">
        <v>0.11240850798511365</v>
      </c>
      <c r="G125" s="3">
        <f t="shared" si="7"/>
        <v>-1.4301081104518396</v>
      </c>
      <c r="H125" s="3">
        <v>8.8959187799522846E-2</v>
      </c>
      <c r="I125" s="3">
        <f t="shared" si="8"/>
        <v>-1.4434724873825984</v>
      </c>
      <c r="J125" s="3">
        <v>7.2132238693379619E-2</v>
      </c>
      <c r="K125" s="3">
        <f t="shared" si="9"/>
        <v>-1.5377896922281724</v>
      </c>
    </row>
    <row r="126" spans="1:11" x14ac:dyDescent="0.25">
      <c r="B126" s="3">
        <v>0.13954127956816229</v>
      </c>
      <c r="C126" s="3">
        <f t="shared" si="5"/>
        <v>-1.075393882493257</v>
      </c>
      <c r="D126" s="3">
        <v>0.1864453448175552</v>
      </c>
      <c r="E126" s="3">
        <f t="shared" si="6"/>
        <v>-0.95838905600663993</v>
      </c>
      <c r="F126" s="3">
        <v>0.15696289799009289</v>
      </c>
      <c r="G126" s="3">
        <f t="shared" si="7"/>
        <v>-1.0301904096939749</v>
      </c>
      <c r="H126" s="3">
        <v>0.1127893371040054</v>
      </c>
      <c r="I126" s="3">
        <f t="shared" si="8"/>
        <v>-1.2596914911688242</v>
      </c>
      <c r="J126" s="3">
        <v>9.2494982974628201E-2</v>
      </c>
      <c r="K126" s="3">
        <f t="shared" si="9"/>
        <v>-1.3516234631179518</v>
      </c>
    </row>
    <row r="127" spans="1:11" x14ac:dyDescent="0.25">
      <c r="B127" s="3">
        <v>0.19311725018881382</v>
      </c>
      <c r="C127" s="3">
        <f t="shared" si="5"/>
        <v>-0.62095049888864606</v>
      </c>
      <c r="D127" s="3">
        <v>0.22549606355808741</v>
      </c>
      <c r="E127" s="3">
        <f t="shared" si="6"/>
        <v>-0.53094367810003906</v>
      </c>
      <c r="F127" s="3">
        <v>0.20479627444146214</v>
      </c>
      <c r="G127" s="3">
        <f t="shared" si="7"/>
        <v>-0.6008407108701519</v>
      </c>
      <c r="H127" s="3">
        <v>0.13750316358799552</v>
      </c>
      <c r="I127" s="3">
        <f t="shared" si="8"/>
        <v>-1.0690954695724464</v>
      </c>
      <c r="J127" s="3">
        <v>0.11459084199910222</v>
      </c>
      <c r="K127" s="3">
        <f t="shared" si="9"/>
        <v>-1.1496122461266658</v>
      </c>
    </row>
    <row r="128" spans="1:11" x14ac:dyDescent="0.25">
      <c r="A128" t="s">
        <v>34</v>
      </c>
      <c r="B128" s="3">
        <v>9.4650621461279991E-2</v>
      </c>
      <c r="C128" s="3">
        <f t="shared" si="5"/>
        <v>-1.4561664998812807</v>
      </c>
      <c r="D128" s="3">
        <v>0.14939845211862723</v>
      </c>
      <c r="E128" s="3">
        <f t="shared" si="6"/>
        <v>-1.3639007485103243</v>
      </c>
      <c r="F128" s="3">
        <v>0.11240850798511365</v>
      </c>
      <c r="G128" s="3">
        <f t="shared" si="7"/>
        <v>-1.4301081104518396</v>
      </c>
      <c r="H128" s="3">
        <v>8.8959187799522846E-2</v>
      </c>
      <c r="I128" s="3">
        <f t="shared" si="8"/>
        <v>-1.4434724873825984</v>
      </c>
      <c r="J128" s="3">
        <v>7.2132238693379619E-2</v>
      </c>
      <c r="K128" s="3">
        <f t="shared" si="9"/>
        <v>-1.5377896922281724</v>
      </c>
    </row>
    <row r="129" spans="1:11" x14ac:dyDescent="0.25">
      <c r="B129" s="3">
        <v>0.13954127956816229</v>
      </c>
      <c r="C129" s="3">
        <f t="shared" si="5"/>
        <v>-1.075393882493257</v>
      </c>
      <c r="D129" s="3">
        <v>0.1864453448175552</v>
      </c>
      <c r="E129" s="3">
        <f t="shared" si="6"/>
        <v>-0.95838905600663993</v>
      </c>
      <c r="F129" s="3">
        <v>0.15696289799009289</v>
      </c>
      <c r="G129" s="3">
        <f t="shared" si="7"/>
        <v>-1.0301904096939749</v>
      </c>
      <c r="H129" s="3">
        <v>0.1127893371040054</v>
      </c>
      <c r="I129" s="3">
        <f t="shared" si="8"/>
        <v>-1.2596914911688242</v>
      </c>
      <c r="J129" s="3">
        <v>9.2494982974628201E-2</v>
      </c>
      <c r="K129" s="3">
        <f t="shared" si="9"/>
        <v>-1.3516234631179518</v>
      </c>
    </row>
    <row r="130" spans="1:11" x14ac:dyDescent="0.25">
      <c r="B130" s="3">
        <v>0.19311725018881382</v>
      </c>
      <c r="C130" s="3">
        <f t="shared" si="5"/>
        <v>-0.62095049888864606</v>
      </c>
      <c r="D130" s="3">
        <v>0.22549606355808741</v>
      </c>
      <c r="E130" s="3">
        <f t="shared" si="6"/>
        <v>-0.53094367810003906</v>
      </c>
      <c r="F130" s="3">
        <v>0.20479627444146214</v>
      </c>
      <c r="G130" s="3">
        <f t="shared" si="7"/>
        <v>-0.6008407108701519</v>
      </c>
      <c r="H130" s="3">
        <v>0.13750316358799552</v>
      </c>
      <c r="I130" s="3">
        <f t="shared" si="8"/>
        <v>-1.0690954695724464</v>
      </c>
      <c r="J130" s="3">
        <v>0.11459084199910222</v>
      </c>
      <c r="K130" s="3">
        <f t="shared" si="9"/>
        <v>-1.1496122461266658</v>
      </c>
    </row>
    <row r="131" spans="1:11" x14ac:dyDescent="0.25">
      <c r="A131" t="s">
        <v>35</v>
      </c>
      <c r="B131" s="3">
        <v>0.1100971397502373</v>
      </c>
      <c r="C131" s="3">
        <f t="shared" ref="C131:C194" si="10">(B131-B$344)/B$345</f>
        <v>-1.3251456717968619</v>
      </c>
      <c r="D131" s="3">
        <v>0.1635200734436161</v>
      </c>
      <c r="E131" s="3">
        <f t="shared" ref="E131:E194" si="11">(D131-D$344)/D$345</f>
        <v>-1.2093268518294276</v>
      </c>
      <c r="F131" s="3">
        <v>0.12808435147077288</v>
      </c>
      <c r="G131" s="3">
        <f t="shared" ref="G131:G194" si="12">(F131-F$344)/F$345</f>
        <v>-1.2894026202964501</v>
      </c>
      <c r="H131" s="3">
        <v>9.7815896634644697E-2</v>
      </c>
      <c r="I131" s="3">
        <f t="shared" ref="I131:I194" si="13">(H131-H$344)/H$345</f>
        <v>-1.3751684766902335</v>
      </c>
      <c r="J131" s="3">
        <v>7.9122886955511021E-2</v>
      </c>
      <c r="K131" s="3">
        <f t="shared" ref="K131:K194" si="14">(J131-J$344)/J$345</f>
        <v>-1.4738777455857268</v>
      </c>
    </row>
    <row r="132" spans="1:11" x14ac:dyDescent="0.25">
      <c r="B132" s="3">
        <v>0.14559261818925504</v>
      </c>
      <c r="C132" s="3">
        <f t="shared" si="10"/>
        <v>-1.0240650728338268</v>
      </c>
      <c r="D132" s="3">
        <v>0.19201740631662945</v>
      </c>
      <c r="E132" s="3">
        <f t="shared" si="11"/>
        <v>-0.89739781154284726</v>
      </c>
      <c r="F132" s="3">
        <v>0.16231782080294052</v>
      </c>
      <c r="G132" s="3">
        <f t="shared" si="12"/>
        <v>-0.98212492346892422</v>
      </c>
      <c r="H132" s="3">
        <v>0.11601300074561337</v>
      </c>
      <c r="I132" s="3">
        <f t="shared" si="13"/>
        <v>-1.2348302069215871</v>
      </c>
      <c r="J132" s="3">
        <v>9.5059434015686811E-2</v>
      </c>
      <c r="K132" s="3">
        <f t="shared" si="14"/>
        <v>-1.3281779896858024</v>
      </c>
    </row>
    <row r="133" spans="1:11" x14ac:dyDescent="0.25">
      <c r="B133" s="3">
        <v>0.1860396380605791</v>
      </c>
      <c r="C133" s="3">
        <f t="shared" si="10"/>
        <v>-0.68098439031675995</v>
      </c>
      <c r="D133" s="3">
        <v>0.2215433718409808</v>
      </c>
      <c r="E133" s="3">
        <f t="shared" si="11"/>
        <v>-0.57420945807179835</v>
      </c>
      <c r="F133" s="3">
        <v>0.19831281193193098</v>
      </c>
      <c r="G133" s="3">
        <f t="shared" si="12"/>
        <v>-0.65903590598946005</v>
      </c>
      <c r="H133" s="3">
        <v>0.13471965194921118</v>
      </c>
      <c r="I133" s="3">
        <f t="shared" si="13"/>
        <v>-1.090562248290958</v>
      </c>
      <c r="J133" s="3">
        <v>0.11205784874367208</v>
      </c>
      <c r="K133" s="3">
        <f t="shared" si="14"/>
        <v>-1.1727701170016291</v>
      </c>
    </row>
    <row r="134" spans="1:11" x14ac:dyDescent="0.25">
      <c r="A134" t="s">
        <v>36</v>
      </c>
      <c r="B134" s="3">
        <v>0.1100971397502373</v>
      </c>
      <c r="C134" s="3">
        <f t="shared" si="10"/>
        <v>-1.3251456717968619</v>
      </c>
      <c r="D134" s="3">
        <v>0.1635200734436161</v>
      </c>
      <c r="E134" s="3">
        <f t="shared" si="11"/>
        <v>-1.2093268518294276</v>
      </c>
      <c r="F134" s="3">
        <v>0.12808435147077288</v>
      </c>
      <c r="G134" s="3">
        <f t="shared" si="12"/>
        <v>-1.2894026202964501</v>
      </c>
      <c r="H134" s="3">
        <v>9.7815896634644697E-2</v>
      </c>
      <c r="I134" s="3">
        <f t="shared" si="13"/>
        <v>-1.3751684766902335</v>
      </c>
      <c r="J134" s="3">
        <v>7.9122886955511021E-2</v>
      </c>
      <c r="K134" s="3">
        <f t="shared" si="14"/>
        <v>-1.4738777455857268</v>
      </c>
    </row>
    <row r="135" spans="1:11" x14ac:dyDescent="0.25">
      <c r="B135" s="3">
        <v>0.14559261818925504</v>
      </c>
      <c r="C135" s="3">
        <f t="shared" si="10"/>
        <v>-1.0240650728338268</v>
      </c>
      <c r="D135" s="3">
        <v>0.19201740631662945</v>
      </c>
      <c r="E135" s="3">
        <f t="shared" si="11"/>
        <v>-0.89739781154284726</v>
      </c>
      <c r="F135" s="3">
        <v>0.16231782080294052</v>
      </c>
      <c r="G135" s="3">
        <f t="shared" si="12"/>
        <v>-0.98212492346892422</v>
      </c>
      <c r="H135" s="3">
        <v>0.11601300074561337</v>
      </c>
      <c r="I135" s="3">
        <f t="shared" si="13"/>
        <v>-1.2348302069215871</v>
      </c>
      <c r="J135" s="3">
        <v>9.5059434015686811E-2</v>
      </c>
      <c r="K135" s="3">
        <f t="shared" si="14"/>
        <v>-1.3281779896858024</v>
      </c>
    </row>
    <row r="136" spans="1:11" x14ac:dyDescent="0.25">
      <c r="B136" s="3">
        <v>0.1860396380605791</v>
      </c>
      <c r="C136" s="3">
        <f t="shared" si="10"/>
        <v>-0.68098439031675995</v>
      </c>
      <c r="D136" s="3">
        <v>0.2215433718409808</v>
      </c>
      <c r="E136" s="3">
        <f t="shared" si="11"/>
        <v>-0.57420945807179835</v>
      </c>
      <c r="F136" s="3">
        <v>0.19831281193193098</v>
      </c>
      <c r="G136" s="3">
        <f t="shared" si="12"/>
        <v>-0.65903590598946005</v>
      </c>
      <c r="H136" s="3">
        <v>0.13471965194921118</v>
      </c>
      <c r="I136" s="3">
        <f t="shared" si="13"/>
        <v>-1.090562248290958</v>
      </c>
      <c r="J136" s="3">
        <v>0.11205784874367208</v>
      </c>
      <c r="K136" s="3">
        <f t="shared" si="14"/>
        <v>-1.1727701170016291</v>
      </c>
    </row>
    <row r="137" spans="1:11" x14ac:dyDescent="0.25">
      <c r="A137" t="s">
        <v>37</v>
      </c>
      <c r="B137" s="3">
        <v>0.20977002213391188</v>
      </c>
      <c r="C137" s="3">
        <f t="shared" si="10"/>
        <v>-0.47969795709691188</v>
      </c>
      <c r="D137" s="3">
        <v>0.26614281150680635</v>
      </c>
      <c r="E137" s="3">
        <f t="shared" si="11"/>
        <v>-8.6028319357073807E-2</v>
      </c>
      <c r="F137" s="3">
        <v>0.24237273712832039</v>
      </c>
      <c r="G137" s="3">
        <f t="shared" si="12"/>
        <v>-0.26355649356490707</v>
      </c>
      <c r="H137" s="3">
        <v>0.16689907169898499</v>
      </c>
      <c r="I137" s="3">
        <f t="shared" si="13"/>
        <v>-0.84239066767554871</v>
      </c>
      <c r="J137" s="3">
        <v>0.14775687790169159</v>
      </c>
      <c r="K137" s="3">
        <f t="shared" si="14"/>
        <v>-0.84639202427252858</v>
      </c>
    </row>
    <row r="138" spans="1:11" x14ac:dyDescent="0.25">
      <c r="B138" s="3">
        <v>0.24159117361764032</v>
      </c>
      <c r="C138" s="3">
        <f t="shared" si="10"/>
        <v>-0.20978382240298438</v>
      </c>
      <c r="D138" s="3">
        <v>0.29093276064166956</v>
      </c>
      <c r="E138" s="3">
        <f t="shared" si="11"/>
        <v>0.18532005829106074</v>
      </c>
      <c r="F138" s="3">
        <v>0.27233102363950445</v>
      </c>
      <c r="G138" s="3">
        <f t="shared" si="12"/>
        <v>5.3474025238767721E-3</v>
      </c>
      <c r="H138" s="3">
        <v>0.18035790264186541</v>
      </c>
      <c r="I138" s="3">
        <f t="shared" si="13"/>
        <v>-0.73859453417461174</v>
      </c>
      <c r="J138" s="3">
        <v>0.16063164772423374</v>
      </c>
      <c r="K138" s="3">
        <f t="shared" si="14"/>
        <v>-0.7286845426374563</v>
      </c>
    </row>
    <row r="139" spans="1:11" x14ac:dyDescent="0.25">
      <c r="B139" s="3">
        <v>0.28037055022581076</v>
      </c>
      <c r="C139" s="3">
        <f t="shared" si="10"/>
        <v>0.1191515364106823</v>
      </c>
      <c r="D139" s="3">
        <v>0.31957524636716811</v>
      </c>
      <c r="E139" s="3">
        <f t="shared" si="11"/>
        <v>0.49883792761551382</v>
      </c>
      <c r="F139" s="3">
        <v>0.30720169296391509</v>
      </c>
      <c r="G139" s="3">
        <f t="shared" si="12"/>
        <v>0.31834457067156363</v>
      </c>
      <c r="H139" s="3">
        <v>0.19570457918750878</v>
      </c>
      <c r="I139" s="3">
        <f t="shared" si="13"/>
        <v>-0.62023910685052153</v>
      </c>
      <c r="J139" s="3">
        <v>0.17556318391030196</v>
      </c>
      <c r="K139" s="3">
        <f t="shared" si="14"/>
        <v>-0.59217309073345581</v>
      </c>
    </row>
    <row r="140" spans="1:11" x14ac:dyDescent="0.25">
      <c r="B140" s="3">
        <v>0.31698359275650057</v>
      </c>
      <c r="C140" s="3">
        <f t="shared" si="10"/>
        <v>0.42971156432910634</v>
      </c>
      <c r="D140" s="3">
        <v>0.34525739406130079</v>
      </c>
      <c r="E140" s="3">
        <f t="shared" si="11"/>
        <v>0.77995222411570853</v>
      </c>
      <c r="F140" s="3">
        <v>0.3386621133099405</v>
      </c>
      <c r="G140" s="3">
        <f t="shared" si="12"/>
        <v>0.60073153564296966</v>
      </c>
      <c r="H140" s="3">
        <v>0.2093281186192931</v>
      </c>
      <c r="I140" s="3">
        <f t="shared" si="13"/>
        <v>-0.51517272154424099</v>
      </c>
      <c r="J140" s="3">
        <v>0.18903818382788024</v>
      </c>
      <c r="K140" s="3">
        <f t="shared" si="14"/>
        <v>-0.46897801018499724</v>
      </c>
    </row>
    <row r="141" spans="1:11" x14ac:dyDescent="0.25">
      <c r="B141" s="3">
        <v>0.36121264700812228</v>
      </c>
      <c r="C141" s="3">
        <f t="shared" si="10"/>
        <v>0.80487230962022827</v>
      </c>
      <c r="D141" s="3">
        <v>0.37475886543331377</v>
      </c>
      <c r="E141" s="3">
        <f t="shared" si="11"/>
        <v>1.1028724669721399</v>
      </c>
      <c r="F141" s="3">
        <v>0.37499532955053638</v>
      </c>
      <c r="G141" s="3">
        <f t="shared" si="12"/>
        <v>0.92685644271617973</v>
      </c>
      <c r="H141" s="3">
        <v>0.22489641587884027</v>
      </c>
      <c r="I141" s="3">
        <f t="shared" si="13"/>
        <v>-0.39510812844605364</v>
      </c>
      <c r="J141" s="3">
        <v>0.20468493188146883</v>
      </c>
      <c r="K141" s="3">
        <f t="shared" si="14"/>
        <v>-0.32592773941885744</v>
      </c>
    </row>
    <row r="142" spans="1:11" x14ac:dyDescent="0.25">
      <c r="B142" s="3">
        <v>0.41114123614227466</v>
      </c>
      <c r="C142" s="3">
        <f t="shared" si="10"/>
        <v>1.2283777864576853</v>
      </c>
      <c r="D142" s="3">
        <v>0.40109118608216726</v>
      </c>
      <c r="E142" s="3">
        <f t="shared" si="11"/>
        <v>1.3911034935428321</v>
      </c>
      <c r="F142" s="3">
        <v>0.41579389674815653</v>
      </c>
      <c r="G142" s="3">
        <f t="shared" si="12"/>
        <v>1.2930620890299114</v>
      </c>
      <c r="H142" s="3">
        <v>0.2565585847273214</v>
      </c>
      <c r="I142" s="3">
        <f t="shared" si="13"/>
        <v>-0.15092564939763109</v>
      </c>
      <c r="J142" s="3">
        <v>0.23663408282187612</v>
      </c>
      <c r="K142" s="3">
        <f t="shared" si="14"/>
        <v>-3.3832878741061556E-2</v>
      </c>
    </row>
    <row r="143" spans="1:11" x14ac:dyDescent="0.25">
      <c r="B143" s="3">
        <v>0.47105554310325753</v>
      </c>
      <c r="C143" s="3">
        <f t="shared" si="10"/>
        <v>1.7365843586626342</v>
      </c>
      <c r="D143" s="3">
        <v>0.43301290870637432</v>
      </c>
      <c r="E143" s="3">
        <f t="shared" si="11"/>
        <v>1.740515571747975</v>
      </c>
      <c r="F143" s="3">
        <v>0.4637522486812875</v>
      </c>
      <c r="G143" s="3">
        <f t="shared" si="12"/>
        <v>1.7235335607544893</v>
      </c>
      <c r="H143" s="3">
        <v>0.29465510072300805</v>
      </c>
      <c r="I143" s="3">
        <f t="shared" si="13"/>
        <v>0.14287929376503219</v>
      </c>
      <c r="J143" s="3">
        <v>0.27534445632166848</v>
      </c>
      <c r="K143" s="3">
        <f t="shared" si="14"/>
        <v>0.32007640589995145</v>
      </c>
    </row>
    <row r="144" spans="1:11" x14ac:dyDescent="0.25">
      <c r="A144" t="s">
        <v>38</v>
      </c>
      <c r="B144" s="3">
        <v>0.17642145537896448</v>
      </c>
      <c r="C144" s="3">
        <f t="shared" si="10"/>
        <v>-0.76256797025614786</v>
      </c>
      <c r="D144" s="3">
        <v>0.23870606841661499</v>
      </c>
      <c r="E144" s="3">
        <f t="shared" si="11"/>
        <v>-0.38634824679903762</v>
      </c>
      <c r="F144" s="3">
        <v>0.20949417814925145</v>
      </c>
      <c r="G144" s="3">
        <f t="shared" si="12"/>
        <v>-0.55867259120807189</v>
      </c>
      <c r="H144" s="3">
        <v>0.15173906477409935</v>
      </c>
      <c r="I144" s="3">
        <f t="shared" si="13"/>
        <v>-0.95930647628691645</v>
      </c>
      <c r="J144" s="3">
        <v>0.1335056024899976</v>
      </c>
      <c r="K144" s="3">
        <f t="shared" si="14"/>
        <v>-0.97668419740802492</v>
      </c>
    </row>
    <row r="145" spans="1:11" x14ac:dyDescent="0.25">
      <c r="B145" s="3">
        <v>0.20977002213391188</v>
      </c>
      <c r="C145" s="3">
        <f t="shared" si="10"/>
        <v>-0.47969795709691188</v>
      </c>
      <c r="D145" s="3">
        <v>0.26614281150680635</v>
      </c>
      <c r="E145" s="3">
        <f t="shared" si="11"/>
        <v>-8.6028319357073807E-2</v>
      </c>
      <c r="F145" s="3">
        <v>0.24237273712832039</v>
      </c>
      <c r="G145" s="3">
        <f t="shared" si="12"/>
        <v>-0.26355649356490707</v>
      </c>
      <c r="H145" s="3">
        <v>0.16689907169898499</v>
      </c>
      <c r="I145" s="3">
        <f t="shared" si="13"/>
        <v>-0.84239066767554871</v>
      </c>
      <c r="J145" s="3">
        <v>0.14775687790169159</v>
      </c>
      <c r="K145" s="3">
        <f t="shared" si="14"/>
        <v>-0.84639202427252858</v>
      </c>
    </row>
    <row r="146" spans="1:11" x14ac:dyDescent="0.25">
      <c r="B146" s="3">
        <v>0.24379244856733817</v>
      </c>
      <c r="C146" s="3">
        <f t="shared" si="10"/>
        <v>-0.19111211520298152</v>
      </c>
      <c r="D146" s="3">
        <v>0.29260245103950411</v>
      </c>
      <c r="E146" s="3">
        <f t="shared" si="11"/>
        <v>0.20359632736133093</v>
      </c>
      <c r="F146" s="3">
        <v>0.27435665355217526</v>
      </c>
      <c r="G146" s="3">
        <f t="shared" si="12"/>
        <v>2.3529342780967688E-2</v>
      </c>
      <c r="H146" s="3">
        <v>0.18125790317953916</v>
      </c>
      <c r="I146" s="3">
        <f t="shared" si="13"/>
        <v>-0.73165362107779353</v>
      </c>
      <c r="J146" s="3">
        <v>0.16149996954732046</v>
      </c>
      <c r="K146" s="3">
        <f t="shared" si="14"/>
        <v>-0.72074591721322867</v>
      </c>
    </row>
    <row r="147" spans="1:11" x14ac:dyDescent="0.25">
      <c r="B147" s="3">
        <v>0.27683278691379631</v>
      </c>
      <c r="C147" s="3">
        <f t="shared" si="10"/>
        <v>8.9143435553534503E-2</v>
      </c>
      <c r="D147" s="3">
        <v>0.31702702836497626</v>
      </c>
      <c r="E147" s="3">
        <f t="shared" si="11"/>
        <v>0.47094538063904157</v>
      </c>
      <c r="F147" s="3">
        <v>0.30408944906393337</v>
      </c>
      <c r="G147" s="3">
        <f t="shared" si="12"/>
        <v>0.29040924433134707</v>
      </c>
      <c r="H147" s="3">
        <v>0.19434647163505989</v>
      </c>
      <c r="I147" s="3">
        <f t="shared" si="13"/>
        <v>-0.63071299670179315</v>
      </c>
      <c r="J147" s="3">
        <v>0.17423115860068181</v>
      </c>
      <c r="K147" s="3">
        <f t="shared" si="14"/>
        <v>-0.60435112162881577</v>
      </c>
    </row>
    <row r="148" spans="1:11" x14ac:dyDescent="0.25">
      <c r="B148" s="3">
        <v>0.31698359275650057</v>
      </c>
      <c r="C148" s="3">
        <f t="shared" si="10"/>
        <v>0.42971156432910634</v>
      </c>
      <c r="D148" s="3">
        <v>0.34525739406130079</v>
      </c>
      <c r="E148" s="3">
        <f t="shared" si="11"/>
        <v>0.77995222411570853</v>
      </c>
      <c r="F148" s="3">
        <v>0.3386621133099405</v>
      </c>
      <c r="G148" s="3">
        <f t="shared" si="12"/>
        <v>0.60073153564296966</v>
      </c>
      <c r="H148" s="3">
        <v>0.2093281186192931</v>
      </c>
      <c r="I148" s="3">
        <f t="shared" si="13"/>
        <v>-0.51517272154424099</v>
      </c>
      <c r="J148" s="3">
        <v>0.18903818382788024</v>
      </c>
      <c r="K148" s="3">
        <f t="shared" si="14"/>
        <v>-0.46897801018499724</v>
      </c>
    </row>
    <row r="149" spans="1:11" x14ac:dyDescent="0.25">
      <c r="B149" s="3">
        <v>0.35985229930240353</v>
      </c>
      <c r="C149" s="3">
        <f t="shared" si="10"/>
        <v>0.79333353566794995</v>
      </c>
      <c r="D149" s="3">
        <v>0.37388575167897703</v>
      </c>
      <c r="E149" s="3">
        <f t="shared" si="11"/>
        <v>1.0933154485429106</v>
      </c>
      <c r="F149" s="3">
        <v>0.37390093350475995</v>
      </c>
      <c r="G149" s="3">
        <f t="shared" si="12"/>
        <v>0.91703320531361399</v>
      </c>
      <c r="H149" s="3">
        <v>0.2244031861995765</v>
      </c>
      <c r="I149" s="3">
        <f t="shared" si="13"/>
        <v>-0.39891197544084545</v>
      </c>
      <c r="J149" s="3">
        <v>0.20418565206210701</v>
      </c>
      <c r="K149" s="3">
        <f t="shared" si="14"/>
        <v>-0.33049240123249202</v>
      </c>
    </row>
    <row r="150" spans="1:11" x14ac:dyDescent="0.25">
      <c r="B150" s="3">
        <v>0.40614837722885949</v>
      </c>
      <c r="C150" s="3">
        <f t="shared" si="10"/>
        <v>1.1860272387739403</v>
      </c>
      <c r="D150" s="3">
        <v>0.39844633749403119</v>
      </c>
      <c r="E150" s="3">
        <f t="shared" si="11"/>
        <v>1.3621532375495118</v>
      </c>
      <c r="F150" s="3">
        <v>0.41174918970052626</v>
      </c>
      <c r="G150" s="3">
        <f t="shared" si="12"/>
        <v>1.2567570258802048</v>
      </c>
      <c r="H150" s="3">
        <v>0.25338889352278549</v>
      </c>
      <c r="I150" s="3">
        <f t="shared" si="13"/>
        <v>-0.17537069167649219</v>
      </c>
      <c r="J150" s="3">
        <v>0.23342650662426828</v>
      </c>
      <c r="K150" s="3">
        <f t="shared" si="14"/>
        <v>-6.3158118848419834E-2</v>
      </c>
    </row>
    <row r="151" spans="1:11" x14ac:dyDescent="0.25">
      <c r="B151" s="3">
        <v>0.45108410744959648</v>
      </c>
      <c r="C151" s="3">
        <f t="shared" si="10"/>
        <v>1.5671821679276505</v>
      </c>
      <c r="D151" s="3">
        <v>0.42233606372638982</v>
      </c>
      <c r="E151" s="3">
        <f t="shared" si="11"/>
        <v>1.6236478626632056</v>
      </c>
      <c r="F151" s="3">
        <v>0.4478821937881789</v>
      </c>
      <c r="G151" s="3">
        <f t="shared" si="12"/>
        <v>1.581084839920385</v>
      </c>
      <c r="H151" s="3">
        <v>0.28194390892111126</v>
      </c>
      <c r="I151" s="3">
        <f t="shared" si="13"/>
        <v>4.4849043825409503E-2</v>
      </c>
      <c r="J151" s="3">
        <v>0.26239598123127655</v>
      </c>
      <c r="K151" s="3">
        <f t="shared" si="14"/>
        <v>0.20169507443444223</v>
      </c>
    </row>
    <row r="152" spans="1:11" x14ac:dyDescent="0.25">
      <c r="A152" t="s">
        <v>39</v>
      </c>
      <c r="B152" s="3">
        <v>0.12448001593101213</v>
      </c>
      <c r="C152" s="3">
        <f t="shared" si="10"/>
        <v>-1.2031468943255674</v>
      </c>
      <c r="D152" s="3">
        <v>0.18518264221635797</v>
      </c>
      <c r="E152" s="3">
        <f t="shared" si="11"/>
        <v>-0.97221047614844613</v>
      </c>
      <c r="F152" s="3">
        <v>0.13944355439065248</v>
      </c>
      <c r="G152" s="3">
        <f t="shared" si="12"/>
        <v>-1.1874430532671947</v>
      </c>
      <c r="H152" s="3">
        <v>0.14747598455261873</v>
      </c>
      <c r="I152" s="3">
        <f t="shared" si="13"/>
        <v>-0.99218386702552885</v>
      </c>
      <c r="J152" s="3">
        <v>0.12676079812586594</v>
      </c>
      <c r="K152" s="3">
        <f t="shared" si="14"/>
        <v>-1.0383485181505314</v>
      </c>
    </row>
    <row r="153" spans="1:11" x14ac:dyDescent="0.25">
      <c r="B153" s="3">
        <v>0.17271575064382896</v>
      </c>
      <c r="C153" s="3">
        <f t="shared" si="10"/>
        <v>-0.79400058788240657</v>
      </c>
      <c r="D153" s="3">
        <v>0.22022604021267853</v>
      </c>
      <c r="E153" s="3">
        <f t="shared" si="11"/>
        <v>-0.5886288422431718</v>
      </c>
      <c r="F153" s="3">
        <v>0.188712851201184</v>
      </c>
      <c r="G153" s="3">
        <f t="shared" si="12"/>
        <v>-0.74520461399729199</v>
      </c>
      <c r="H153" s="3">
        <v>0.19547727526333888</v>
      </c>
      <c r="I153" s="3">
        <f t="shared" si="13"/>
        <v>-0.62199210223017642</v>
      </c>
      <c r="J153" s="3">
        <v>0.17118024534008908</v>
      </c>
      <c r="K153" s="3">
        <f t="shared" si="14"/>
        <v>-0.63224407206919175</v>
      </c>
    </row>
    <row r="154" spans="1:11" x14ac:dyDescent="0.25">
      <c r="B154" s="3">
        <v>0.22130062120069757</v>
      </c>
      <c r="C154" s="3">
        <f t="shared" si="10"/>
        <v>-0.38189283300498483</v>
      </c>
      <c r="D154" s="3">
        <v>0.25478960248972488</v>
      </c>
      <c r="E154" s="3">
        <f t="shared" si="11"/>
        <v>-0.21029944355848418</v>
      </c>
      <c r="F154" s="3">
        <v>0.23522198636616995</v>
      </c>
      <c r="G154" s="3">
        <f t="shared" si="12"/>
        <v>-0.32774123053857368</v>
      </c>
      <c r="H154" s="3">
        <v>0.24290464135781981</v>
      </c>
      <c r="I154" s="3">
        <f t="shared" si="13"/>
        <v>-0.25622651355216008</v>
      </c>
      <c r="J154" s="3">
        <v>0.21563755156995024</v>
      </c>
      <c r="K154" s="3">
        <f t="shared" si="14"/>
        <v>-0.22579350023575262</v>
      </c>
    </row>
    <row r="155" spans="1:11" x14ac:dyDescent="0.25">
      <c r="B155" s="3">
        <v>0.26961706705835697</v>
      </c>
      <c r="C155" s="3">
        <f t="shared" si="10"/>
        <v>2.7938083447699883E-2</v>
      </c>
      <c r="D155" s="3">
        <v>0.28961854042916851</v>
      </c>
      <c r="E155" s="3">
        <f t="shared" si="11"/>
        <v>0.17093473137512011</v>
      </c>
      <c r="F155" s="3">
        <v>0.28045553682490193</v>
      </c>
      <c r="G155" s="3">
        <f t="shared" si="12"/>
        <v>7.827257628381383E-2</v>
      </c>
      <c r="H155" s="3">
        <v>0.29101258558818455</v>
      </c>
      <c r="I155" s="3">
        <f t="shared" si="13"/>
        <v>0.11478777609771774</v>
      </c>
      <c r="J155" s="3">
        <v>0.26127655931506433</v>
      </c>
      <c r="K155" s="3">
        <f t="shared" si="14"/>
        <v>0.19146076838776288</v>
      </c>
    </row>
    <row r="156" spans="1:11" x14ac:dyDescent="0.25">
      <c r="B156" s="3">
        <v>0.31739666351759815</v>
      </c>
      <c r="C156" s="3">
        <f t="shared" si="10"/>
        <v>0.43321532305091215</v>
      </c>
      <c r="D156" s="3">
        <v>0.32439945549780025</v>
      </c>
      <c r="E156" s="3">
        <f t="shared" si="11"/>
        <v>0.55164325262488967</v>
      </c>
      <c r="F156" s="3">
        <v>0.32430026204481138</v>
      </c>
      <c r="G156" s="3">
        <f t="shared" si="12"/>
        <v>0.47182036581357706</v>
      </c>
      <c r="H156" s="3">
        <v>0.33951038519893972</v>
      </c>
      <c r="I156" s="3">
        <f t="shared" si="13"/>
        <v>0.48880867763541858</v>
      </c>
      <c r="J156" s="3">
        <v>0.30780820022430028</v>
      </c>
      <c r="K156" s="3">
        <f t="shared" si="14"/>
        <v>0.6168759286793194</v>
      </c>
    </row>
    <row r="157" spans="1:11" x14ac:dyDescent="0.25">
      <c r="B157" s="3">
        <v>0.36651838347288501</v>
      </c>
      <c r="C157" s="3">
        <f t="shared" si="10"/>
        <v>0.84987675477780666</v>
      </c>
      <c r="D157" s="3">
        <v>0.3604311958596525</v>
      </c>
      <c r="E157" s="3">
        <f t="shared" si="11"/>
        <v>0.94604318615590965</v>
      </c>
      <c r="F157" s="3">
        <v>0.3685618132447897</v>
      </c>
      <c r="G157" s="3">
        <f t="shared" si="12"/>
        <v>0.86910956191509792</v>
      </c>
      <c r="H157" s="3">
        <v>0.3903288004640979</v>
      </c>
      <c r="I157" s="3">
        <f t="shared" si="13"/>
        <v>0.88072644802384203</v>
      </c>
      <c r="J157" s="3">
        <v>0.35709802038992411</v>
      </c>
      <c r="K157" s="3">
        <f t="shared" si="14"/>
        <v>1.0675077210848789</v>
      </c>
    </row>
    <row r="158" spans="1:11" x14ac:dyDescent="0.25">
      <c r="A158" t="s">
        <v>40</v>
      </c>
      <c r="B158" s="3">
        <v>8.84597233908265E-2</v>
      </c>
      <c r="C158" s="3">
        <f t="shared" si="10"/>
        <v>-1.5086790840509399</v>
      </c>
      <c r="D158" s="3">
        <v>0.1534510579802105</v>
      </c>
      <c r="E158" s="3">
        <f t="shared" si="11"/>
        <v>-1.3195413180086526</v>
      </c>
      <c r="F158" s="3">
        <v>9.2345050099274004E-2</v>
      </c>
      <c r="G158" s="3">
        <f t="shared" si="12"/>
        <v>-1.6101965808822627</v>
      </c>
      <c r="H158" s="3">
        <v>0.10372286948956072</v>
      </c>
      <c r="I158" s="3">
        <f t="shared" si="13"/>
        <v>-1.329613186959842</v>
      </c>
      <c r="J158" s="3">
        <v>8.6809078464998302E-2</v>
      </c>
      <c r="K158" s="3">
        <f t="shared" si="14"/>
        <v>-1.4036068002859854</v>
      </c>
    </row>
    <row r="159" spans="1:11" x14ac:dyDescent="0.25">
      <c r="B159" s="3">
        <v>0.12510105545756706</v>
      </c>
      <c r="C159" s="3">
        <f t="shared" si="10"/>
        <v>-1.1978790979509919</v>
      </c>
      <c r="D159" s="3">
        <v>0.18573812221745606</v>
      </c>
      <c r="E159" s="3">
        <f t="shared" si="11"/>
        <v>-0.96613024595943076</v>
      </c>
      <c r="F159" s="3">
        <v>0.14024456075224623</v>
      </c>
      <c r="G159" s="3">
        <f t="shared" si="12"/>
        <v>-1.1802532651815492</v>
      </c>
      <c r="H159" s="3">
        <v>0.14823805135600987</v>
      </c>
      <c r="I159" s="3">
        <f t="shared" si="13"/>
        <v>-0.98630671558517569</v>
      </c>
      <c r="J159" s="3">
        <v>0.12746128459020573</v>
      </c>
      <c r="K159" s="3">
        <f t="shared" si="14"/>
        <v>-1.031944326170918</v>
      </c>
    </row>
    <row r="160" spans="1:11" x14ac:dyDescent="0.25">
      <c r="B160" s="3">
        <v>0.17191047654620123</v>
      </c>
      <c r="C160" s="3">
        <f t="shared" si="10"/>
        <v>-0.80083110315661865</v>
      </c>
      <c r="D160" s="3">
        <v>0.21965789619450482</v>
      </c>
      <c r="E160" s="3">
        <f t="shared" si="11"/>
        <v>-0.59484769153419825</v>
      </c>
      <c r="F160" s="3">
        <v>0.18793260733874176</v>
      </c>
      <c r="G160" s="3">
        <f t="shared" si="12"/>
        <v>-0.75220803905739198</v>
      </c>
      <c r="H160" s="3">
        <v>0.1946991937016801</v>
      </c>
      <c r="I160" s="3">
        <f t="shared" si="13"/>
        <v>-0.62799276142496896</v>
      </c>
      <c r="J160" s="3">
        <v>0.17045550889915961</v>
      </c>
      <c r="K160" s="3">
        <f t="shared" si="14"/>
        <v>-0.63886996926865935</v>
      </c>
    </row>
    <row r="161" spans="1:11" x14ac:dyDescent="0.25">
      <c r="B161" s="3">
        <v>0.21995849770465148</v>
      </c>
      <c r="C161" s="3">
        <f t="shared" si="10"/>
        <v>-0.39327702512867052</v>
      </c>
      <c r="D161" s="3">
        <v>0.25382800628511126</v>
      </c>
      <c r="E161" s="3">
        <f t="shared" si="11"/>
        <v>-0.22082498230223066</v>
      </c>
      <c r="F161" s="3">
        <v>0.23395156543887358</v>
      </c>
      <c r="G161" s="3">
        <f t="shared" si="12"/>
        <v>-0.33914445738518206</v>
      </c>
      <c r="H161" s="3">
        <v>0.24158172773614078</v>
      </c>
      <c r="I161" s="3">
        <f t="shared" si="13"/>
        <v>-0.26642898354890532</v>
      </c>
      <c r="J161" s="3">
        <v>0.21439011949642539</v>
      </c>
      <c r="K161" s="3">
        <f t="shared" si="14"/>
        <v>-0.23719813813680005</v>
      </c>
    </row>
    <row r="162" spans="1:11" x14ac:dyDescent="0.25">
      <c r="B162" s="3">
        <v>0.26988549175756621</v>
      </c>
      <c r="C162" s="3">
        <f t="shared" si="10"/>
        <v>3.0214921872437163E-2</v>
      </c>
      <c r="D162" s="3">
        <v>0.2898130796213047</v>
      </c>
      <c r="E162" s="3">
        <f t="shared" si="11"/>
        <v>0.17306413849443106</v>
      </c>
      <c r="F162" s="3">
        <v>0.28070421823215952</v>
      </c>
      <c r="G162" s="3">
        <f t="shared" si="12"/>
        <v>8.0504726619629693E-2</v>
      </c>
      <c r="H162" s="3">
        <v>0.29128247755303299</v>
      </c>
      <c r="I162" s="3">
        <f t="shared" si="13"/>
        <v>0.1168692156026146</v>
      </c>
      <c r="J162" s="3">
        <v>0.26153408512418214</v>
      </c>
      <c r="K162" s="3">
        <f t="shared" si="14"/>
        <v>0.19381519606803238</v>
      </c>
    </row>
    <row r="163" spans="1:11" x14ac:dyDescent="0.25">
      <c r="B163" s="3">
        <v>0.31739666351759815</v>
      </c>
      <c r="C163" s="3">
        <f t="shared" si="10"/>
        <v>0.43321532305091215</v>
      </c>
      <c r="D163" s="3">
        <v>0.32439945549780025</v>
      </c>
      <c r="E163" s="3">
        <f t="shared" si="11"/>
        <v>0.55164325262488967</v>
      </c>
      <c r="F163" s="3">
        <v>0.32430026204481138</v>
      </c>
      <c r="G163" s="3">
        <f t="shared" si="12"/>
        <v>0.47182036581357706</v>
      </c>
      <c r="H163" s="3">
        <v>0.33951038519893972</v>
      </c>
      <c r="I163" s="3">
        <f t="shared" si="13"/>
        <v>0.48880867763541858</v>
      </c>
      <c r="J163" s="3">
        <v>0.30780820022430028</v>
      </c>
      <c r="K163" s="3">
        <f t="shared" si="14"/>
        <v>0.6168759286793194</v>
      </c>
    </row>
    <row r="164" spans="1:11" x14ac:dyDescent="0.25">
      <c r="B164" s="3">
        <v>0.34048118764959079</v>
      </c>
      <c r="C164" s="3">
        <f t="shared" si="10"/>
        <v>0.62902342757830432</v>
      </c>
      <c r="D164" s="3">
        <v>0.34130165609476543</v>
      </c>
      <c r="E164" s="3">
        <f t="shared" si="11"/>
        <v>0.73665310019330588</v>
      </c>
      <c r="F164" s="3">
        <v>0.34519771076126371</v>
      </c>
      <c r="G164" s="3">
        <f t="shared" si="12"/>
        <v>0.65939469106985438</v>
      </c>
      <c r="H164" s="3">
        <v>0.36327125334443394</v>
      </c>
      <c r="I164" s="3">
        <f t="shared" si="13"/>
        <v>0.67205536916418918</v>
      </c>
      <c r="J164" s="3">
        <v>0.330788485580298</v>
      </c>
      <c r="K164" s="3">
        <f t="shared" si="14"/>
        <v>0.82697300643629645</v>
      </c>
    </row>
    <row r="165" spans="1:11" x14ac:dyDescent="0.25">
      <c r="A165" t="s">
        <v>41</v>
      </c>
      <c r="B165" s="3">
        <v>0.27501332580010368</v>
      </c>
      <c r="C165" s="3">
        <f t="shared" si="10"/>
        <v>7.3710358835279446E-2</v>
      </c>
      <c r="D165" s="3">
        <v>0.31840171066058998</v>
      </c>
      <c r="E165" s="3">
        <f t="shared" si="11"/>
        <v>0.48599251964957724</v>
      </c>
      <c r="F165" s="3">
        <v>0.30384449137941366</v>
      </c>
      <c r="G165" s="3">
        <f t="shared" si="12"/>
        <v>0.28821051792155572</v>
      </c>
      <c r="H165" s="3">
        <v>0.19550385893708547</v>
      </c>
      <c r="I165" s="3">
        <f t="shared" si="13"/>
        <v>-0.62178708572013508</v>
      </c>
      <c r="J165" s="3">
        <v>0.17545639935142374</v>
      </c>
      <c r="K165" s="3">
        <f t="shared" si="14"/>
        <v>-0.5931493677214188</v>
      </c>
    </row>
    <row r="166" spans="1:11" x14ac:dyDescent="0.25">
      <c r="B166" s="3">
        <v>0.31156255576653796</v>
      </c>
      <c r="C166" s="3">
        <f t="shared" si="10"/>
        <v>0.38372911428993239</v>
      </c>
      <c r="D166" s="3">
        <v>0.34445024003398478</v>
      </c>
      <c r="E166" s="3">
        <f t="shared" si="11"/>
        <v>0.77111719445780813</v>
      </c>
      <c r="F166" s="3">
        <v>0.33569680133051544</v>
      </c>
      <c r="G166" s="3">
        <f t="shared" si="12"/>
        <v>0.57411506196419415</v>
      </c>
      <c r="H166" s="3">
        <v>0.20932170494474242</v>
      </c>
      <c r="I166" s="3">
        <f t="shared" si="13"/>
        <v>-0.51522218457878821</v>
      </c>
      <c r="J166" s="3">
        <v>0.18905872998216522</v>
      </c>
      <c r="K166" s="3">
        <f t="shared" si="14"/>
        <v>-0.46879016713137334</v>
      </c>
    </row>
    <row r="167" spans="1:11" x14ac:dyDescent="0.25">
      <c r="B167" s="3">
        <v>0.31914595109013499</v>
      </c>
      <c r="C167" s="3">
        <f t="shared" si="10"/>
        <v>0.44805317207449502</v>
      </c>
      <c r="D167" s="3">
        <v>0.34970357577048489</v>
      </c>
      <c r="E167" s="3">
        <f t="shared" si="11"/>
        <v>0.82861969765316767</v>
      </c>
      <c r="F167" s="3">
        <v>0.34214094285073726</v>
      </c>
      <c r="G167" s="3">
        <f t="shared" si="12"/>
        <v>0.63195731409327494</v>
      </c>
      <c r="H167" s="3">
        <v>0.21209446316628466</v>
      </c>
      <c r="I167" s="3">
        <f t="shared" si="13"/>
        <v>-0.49383833751581108</v>
      </c>
      <c r="J167" s="3">
        <v>0.19181268270266646</v>
      </c>
      <c r="K167" s="3">
        <f t="shared" si="14"/>
        <v>-0.44361217608840409</v>
      </c>
    </row>
    <row r="168" spans="1:11" x14ac:dyDescent="0.25">
      <c r="B168" s="3">
        <v>0.35216999699127649</v>
      </c>
      <c r="C168" s="3">
        <f t="shared" si="10"/>
        <v>0.7281705266603935</v>
      </c>
      <c r="D168" s="3">
        <v>0.37202957064007447</v>
      </c>
      <c r="E168" s="3">
        <f t="shared" si="11"/>
        <v>1.0729978710123014</v>
      </c>
      <c r="F168" s="3">
        <v>0.36959248283878465</v>
      </c>
      <c r="G168" s="3">
        <f t="shared" si="12"/>
        <v>0.87836079426785685</v>
      </c>
      <c r="H168" s="3">
        <v>0.22383543324929714</v>
      </c>
      <c r="I168" s="3">
        <f t="shared" si="13"/>
        <v>-0.40329055492318305</v>
      </c>
      <c r="J168" s="3">
        <v>0.2035635428672401</v>
      </c>
      <c r="K168" s="3">
        <f t="shared" si="14"/>
        <v>-0.33618002964364974</v>
      </c>
    </row>
    <row r="169" spans="1:11" x14ac:dyDescent="0.25">
      <c r="B169" s="3">
        <v>0.3771548125030415</v>
      </c>
      <c r="C169" s="3">
        <f t="shared" si="10"/>
        <v>0.94009732832858117</v>
      </c>
      <c r="D169" s="3">
        <v>0.38743080156514625</v>
      </c>
      <c r="E169" s="3">
        <f t="shared" si="11"/>
        <v>1.2415782502041754</v>
      </c>
      <c r="F169" s="3">
        <v>0.38992850264964901</v>
      </c>
      <c r="G169" s="3">
        <f t="shared" si="12"/>
        <v>1.0608957652195043</v>
      </c>
      <c r="H169" s="3">
        <v>0.23463852108924321</v>
      </c>
      <c r="I169" s="3">
        <f t="shared" si="13"/>
        <v>-0.31997583372516114</v>
      </c>
      <c r="J169" s="3">
        <v>0.21445658929996309</v>
      </c>
      <c r="K169" s="3">
        <f t="shared" si="14"/>
        <v>-0.23659043848181274</v>
      </c>
    </row>
    <row r="170" spans="1:11" x14ac:dyDescent="0.25">
      <c r="B170" s="3">
        <v>0.40994362049156363</v>
      </c>
      <c r="C170" s="3">
        <f t="shared" si="10"/>
        <v>1.2182193422473033</v>
      </c>
      <c r="D170" s="3">
        <v>0.40471874382077438</v>
      </c>
      <c r="E170" s="3">
        <f t="shared" si="11"/>
        <v>1.4308103885364838</v>
      </c>
      <c r="F170" s="3">
        <v>0.41673683085261981</v>
      </c>
      <c r="G170" s="3">
        <f t="shared" si="12"/>
        <v>1.3015258125593097</v>
      </c>
      <c r="H170" s="3">
        <v>0.25540204042553583</v>
      </c>
      <c r="I170" s="3">
        <f t="shared" si="13"/>
        <v>-0.15984505905938826</v>
      </c>
      <c r="J170" s="3">
        <v>0.23540018910591087</v>
      </c>
      <c r="K170" s="3">
        <f t="shared" si="14"/>
        <v>-4.5113742314817656E-2</v>
      </c>
    </row>
    <row r="171" spans="1:11" x14ac:dyDescent="0.25">
      <c r="B171" s="3">
        <v>0.43934048282610039</v>
      </c>
      <c r="C171" s="3">
        <f t="shared" si="10"/>
        <v>1.4675701133468446</v>
      </c>
      <c r="D171" s="3">
        <v>0.42030920685827622</v>
      </c>
      <c r="E171" s="3">
        <f t="shared" si="11"/>
        <v>1.6014620840681968</v>
      </c>
      <c r="F171" s="3">
        <v>0.44049465646493696</v>
      </c>
      <c r="G171" s="3">
        <f t="shared" si="12"/>
        <v>1.5147747200816071</v>
      </c>
      <c r="H171" s="3">
        <v>0.27404464713713222</v>
      </c>
      <c r="I171" s="3">
        <f t="shared" si="13"/>
        <v>-1.6071019304030727E-2</v>
      </c>
      <c r="J171" s="3">
        <v>0.25427574013583626</v>
      </c>
      <c r="K171" s="3">
        <f t="shared" si="14"/>
        <v>0.12745583421591927</v>
      </c>
    </row>
    <row r="172" spans="1:11" x14ac:dyDescent="0.25">
      <c r="B172" s="3">
        <v>0.47439058791727873</v>
      </c>
      <c r="C172" s="3">
        <f t="shared" si="10"/>
        <v>1.7648729558116814</v>
      </c>
      <c r="D172" s="3">
        <v>0.43900154772071126</v>
      </c>
      <c r="E172" s="3">
        <f t="shared" si="11"/>
        <v>1.8060666332697324</v>
      </c>
      <c r="F172" s="3">
        <v>0.46849395192920457</v>
      </c>
      <c r="G172" s="3">
        <f t="shared" si="12"/>
        <v>1.7660948226272513</v>
      </c>
      <c r="H172" s="3">
        <v>0.29630577998568014</v>
      </c>
      <c r="I172" s="3">
        <f t="shared" si="13"/>
        <v>0.15560953206304537</v>
      </c>
      <c r="J172" s="3">
        <v>0.27690295546779398</v>
      </c>
      <c r="K172" s="3">
        <f t="shared" si="14"/>
        <v>0.33432497206069545</v>
      </c>
    </row>
    <row r="173" spans="1:11" x14ac:dyDescent="0.25">
      <c r="A173" t="s">
        <v>42</v>
      </c>
      <c r="B173" s="3">
        <v>0.27265776212243337</v>
      </c>
      <c r="C173" s="3">
        <f t="shared" si="10"/>
        <v>5.3729940084564512E-2</v>
      </c>
      <c r="D173" s="3">
        <v>0.31667890999587267</v>
      </c>
      <c r="E173" s="3">
        <f t="shared" si="11"/>
        <v>0.46713491075175456</v>
      </c>
      <c r="F173" s="3">
        <v>0.30174430777600919</v>
      </c>
      <c r="G173" s="3">
        <f t="shared" si="12"/>
        <v>0.26935938792630676</v>
      </c>
      <c r="H173" s="3">
        <v>0.19458539187583748</v>
      </c>
      <c r="I173" s="3">
        <f t="shared" si="13"/>
        <v>-0.62887041488223738</v>
      </c>
      <c r="J173" s="3">
        <v>0.17455949926325665</v>
      </c>
      <c r="K173" s="3">
        <f t="shared" si="14"/>
        <v>-0.60134926970891522</v>
      </c>
    </row>
    <row r="174" spans="1:11" x14ac:dyDescent="0.25">
      <c r="B174" s="3">
        <v>0.29666931444965422</v>
      </c>
      <c r="C174" s="3">
        <f t="shared" si="10"/>
        <v>0.2574013054144404</v>
      </c>
      <c r="D174" s="3">
        <v>0.33398590180871607</v>
      </c>
      <c r="E174" s="3">
        <f t="shared" si="11"/>
        <v>0.65657556368879888</v>
      </c>
      <c r="F174" s="3">
        <v>0.32287988638876985</v>
      </c>
      <c r="G174" s="3">
        <f t="shared" si="12"/>
        <v>0.45907115374910729</v>
      </c>
      <c r="H174" s="3">
        <v>0.20378537752166878</v>
      </c>
      <c r="I174" s="3">
        <f t="shared" si="13"/>
        <v>-0.55791901187003479</v>
      </c>
      <c r="J174" s="3">
        <v>0.18358431113551574</v>
      </c>
      <c r="K174" s="3">
        <f t="shared" si="14"/>
        <v>-0.51883999829235117</v>
      </c>
    </row>
    <row r="175" spans="1:11" x14ac:dyDescent="0.25">
      <c r="B175" s="3">
        <v>0.31999417915757805</v>
      </c>
      <c r="C175" s="3">
        <f t="shared" si="10"/>
        <v>0.45524803254219581</v>
      </c>
      <c r="D175" s="3">
        <v>0.35028812485030603</v>
      </c>
      <c r="E175" s="3">
        <f t="shared" si="11"/>
        <v>0.8350181151570627</v>
      </c>
      <c r="F175" s="3">
        <v>0.34285837937506891</v>
      </c>
      <c r="G175" s="3">
        <f t="shared" si="12"/>
        <v>0.63839698401622436</v>
      </c>
      <c r="H175" s="3">
        <v>0.21240273648760852</v>
      </c>
      <c r="I175" s="3">
        <f t="shared" si="13"/>
        <v>-0.49146089634349038</v>
      </c>
      <c r="J175" s="3">
        <v>0.19211936647396399</v>
      </c>
      <c r="K175" s="3">
        <f t="shared" si="14"/>
        <v>-0.44080832212632598</v>
      </c>
    </row>
    <row r="176" spans="1:11" x14ac:dyDescent="0.25">
      <c r="B176" s="3">
        <v>0.34508248018620474</v>
      </c>
      <c r="C176" s="3">
        <f t="shared" si="10"/>
        <v>0.66805262154474043</v>
      </c>
      <c r="D176" s="3">
        <v>0.36731062435121958</v>
      </c>
      <c r="E176" s="3">
        <f t="shared" si="11"/>
        <v>1.02134474285446</v>
      </c>
      <c r="F176" s="3">
        <v>0.36378206936139579</v>
      </c>
      <c r="G176" s="3">
        <f t="shared" si="12"/>
        <v>0.82620684943615397</v>
      </c>
      <c r="H176" s="3">
        <v>0.22135911228626642</v>
      </c>
      <c r="I176" s="3">
        <f t="shared" si="13"/>
        <v>-0.42238824196307212</v>
      </c>
      <c r="J176" s="3">
        <v>0.20107314097963125</v>
      </c>
      <c r="K176" s="3">
        <f t="shared" si="14"/>
        <v>-0.35894850927397426</v>
      </c>
    </row>
    <row r="177" spans="1:11" x14ac:dyDescent="0.25">
      <c r="B177" s="3">
        <v>0.37376286684905669</v>
      </c>
      <c r="C177" s="3">
        <f t="shared" si="10"/>
        <v>0.91132608550940497</v>
      </c>
      <c r="D177" s="3">
        <v>0.38564884406488931</v>
      </c>
      <c r="E177" s="3">
        <f t="shared" si="11"/>
        <v>1.2220731163250325</v>
      </c>
      <c r="F177" s="3">
        <v>0.38713603873811475</v>
      </c>
      <c r="G177" s="3">
        <f t="shared" si="12"/>
        <v>1.0358307660841715</v>
      </c>
      <c r="H177" s="3">
        <v>0.23249238592813901</v>
      </c>
      <c r="I177" s="3">
        <f t="shared" si="13"/>
        <v>-0.3365270878896891</v>
      </c>
      <c r="J177" s="3">
        <v>0.21229662464561433</v>
      </c>
      <c r="K177" s="3">
        <f t="shared" si="14"/>
        <v>-0.25633789831127013</v>
      </c>
    </row>
    <row r="178" spans="1:11" x14ac:dyDescent="0.25">
      <c r="B178" s="3">
        <v>0.40994362049156363</v>
      </c>
      <c r="C178" s="3">
        <f t="shared" si="10"/>
        <v>1.2182193422473033</v>
      </c>
      <c r="D178" s="3">
        <v>0.40471874382077438</v>
      </c>
      <c r="E178" s="3">
        <f t="shared" si="11"/>
        <v>1.4308103885364838</v>
      </c>
      <c r="F178" s="3">
        <v>0.41673683085261981</v>
      </c>
      <c r="G178" s="3">
        <f t="shared" si="12"/>
        <v>1.3015258125593097</v>
      </c>
      <c r="H178" s="3">
        <v>0.25540204042553583</v>
      </c>
      <c r="I178" s="3">
        <f t="shared" si="13"/>
        <v>-0.15984505905938826</v>
      </c>
      <c r="J178" s="3">
        <v>0.23540018910591087</v>
      </c>
      <c r="K178" s="3">
        <f t="shared" si="14"/>
        <v>-4.5113742314817656E-2</v>
      </c>
    </row>
    <row r="179" spans="1:11" x14ac:dyDescent="0.25">
      <c r="B179" s="3">
        <v>0.44273242848008537</v>
      </c>
      <c r="C179" s="3">
        <f t="shared" si="10"/>
        <v>1.4963413561660222</v>
      </c>
      <c r="D179" s="3">
        <v>0.42211334355784969</v>
      </c>
      <c r="E179" s="3">
        <f t="shared" si="11"/>
        <v>1.6212099893108198</v>
      </c>
      <c r="F179" s="3">
        <v>0.4432195886348177</v>
      </c>
      <c r="G179" s="3">
        <f t="shared" si="12"/>
        <v>1.5392335580990966</v>
      </c>
      <c r="H179" s="3">
        <v>0.27619736209034312</v>
      </c>
      <c r="I179" s="3">
        <f t="shared" si="13"/>
        <v>5.3097901374599284E-4</v>
      </c>
      <c r="J179" s="3">
        <v>0.25645968284540083</v>
      </c>
      <c r="K179" s="3">
        <f t="shared" si="14"/>
        <v>0.14742251322621347</v>
      </c>
    </row>
    <row r="180" spans="1:11" x14ac:dyDescent="0.25">
      <c r="B180" s="3">
        <v>0.47212929081462224</v>
      </c>
      <c r="C180" s="3">
        <f t="shared" si="10"/>
        <v>1.7456921272655643</v>
      </c>
      <c r="D180" s="3">
        <v>0.43779235302872094</v>
      </c>
      <c r="E180" s="3">
        <f t="shared" si="11"/>
        <v>1.7928309055097722</v>
      </c>
      <c r="F180" s="3">
        <v>0.46669798152593578</v>
      </c>
      <c r="G180" s="3">
        <f t="shared" si="12"/>
        <v>1.7499742932198425</v>
      </c>
      <c r="H180" s="3">
        <v>0.29486848123440135</v>
      </c>
      <c r="I180" s="3">
        <f t="shared" si="13"/>
        <v>0.14452491009984419</v>
      </c>
      <c r="J180" s="3">
        <v>0.27543913878126086</v>
      </c>
      <c r="K180" s="3">
        <f t="shared" si="14"/>
        <v>0.3209420395405716</v>
      </c>
    </row>
    <row r="181" spans="1:11" x14ac:dyDescent="0.25">
      <c r="A181" t="s">
        <v>43</v>
      </c>
      <c r="B181" s="3">
        <v>0.29912619269410617</v>
      </c>
      <c r="C181" s="3">
        <f t="shared" si="10"/>
        <v>0.2782410970146495</v>
      </c>
      <c r="D181" s="3">
        <v>0.33572593544947521</v>
      </c>
      <c r="E181" s="3">
        <f t="shared" si="11"/>
        <v>0.67562180307011155</v>
      </c>
      <c r="F181" s="3">
        <v>0.32500924397281644</v>
      </c>
      <c r="G181" s="3">
        <f t="shared" si="12"/>
        <v>0.4781841477550417</v>
      </c>
      <c r="H181" s="3">
        <v>0.20470724792366154</v>
      </c>
      <c r="I181" s="3">
        <f t="shared" si="13"/>
        <v>-0.55080943573211472</v>
      </c>
      <c r="J181" s="3">
        <v>0.18449361366603576</v>
      </c>
      <c r="K181" s="3">
        <f t="shared" si="14"/>
        <v>-0.51052670707338821</v>
      </c>
    </row>
    <row r="182" spans="1:11" x14ac:dyDescent="0.25">
      <c r="B182" s="3">
        <v>0.32339834860143718</v>
      </c>
      <c r="C182" s="3">
        <f t="shared" si="10"/>
        <v>0.48412296028516527</v>
      </c>
      <c r="D182" s="3">
        <v>0.35262798637548348</v>
      </c>
      <c r="E182" s="3">
        <f t="shared" si="11"/>
        <v>0.86063001235475722</v>
      </c>
      <c r="F182" s="3">
        <v>0.34573092032409231</v>
      </c>
      <c r="G182" s="3">
        <f t="shared" si="12"/>
        <v>0.66418075013978406</v>
      </c>
      <c r="H182" s="3">
        <v>0.21363620792187552</v>
      </c>
      <c r="I182" s="3">
        <f t="shared" si="13"/>
        <v>-0.48194821532356152</v>
      </c>
      <c r="J182" s="3">
        <v>0.19334747960830434</v>
      </c>
      <c r="K182" s="3">
        <f t="shared" si="14"/>
        <v>-0.42958030747451809</v>
      </c>
    </row>
    <row r="183" spans="1:11" x14ac:dyDescent="0.25">
      <c r="B183" s="3">
        <v>0.35932955971050418</v>
      </c>
      <c r="C183" s="3">
        <f t="shared" si="10"/>
        <v>0.78889954135791007</v>
      </c>
      <c r="D183" s="3">
        <v>0.37675804760311343</v>
      </c>
      <c r="E183" s="3">
        <f t="shared" si="11"/>
        <v>1.1247553210049184</v>
      </c>
      <c r="F183" s="3">
        <v>0.37541859077877932</v>
      </c>
      <c r="G183" s="3">
        <f t="shared" si="12"/>
        <v>0.93065561171389122</v>
      </c>
      <c r="H183" s="3">
        <v>0.22631417436574641</v>
      </c>
      <c r="I183" s="3">
        <f t="shared" si="13"/>
        <v>-0.38417420336715652</v>
      </c>
      <c r="J183" s="3">
        <v>0.20606276426941111</v>
      </c>
      <c r="K183" s="3">
        <f t="shared" si="14"/>
        <v>-0.31333091767094823</v>
      </c>
    </row>
    <row r="184" spans="1:11" x14ac:dyDescent="0.25">
      <c r="B184" s="3">
        <v>0.38393870381101147</v>
      </c>
      <c r="C184" s="3">
        <f t="shared" si="10"/>
        <v>0.99763981396693635</v>
      </c>
      <c r="D184" s="3">
        <v>0.39099842595222428</v>
      </c>
      <c r="E184" s="3">
        <f t="shared" si="11"/>
        <v>1.2806291205478384</v>
      </c>
      <c r="F184" s="3">
        <v>0.39550250556145716</v>
      </c>
      <c r="G184" s="3">
        <f t="shared" si="12"/>
        <v>1.11092770210067</v>
      </c>
      <c r="H184" s="3">
        <v>0.23893181241367525</v>
      </c>
      <c r="I184" s="3">
        <f t="shared" si="13"/>
        <v>-0.28686545130335839</v>
      </c>
      <c r="J184" s="3">
        <v>0.21878023934136676</v>
      </c>
      <c r="K184" s="3">
        <f t="shared" si="14"/>
        <v>-0.19706150205345543</v>
      </c>
    </row>
    <row r="185" spans="1:11" x14ac:dyDescent="0.25">
      <c r="B185" s="3">
        <v>0.40994362049156363</v>
      </c>
      <c r="C185" s="3">
        <f t="shared" si="10"/>
        <v>1.2182193422473033</v>
      </c>
      <c r="D185" s="3">
        <v>0.40471874382077438</v>
      </c>
      <c r="E185" s="3">
        <f t="shared" si="11"/>
        <v>1.4308103885364838</v>
      </c>
      <c r="F185" s="3">
        <v>0.41673683085261981</v>
      </c>
      <c r="G185" s="3">
        <f t="shared" si="12"/>
        <v>1.3015258125593097</v>
      </c>
      <c r="H185" s="3">
        <v>0.25540204042553583</v>
      </c>
      <c r="I185" s="3">
        <f t="shared" si="13"/>
        <v>-0.15984505905938826</v>
      </c>
      <c r="J185" s="3">
        <v>0.23540018910591087</v>
      </c>
      <c r="K185" s="3">
        <f t="shared" si="14"/>
        <v>-4.5113742314817656E-2</v>
      </c>
    </row>
    <row r="186" spans="1:11" x14ac:dyDescent="0.25">
      <c r="B186" s="3">
        <v>0.43820983427477217</v>
      </c>
      <c r="C186" s="3">
        <f t="shared" si="10"/>
        <v>1.4579796990737863</v>
      </c>
      <c r="D186" s="3">
        <v>0.41970806320999654</v>
      </c>
      <c r="E186" s="3">
        <f t="shared" si="11"/>
        <v>1.5948820240282684</v>
      </c>
      <c r="F186" s="3">
        <v>0.43958560367808597</v>
      </c>
      <c r="G186" s="3">
        <f t="shared" si="12"/>
        <v>1.5066151133549892</v>
      </c>
      <c r="H186" s="3">
        <v>0.27332715111585648</v>
      </c>
      <c r="I186" s="3">
        <f t="shared" si="13"/>
        <v>-2.1604435477158589E-2</v>
      </c>
      <c r="J186" s="3">
        <v>0.25354803484247829</v>
      </c>
      <c r="K186" s="3">
        <f t="shared" si="14"/>
        <v>0.12080279430652188</v>
      </c>
    </row>
    <row r="187" spans="1:11" x14ac:dyDescent="0.25">
      <c r="B187" s="3">
        <v>0.47552123646860744</v>
      </c>
      <c r="C187" s="3">
        <f t="shared" si="10"/>
        <v>1.7744633700847439</v>
      </c>
      <c r="D187" s="3">
        <v>0.43960630775763326</v>
      </c>
      <c r="E187" s="3">
        <f t="shared" si="11"/>
        <v>1.8126862779488104</v>
      </c>
      <c r="F187" s="3">
        <v>0.46939140643553057</v>
      </c>
      <c r="G187" s="3">
        <f t="shared" si="12"/>
        <v>1.7741503238396923</v>
      </c>
      <c r="H187" s="3">
        <v>0.29702448608366566</v>
      </c>
      <c r="I187" s="3">
        <f t="shared" si="13"/>
        <v>0.16115228049424585</v>
      </c>
      <c r="J187" s="3">
        <v>0.27763507051843345</v>
      </c>
      <c r="K187" s="3">
        <f t="shared" si="14"/>
        <v>0.34101832814128519</v>
      </c>
    </row>
    <row r="188" spans="1:11" x14ac:dyDescent="0.25">
      <c r="A188" t="s">
        <v>44</v>
      </c>
      <c r="B188" s="3">
        <v>0.16897223598041747</v>
      </c>
      <c r="C188" s="3">
        <f t="shared" si="10"/>
        <v>-0.82575391778957286</v>
      </c>
      <c r="D188" s="3">
        <v>0.22483633288707042</v>
      </c>
      <c r="E188" s="3">
        <f t="shared" si="11"/>
        <v>-0.5381650260056472</v>
      </c>
      <c r="F188" s="3">
        <v>0.18659450641079414</v>
      </c>
      <c r="G188" s="3">
        <f t="shared" si="12"/>
        <v>-0.76421875778627524</v>
      </c>
      <c r="H188" s="3">
        <v>0.191852759584552</v>
      </c>
      <c r="I188" s="3">
        <f t="shared" si="13"/>
        <v>-0.64994480591359804</v>
      </c>
      <c r="J188" s="3">
        <v>0.16859193564575392</v>
      </c>
      <c r="K188" s="3">
        <f t="shared" si="14"/>
        <v>-0.65590767305088904</v>
      </c>
    </row>
    <row r="189" spans="1:11" x14ac:dyDescent="0.25">
      <c r="B189" s="3">
        <v>0.2244579017601685</v>
      </c>
      <c r="C189" s="3">
        <f t="shared" si="10"/>
        <v>-0.35511207208150541</v>
      </c>
      <c r="D189" s="3">
        <v>0.26412783228245534</v>
      </c>
      <c r="E189" s="3">
        <f t="shared" si="11"/>
        <v>-0.10808408641604725</v>
      </c>
      <c r="F189" s="3">
        <v>0.24006864749370666</v>
      </c>
      <c r="G189" s="3">
        <f t="shared" si="12"/>
        <v>-0.28423787263690814</v>
      </c>
      <c r="H189" s="3">
        <v>0.24495298303634533</v>
      </c>
      <c r="I189" s="3">
        <f t="shared" si="13"/>
        <v>-0.24042945456374643</v>
      </c>
      <c r="J189" s="3">
        <v>0.21838505609595432</v>
      </c>
      <c r="K189" s="3">
        <f t="shared" si="14"/>
        <v>-0.20067446176015469</v>
      </c>
    </row>
    <row r="190" spans="1:11" x14ac:dyDescent="0.25">
      <c r="B190" s="3">
        <v>0.27975548053727639</v>
      </c>
      <c r="C190" s="3">
        <f t="shared" si="10"/>
        <v>0.11393437753941682</v>
      </c>
      <c r="D190" s="3">
        <v>0.30388687324190095</v>
      </c>
      <c r="E190" s="3">
        <f t="shared" si="11"/>
        <v>0.32711451776417977</v>
      </c>
      <c r="F190" s="3">
        <v>0.2920815776627686</v>
      </c>
      <c r="G190" s="3">
        <f t="shared" si="12"/>
        <v>0.18262726546880931</v>
      </c>
      <c r="H190" s="3">
        <v>0.29894367910291331</v>
      </c>
      <c r="I190" s="3">
        <f t="shared" si="13"/>
        <v>0.1759533293881152</v>
      </c>
      <c r="J190" s="3">
        <v>0.26963032580470053</v>
      </c>
      <c r="K190" s="3">
        <f t="shared" si="14"/>
        <v>0.26783501268228188</v>
      </c>
    </row>
    <row r="191" spans="1:11" x14ac:dyDescent="0.25">
      <c r="A191" t="s">
        <v>45</v>
      </c>
      <c r="B191" s="3">
        <v>0.16897223598041747</v>
      </c>
      <c r="C191" s="3">
        <f t="shared" si="10"/>
        <v>-0.82575391778957286</v>
      </c>
      <c r="D191" s="3">
        <v>0.22483633288707042</v>
      </c>
      <c r="E191" s="3">
        <f t="shared" si="11"/>
        <v>-0.5381650260056472</v>
      </c>
      <c r="F191" s="3">
        <v>0.18659450641079414</v>
      </c>
      <c r="G191" s="3">
        <f t="shared" si="12"/>
        <v>-0.76421875778627524</v>
      </c>
      <c r="H191" s="3">
        <v>0.191852759584552</v>
      </c>
      <c r="I191" s="3">
        <f t="shared" si="13"/>
        <v>-0.64994480591359804</v>
      </c>
      <c r="J191" s="3">
        <v>0.16859193564575392</v>
      </c>
      <c r="K191" s="3">
        <f t="shared" si="14"/>
        <v>-0.65590767305088904</v>
      </c>
    </row>
    <row r="192" spans="1:11" x14ac:dyDescent="0.25">
      <c r="B192" s="3">
        <v>0.22370555374959566</v>
      </c>
      <c r="C192" s="3">
        <f t="shared" si="10"/>
        <v>-0.36149365643008885</v>
      </c>
      <c r="D192" s="3">
        <v>0.2635905879261381</v>
      </c>
      <c r="E192" s="3">
        <f t="shared" si="11"/>
        <v>-0.11396471100685303</v>
      </c>
      <c r="F192" s="3">
        <v>0.23935254963546859</v>
      </c>
      <c r="G192" s="3">
        <f t="shared" si="12"/>
        <v>-0.29066552676823376</v>
      </c>
      <c r="H192" s="3">
        <v>0.24422578441956649</v>
      </c>
      <c r="I192" s="3">
        <f t="shared" si="13"/>
        <v>-0.24603769832794953</v>
      </c>
      <c r="J192" s="3">
        <v>0.21769899938994422</v>
      </c>
      <c r="K192" s="3">
        <f t="shared" si="14"/>
        <v>-0.20694672978796144</v>
      </c>
    </row>
    <row r="193" spans="1:11" x14ac:dyDescent="0.25">
      <c r="B193" s="3">
        <v>0.27881504552406022</v>
      </c>
      <c r="C193" s="3">
        <f t="shared" si="10"/>
        <v>0.10595739710368644</v>
      </c>
      <c r="D193" s="3">
        <v>0.30320664805892433</v>
      </c>
      <c r="E193" s="3">
        <f t="shared" si="11"/>
        <v>0.31966883891942049</v>
      </c>
      <c r="F193" s="3">
        <v>0.29120680859703219</v>
      </c>
      <c r="G193" s="3">
        <f t="shared" si="12"/>
        <v>0.17477538749619392</v>
      </c>
      <c r="H193" s="3">
        <v>0.29801653732023686</v>
      </c>
      <c r="I193" s="3">
        <f t="shared" si="13"/>
        <v>0.16880309972423138</v>
      </c>
      <c r="J193" s="3">
        <v>0.26874528153003946</v>
      </c>
      <c r="K193" s="3">
        <f t="shared" si="14"/>
        <v>0.25974350237632721</v>
      </c>
    </row>
    <row r="194" spans="1:11" x14ac:dyDescent="0.25">
      <c r="A194" t="s">
        <v>46</v>
      </c>
      <c r="B194" s="3">
        <v>7.6052166346253336E-2</v>
      </c>
      <c r="C194" s="3">
        <f t="shared" si="10"/>
        <v>-1.6139227621454924</v>
      </c>
      <c r="D194" s="3">
        <v>0.14852557129245955</v>
      </c>
      <c r="E194" s="3">
        <f t="shared" si="11"/>
        <v>-1.3734552173304182</v>
      </c>
      <c r="F194" s="3">
        <v>7.6052166346253336E-2</v>
      </c>
      <c r="G194" s="3">
        <f t="shared" si="12"/>
        <v>-1.7564405898002393</v>
      </c>
      <c r="H194" s="3">
        <v>8.7855053581016015E-2</v>
      </c>
      <c r="I194" s="3">
        <f t="shared" si="13"/>
        <v>-1.4519877041375655</v>
      </c>
      <c r="J194" s="3">
        <v>7.2963774529797104E-2</v>
      </c>
      <c r="K194" s="3">
        <f t="shared" si="14"/>
        <v>-1.5301873823971537</v>
      </c>
    </row>
    <row r="195" spans="1:11" x14ac:dyDescent="0.25">
      <c r="B195" s="3">
        <v>0.12014904823865298</v>
      </c>
      <c r="C195" s="3">
        <f t="shared" ref="C195:C258" si="15">(B195-B$344)/B$345</f>
        <v>-1.2398831324113651</v>
      </c>
      <c r="D195" s="3">
        <v>0.18678749152515126</v>
      </c>
      <c r="E195" s="3">
        <f t="shared" ref="E195:E258" si="16">(D195-D$344)/D$345</f>
        <v>-0.95464395134673274</v>
      </c>
      <c r="F195" s="3">
        <v>0.1322246692667137</v>
      </c>
      <c r="G195" s="3">
        <f t="shared" ref="G195:G258" si="17">(F195-F$344)/F$345</f>
        <v>-1.2522393604431679</v>
      </c>
      <c r="H195" s="3">
        <v>0.14035211948859078</v>
      </c>
      <c r="I195" s="3">
        <f t="shared" ref="I195:I258" si="18">(H195-H$344)/H$345</f>
        <v>-1.047123976784442</v>
      </c>
      <c r="J195" s="3">
        <v>0.1209096320134567</v>
      </c>
      <c r="K195" s="3">
        <f t="shared" ref="K195:K258" si="19">(J195-J$344)/J$345</f>
        <v>-1.09184275821953</v>
      </c>
    </row>
    <row r="196" spans="1:11" x14ac:dyDescent="0.25">
      <c r="B196" s="3">
        <v>0.1680318009672013</v>
      </c>
      <c r="C196" s="3">
        <f t="shared" si="15"/>
        <v>-0.83373089822530322</v>
      </c>
      <c r="D196" s="3">
        <v>0.22417685738802134</v>
      </c>
      <c r="E196" s="3">
        <f t="shared" si="16"/>
        <v>-0.54538358082365601</v>
      </c>
      <c r="F196" s="3">
        <v>0.18567609178676434</v>
      </c>
      <c r="G196" s="3">
        <f t="shared" si="17"/>
        <v>-0.77246239583728105</v>
      </c>
      <c r="H196" s="3">
        <v>0.19096202846079535</v>
      </c>
      <c r="I196" s="3">
        <f t="shared" si="18"/>
        <v>-0.65681423216817125</v>
      </c>
      <c r="J196" s="3">
        <v>0.16776202536760179</v>
      </c>
      <c r="K196" s="3">
        <f t="shared" si="19"/>
        <v>-0.66349512122827792</v>
      </c>
    </row>
    <row r="197" spans="1:11" x14ac:dyDescent="0.25">
      <c r="B197" s="3">
        <v>0.22220085772844975</v>
      </c>
      <c r="C197" s="3">
        <f t="shared" si="15"/>
        <v>-0.37425682512725789</v>
      </c>
      <c r="D197" s="3">
        <v>0.26251642996351654</v>
      </c>
      <c r="E197" s="3">
        <f t="shared" si="16"/>
        <v>-0.12572233983091852</v>
      </c>
      <c r="F197" s="3">
        <v>0.23791964376894087</v>
      </c>
      <c r="G197" s="3">
        <f t="shared" si="17"/>
        <v>-0.30352720929783816</v>
      </c>
      <c r="H197" s="3">
        <v>0.24277198063647665</v>
      </c>
      <c r="I197" s="3">
        <f t="shared" si="18"/>
        <v>-0.25724960909450723</v>
      </c>
      <c r="J197" s="3">
        <v>0.21632778459654262</v>
      </c>
      <c r="K197" s="3">
        <f t="shared" si="19"/>
        <v>-0.21948305022993647</v>
      </c>
    </row>
    <row r="198" spans="1:11" x14ac:dyDescent="0.25">
      <c r="B198" s="3">
        <v>0.29875226780424197</v>
      </c>
      <c r="C198" s="3">
        <f t="shared" si="15"/>
        <v>0.27506938234116168</v>
      </c>
      <c r="D198" s="3">
        <v>0.31765372618775095</v>
      </c>
      <c r="E198" s="3">
        <f t="shared" si="16"/>
        <v>0.47780515419325098</v>
      </c>
      <c r="F198" s="3">
        <v>0.30968334049108698</v>
      </c>
      <c r="G198" s="3">
        <f t="shared" si="17"/>
        <v>0.34061969940853232</v>
      </c>
      <c r="H198" s="3">
        <v>0.31773812520370376</v>
      </c>
      <c r="I198" s="3">
        <f t="shared" si="18"/>
        <v>0.32089837289397483</v>
      </c>
      <c r="J198" s="3">
        <v>0.28760843485007176</v>
      </c>
      <c r="K198" s="3">
        <f t="shared" si="19"/>
        <v>0.43219973294207437</v>
      </c>
    </row>
    <row r="199" spans="1:11" x14ac:dyDescent="0.25">
      <c r="A199" t="s">
        <v>47</v>
      </c>
      <c r="B199" s="3">
        <v>0.11112967472357412</v>
      </c>
      <c r="C199" s="3">
        <f t="shared" si="15"/>
        <v>-1.3163874788693706</v>
      </c>
      <c r="D199" s="3">
        <v>0.2092070126114495</v>
      </c>
      <c r="E199" s="3">
        <f t="shared" si="16"/>
        <v>-0.70924204909515953</v>
      </c>
      <c r="F199" s="3">
        <v>0.12581379818318822</v>
      </c>
      <c r="G199" s="3">
        <f t="shared" si="17"/>
        <v>-1.3097829790022384</v>
      </c>
      <c r="H199" s="3">
        <v>0.12026504916071099</v>
      </c>
      <c r="I199" s="3">
        <f t="shared" si="18"/>
        <v>-1.2020378948092645</v>
      </c>
      <c r="J199" s="3">
        <v>0.10238010699364838</v>
      </c>
      <c r="K199" s="3">
        <f t="shared" si="19"/>
        <v>-1.2612487946798419</v>
      </c>
    </row>
    <row r="200" spans="1:11" x14ac:dyDescent="0.25">
      <c r="B200" s="3">
        <v>0.17447193318140625</v>
      </c>
      <c r="C200" s="3">
        <f t="shared" si="15"/>
        <v>-0.77910425422090646</v>
      </c>
      <c r="D200" s="3">
        <v>0.26890114819693839</v>
      </c>
      <c r="E200" s="3">
        <f t="shared" si="16"/>
        <v>-5.5835833612032648E-2</v>
      </c>
      <c r="F200" s="3">
        <v>0.202345757337866</v>
      </c>
      <c r="G200" s="3">
        <f t="shared" si="17"/>
        <v>-0.62283641467461359</v>
      </c>
      <c r="H200" s="3">
        <v>0.17575873483822796</v>
      </c>
      <c r="I200" s="3">
        <f t="shared" si="18"/>
        <v>-0.77406387303216606</v>
      </c>
      <c r="J200" s="3">
        <v>0.15471417112529001</v>
      </c>
      <c r="K200" s="3">
        <f t="shared" si="19"/>
        <v>-0.78278502580699605</v>
      </c>
    </row>
    <row r="201" spans="1:11" x14ac:dyDescent="0.25">
      <c r="B201" s="3">
        <v>0.27340361669998869</v>
      </c>
      <c r="C201" s="3">
        <f t="shared" si="15"/>
        <v>6.0056445679790793E-2</v>
      </c>
      <c r="D201" s="3">
        <v>0.33118720341248126</v>
      </c>
      <c r="E201" s="3">
        <f t="shared" si="16"/>
        <v>0.62594128262540039</v>
      </c>
      <c r="F201" s="3">
        <v>0.29560609196196547</v>
      </c>
      <c r="G201" s="3">
        <f t="shared" si="17"/>
        <v>0.21426310774306123</v>
      </c>
      <c r="H201" s="3">
        <v>0.25546622204871117</v>
      </c>
      <c r="I201" s="3">
        <f t="shared" si="18"/>
        <v>-0.15935008261190275</v>
      </c>
      <c r="J201" s="3">
        <v>0.2332246375846615</v>
      </c>
      <c r="K201" s="3">
        <f t="shared" si="19"/>
        <v>-6.5003704952072083E-2</v>
      </c>
    </row>
    <row r="202" spans="1:11" x14ac:dyDescent="0.25">
      <c r="A202" t="s">
        <v>48</v>
      </c>
      <c r="B202" s="3">
        <v>0.11794821671353553</v>
      </c>
      <c r="C202" s="3">
        <f t="shared" si="15"/>
        <v>-1.2585510783847516</v>
      </c>
      <c r="D202" s="3">
        <v>0.18654642524253881</v>
      </c>
      <c r="E202" s="3">
        <f t="shared" si="16"/>
        <v>-0.95728263948347281</v>
      </c>
      <c r="F202" s="3">
        <v>0.12664621369554047</v>
      </c>
      <c r="G202" s="3">
        <f t="shared" si="17"/>
        <v>-1.302311264144558</v>
      </c>
      <c r="H202" s="3">
        <v>0.13326835397273526</v>
      </c>
      <c r="I202" s="3">
        <f t="shared" si="18"/>
        <v>-1.1017548339735668</v>
      </c>
      <c r="J202" s="3">
        <v>0.11851185898648847</v>
      </c>
      <c r="K202" s="3">
        <f t="shared" si="19"/>
        <v>-1.1137643792214662</v>
      </c>
    </row>
    <row r="203" spans="1:11" x14ac:dyDescent="0.25">
      <c r="B203" s="3">
        <v>0.18309615198494922</v>
      </c>
      <c r="C203" s="3">
        <f t="shared" si="15"/>
        <v>-0.70595169853920192</v>
      </c>
      <c r="D203" s="3">
        <v>0.23790372948936211</v>
      </c>
      <c r="E203" s="3">
        <f t="shared" si="16"/>
        <v>-0.39513057083889747</v>
      </c>
      <c r="F203" s="3">
        <v>0.19979007458270759</v>
      </c>
      <c r="G203" s="3">
        <f t="shared" si="17"/>
        <v>-0.64577607945725912</v>
      </c>
      <c r="H203" s="3">
        <v>0.19942267457808871</v>
      </c>
      <c r="I203" s="3">
        <f t="shared" si="18"/>
        <v>-0.5915647051013857</v>
      </c>
      <c r="J203" s="3">
        <v>0.18298393159302145</v>
      </c>
      <c r="K203" s="3">
        <f t="shared" si="19"/>
        <v>-0.524328963527946</v>
      </c>
    </row>
    <row r="204" spans="1:11" x14ac:dyDescent="0.25">
      <c r="B204" s="3">
        <v>0.25675785816356672</v>
      </c>
      <c r="C204" s="3">
        <f t="shared" si="15"/>
        <v>-8.1136606808577677E-2</v>
      </c>
      <c r="D204" s="3">
        <v>0.29069074460348082</v>
      </c>
      <c r="E204" s="3">
        <f t="shared" si="16"/>
        <v>0.18267097422194545</v>
      </c>
      <c r="F204" s="3">
        <v>0.27047497509120871</v>
      </c>
      <c r="G204" s="3">
        <f t="shared" si="17"/>
        <v>-1.131238493694252E-2</v>
      </c>
      <c r="H204" s="3">
        <v>0.26658652764766994</v>
      </c>
      <c r="I204" s="3">
        <f t="shared" si="18"/>
        <v>-7.3588939655327798E-2</v>
      </c>
      <c r="J204" s="3">
        <v>0.25030099686860274</v>
      </c>
      <c r="K204" s="3">
        <f t="shared" si="19"/>
        <v>9.111677522063881E-2</v>
      </c>
    </row>
    <row r="205" spans="1:11" x14ac:dyDescent="0.25">
      <c r="A205" t="s">
        <v>49</v>
      </c>
      <c r="B205" s="3">
        <v>0.13179021349500475</v>
      </c>
      <c r="C205" s="3">
        <f t="shared" si="15"/>
        <v>-1.1411401611331602</v>
      </c>
      <c r="D205" s="3">
        <v>0.16980477951357464</v>
      </c>
      <c r="E205" s="3">
        <f t="shared" si="16"/>
        <v>-1.1405350690467702</v>
      </c>
      <c r="F205" s="3">
        <v>0.14324945134517406</v>
      </c>
      <c r="G205" s="3">
        <f t="shared" si="17"/>
        <v>-1.1532815360922646</v>
      </c>
      <c r="H205" s="3">
        <v>0.14302412460246819</v>
      </c>
      <c r="I205" s="3">
        <f t="shared" si="18"/>
        <v>-1.0265171498845234</v>
      </c>
      <c r="J205" s="3">
        <v>0.12090213832717135</v>
      </c>
      <c r="K205" s="3">
        <f t="shared" si="19"/>
        <v>-1.0919112691873352</v>
      </c>
    </row>
    <row r="206" spans="1:11" x14ac:dyDescent="0.25">
      <c r="B206" s="3">
        <v>0.22950476895125482</v>
      </c>
      <c r="C206" s="3">
        <f t="shared" si="15"/>
        <v>-0.31230341408891826</v>
      </c>
      <c r="D206" s="3">
        <v>0.23585124009634229</v>
      </c>
      <c r="E206" s="3">
        <f t="shared" si="16"/>
        <v>-0.41759692056418535</v>
      </c>
      <c r="F206" s="3">
        <v>0.23317820668041372</v>
      </c>
      <c r="G206" s="3">
        <f t="shared" si="17"/>
        <v>-0.34608608213887426</v>
      </c>
      <c r="H206" s="3">
        <v>0.23681720756964711</v>
      </c>
      <c r="I206" s="3">
        <f t="shared" si="18"/>
        <v>-0.30317353984566825</v>
      </c>
      <c r="J206" s="3">
        <v>0.20622831537365741</v>
      </c>
      <c r="K206" s="3">
        <f t="shared" si="19"/>
        <v>-0.31181736800510351</v>
      </c>
    </row>
    <row r="207" spans="1:11" x14ac:dyDescent="0.25">
      <c r="B207" s="3">
        <v>0.28813350222500478</v>
      </c>
      <c r="C207" s="3">
        <f t="shared" si="15"/>
        <v>0.1849986341376261</v>
      </c>
      <c r="D207" s="3">
        <v>0.27640110225150477</v>
      </c>
      <c r="E207" s="3">
        <f t="shared" si="16"/>
        <v>2.6257935684173134E-2</v>
      </c>
      <c r="F207" s="3">
        <v>0.28464232881562851</v>
      </c>
      <c r="G207" s="3">
        <f t="shared" si="17"/>
        <v>0.11585298589767445</v>
      </c>
      <c r="H207" s="3">
        <v>0.29539172791340573</v>
      </c>
      <c r="I207" s="3">
        <f t="shared" si="18"/>
        <v>0.14856025183036733</v>
      </c>
      <c r="J207" s="3">
        <v>0.26044531193243625</v>
      </c>
      <c r="K207" s="3">
        <f t="shared" si="19"/>
        <v>0.1838610957432405</v>
      </c>
    </row>
    <row r="208" spans="1:11" x14ac:dyDescent="0.25">
      <c r="B208" s="3">
        <v>0.33699077995312976</v>
      </c>
      <c r="C208" s="3">
        <f t="shared" si="15"/>
        <v>0.59941700765974659</v>
      </c>
      <c r="D208" s="3">
        <v>0.31053572269036706</v>
      </c>
      <c r="E208" s="3">
        <f t="shared" si="16"/>
        <v>0.39989217863201548</v>
      </c>
      <c r="F208" s="3">
        <v>0.32639390825709191</v>
      </c>
      <c r="G208" s="3">
        <f t="shared" si="17"/>
        <v>0.49061281655349448</v>
      </c>
      <c r="H208" s="3">
        <v>0.34552077487684851</v>
      </c>
      <c r="I208" s="3">
        <f t="shared" si="18"/>
        <v>0.53516153042393566</v>
      </c>
      <c r="J208" s="3">
        <v>0.30735708998348932</v>
      </c>
      <c r="K208" s="3">
        <f t="shared" si="19"/>
        <v>0.61275165685795618</v>
      </c>
    </row>
    <row r="209" spans="1:11" x14ac:dyDescent="0.25">
      <c r="B209" s="3">
        <v>0.41516242431812972</v>
      </c>
      <c r="C209" s="3">
        <f t="shared" si="15"/>
        <v>1.2624864052951392</v>
      </c>
      <c r="D209" s="3">
        <v>0.36562331792327735</v>
      </c>
      <c r="E209" s="3">
        <f t="shared" si="16"/>
        <v>1.002875650428066</v>
      </c>
      <c r="F209" s="3">
        <v>0.39144595830437262</v>
      </c>
      <c r="G209" s="3">
        <f t="shared" si="17"/>
        <v>1.0745163618963138</v>
      </c>
      <c r="H209" s="3">
        <v>0.42821747646209607</v>
      </c>
      <c r="I209" s="3">
        <f t="shared" si="18"/>
        <v>1.1729285039640962</v>
      </c>
      <c r="J209" s="3">
        <v>0.38568899939030238</v>
      </c>
      <c r="K209" s="3">
        <f t="shared" si="19"/>
        <v>1.328900521267093</v>
      </c>
    </row>
    <row r="210" spans="1:11" x14ac:dyDescent="0.25">
      <c r="B210" s="3">
        <v>0.46727599043108969</v>
      </c>
      <c r="C210" s="3">
        <f t="shared" si="15"/>
        <v>1.7045253462928287</v>
      </c>
      <c r="D210" s="3">
        <v>0.3780127379893336</v>
      </c>
      <c r="E210" s="3">
        <f t="shared" si="16"/>
        <v>1.1384890402190797</v>
      </c>
      <c r="F210" s="3">
        <v>0.44694057943080562</v>
      </c>
      <c r="G210" s="3">
        <f t="shared" si="17"/>
        <v>1.5726329623666977</v>
      </c>
      <c r="H210" s="3">
        <v>0.50309126127796278</v>
      </c>
      <c r="I210" s="3">
        <f t="shared" si="18"/>
        <v>1.7503641963694039</v>
      </c>
      <c r="J210" s="3">
        <v>0.45753395642067196</v>
      </c>
      <c r="K210" s="3">
        <f t="shared" si="19"/>
        <v>1.985742474699002</v>
      </c>
    </row>
    <row r="211" spans="1:11" x14ac:dyDescent="0.25">
      <c r="A211" t="s">
        <v>50</v>
      </c>
      <c r="B211" s="3">
        <v>0.16752621909578566</v>
      </c>
      <c r="C211" s="3">
        <f t="shared" si="15"/>
        <v>-0.83801935690694052</v>
      </c>
      <c r="D211" s="3">
        <v>0.18046146491983603</v>
      </c>
      <c r="E211" s="3">
        <f t="shared" si="16"/>
        <v>-1.0238880246997173</v>
      </c>
      <c r="F211" s="3">
        <v>0.1730089610213531</v>
      </c>
      <c r="G211" s="3">
        <f t="shared" si="17"/>
        <v>-0.88616184970336098</v>
      </c>
      <c r="H211" s="3">
        <v>0.16752621909578566</v>
      </c>
      <c r="I211" s="3">
        <f t="shared" si="18"/>
        <v>-0.83755403103159698</v>
      </c>
      <c r="J211" s="3">
        <v>0.17045871568179116</v>
      </c>
      <c r="K211" s="3">
        <f t="shared" si="19"/>
        <v>-0.63884065128372347</v>
      </c>
    </row>
    <row r="212" spans="1:11" x14ac:dyDescent="0.25">
      <c r="B212" s="3">
        <v>0.20362194551252039</v>
      </c>
      <c r="C212" s="3">
        <f t="shared" si="15"/>
        <v>-0.53184732014379599</v>
      </c>
      <c r="D212" s="3">
        <v>0.20762343826531135</v>
      </c>
      <c r="E212" s="3">
        <f t="shared" si="16"/>
        <v>-0.72657570022014251</v>
      </c>
      <c r="F212" s="3">
        <v>0.20654613595505469</v>
      </c>
      <c r="G212" s="3">
        <f t="shared" si="17"/>
        <v>-0.58513405226518833</v>
      </c>
      <c r="H212" s="3">
        <v>0.20362194551252039</v>
      </c>
      <c r="I212" s="3">
        <f t="shared" si="18"/>
        <v>-0.55917941930897863</v>
      </c>
      <c r="J212" s="3">
        <v>0.20835725213450296</v>
      </c>
      <c r="K212" s="3">
        <f t="shared" si="19"/>
        <v>-0.29235358044746484</v>
      </c>
    </row>
    <row r="213" spans="1:11" x14ac:dyDescent="0.25">
      <c r="B213" s="3">
        <v>0.25003073661975095</v>
      </c>
      <c r="C213" s="3">
        <f t="shared" si="15"/>
        <v>-0.13819755859117996</v>
      </c>
      <c r="D213" s="3">
        <v>0.24287332354731356</v>
      </c>
      <c r="E213" s="3">
        <f t="shared" si="16"/>
        <v>-0.340733876523035</v>
      </c>
      <c r="F213" s="3">
        <v>0.24868148247567173</v>
      </c>
      <c r="G213" s="3">
        <f t="shared" si="17"/>
        <v>-0.20692954987433768</v>
      </c>
      <c r="H213" s="3">
        <v>0.25003073661975095</v>
      </c>
      <c r="I213" s="3">
        <f t="shared" si="18"/>
        <v>-0.20126920423703915</v>
      </c>
      <c r="J213" s="3">
        <v>0.25943939992606102</v>
      </c>
      <c r="K213" s="3">
        <f t="shared" si="19"/>
        <v>0.17466455315266141</v>
      </c>
    </row>
    <row r="214" spans="1:11" x14ac:dyDescent="0.25">
      <c r="B214" s="3">
        <v>0.27065686600074229</v>
      </c>
      <c r="C214" s="3">
        <f t="shared" si="15"/>
        <v>3.6757890987760333E-2</v>
      </c>
      <c r="D214" s="3">
        <v>0.25863074261651414</v>
      </c>
      <c r="E214" s="3">
        <f t="shared" si="16"/>
        <v>-0.16825469646952776</v>
      </c>
      <c r="F214" s="3">
        <v>0.26710015914716534</v>
      </c>
      <c r="G214" s="3">
        <f t="shared" si="17"/>
        <v>-4.1604543188283792E-2</v>
      </c>
      <c r="H214" s="3">
        <v>0.27065686600074229</v>
      </c>
      <c r="I214" s="3">
        <f t="shared" si="18"/>
        <v>-4.2197997538399513E-2</v>
      </c>
      <c r="J214" s="3">
        <v>0.28299315880192988</v>
      </c>
      <c r="K214" s="3">
        <f t="shared" si="19"/>
        <v>0.39000460804545056</v>
      </c>
    </row>
    <row r="215" spans="1:11" x14ac:dyDescent="0.25">
      <c r="B215" s="3">
        <v>0.3170656571079728</v>
      </c>
      <c r="C215" s="3">
        <f t="shared" si="15"/>
        <v>0.43040765254037588</v>
      </c>
      <c r="D215" s="3">
        <v>0.29424295047471744</v>
      </c>
      <c r="E215" s="3">
        <f t="shared" si="16"/>
        <v>0.22155307498739957</v>
      </c>
      <c r="F215" s="3">
        <v>0.30794889319403201</v>
      </c>
      <c r="G215" s="3">
        <f t="shared" si="17"/>
        <v>0.32505139794494148</v>
      </c>
      <c r="H215" s="3">
        <v>0.3170656571079728</v>
      </c>
      <c r="I215" s="3">
        <f t="shared" si="18"/>
        <v>0.31571221753353951</v>
      </c>
      <c r="J215" s="3">
        <v>0.33790292595178217</v>
      </c>
      <c r="K215" s="3">
        <f t="shared" si="19"/>
        <v>0.89201672146288002</v>
      </c>
    </row>
    <row r="216" spans="1:11" x14ac:dyDescent="0.25">
      <c r="B216" s="3">
        <v>0.40484276019873267</v>
      </c>
      <c r="C216" s="3">
        <f t="shared" si="15"/>
        <v>1.1749527026714821</v>
      </c>
      <c r="D216" s="3">
        <v>0.34925730172556468</v>
      </c>
      <c r="E216" s="3">
        <f t="shared" si="16"/>
        <v>0.8237348252632819</v>
      </c>
      <c r="F216" s="3">
        <v>0.39202165688994983</v>
      </c>
      <c r="G216" s="3">
        <f t="shared" si="17"/>
        <v>1.0796838000465805</v>
      </c>
      <c r="H216" s="3">
        <v>0.40484276019873267</v>
      </c>
      <c r="I216" s="3">
        <f t="shared" si="18"/>
        <v>0.99265986249624039</v>
      </c>
      <c r="J216" s="3">
        <v>0.46367989947786004</v>
      </c>
      <c r="K216" s="3">
        <f t="shared" si="19"/>
        <v>2.0419317106624706</v>
      </c>
    </row>
    <row r="217" spans="1:11" x14ac:dyDescent="0.25">
      <c r="A217" t="s">
        <v>51</v>
      </c>
      <c r="B217" s="3">
        <v>0.13419966539766751</v>
      </c>
      <c r="C217" s="3">
        <f t="shared" si="15"/>
        <v>-1.1207026503873154</v>
      </c>
      <c r="D217" s="3">
        <v>0.14433722410912669</v>
      </c>
      <c r="E217" s="3">
        <f t="shared" si="16"/>
        <v>-1.4193004591678122</v>
      </c>
      <c r="F217" s="3">
        <v>0.13840964120514451</v>
      </c>
      <c r="G217" s="3">
        <f t="shared" si="17"/>
        <v>-1.1967233999150866</v>
      </c>
      <c r="H217" s="3">
        <v>0.18917606407543364</v>
      </c>
      <c r="I217" s="3">
        <f t="shared" si="18"/>
        <v>-0.67058780570941445</v>
      </c>
      <c r="J217" s="3">
        <v>0.14682269685155769</v>
      </c>
      <c r="K217" s="3">
        <f t="shared" si="19"/>
        <v>-0.85493276716099109</v>
      </c>
    </row>
    <row r="218" spans="1:11" x14ac:dyDescent="0.25">
      <c r="B218" s="3">
        <v>0.16272765949974599</v>
      </c>
      <c r="C218" s="3">
        <f t="shared" si="15"/>
        <v>-0.8787218142584472</v>
      </c>
      <c r="D218" s="3">
        <v>0.16737122413258637</v>
      </c>
      <c r="E218" s="3">
        <f t="shared" si="16"/>
        <v>-1.167172530098249</v>
      </c>
      <c r="F218" s="3">
        <v>0.16568007783333563</v>
      </c>
      <c r="G218" s="3">
        <f t="shared" si="17"/>
        <v>-0.95194549332068723</v>
      </c>
      <c r="H218" s="3">
        <v>0.2301270241271943</v>
      </c>
      <c r="I218" s="3">
        <f t="shared" si="18"/>
        <v>-0.35476904443932161</v>
      </c>
      <c r="J218" s="3">
        <v>0.17965377390144302</v>
      </c>
      <c r="K218" s="3">
        <f t="shared" si="19"/>
        <v>-0.55477490397785179</v>
      </c>
    </row>
    <row r="219" spans="1:11" x14ac:dyDescent="0.25">
      <c r="B219" s="3">
        <v>0.18840285419161665</v>
      </c>
      <c r="C219" s="3">
        <f t="shared" si="15"/>
        <v>-0.66093906174246564</v>
      </c>
      <c r="D219" s="3">
        <v>0.1882333703699369</v>
      </c>
      <c r="E219" s="3">
        <f t="shared" si="16"/>
        <v>-0.9388175018177749</v>
      </c>
      <c r="F219" s="3">
        <v>0.18983876911051775</v>
      </c>
      <c r="G219" s="3">
        <f t="shared" si="17"/>
        <v>-0.73509843811894338</v>
      </c>
      <c r="H219" s="3">
        <v>0.26841404415360837</v>
      </c>
      <c r="I219" s="3">
        <f t="shared" si="18"/>
        <v>-5.9494911130072041E-2</v>
      </c>
      <c r="J219" s="3">
        <v>0.21050920364917783</v>
      </c>
      <c r="K219" s="3">
        <f t="shared" si="19"/>
        <v>-0.27267938068432346</v>
      </c>
    </row>
    <row r="220" spans="1:11" x14ac:dyDescent="0.25">
      <c r="B220" s="3">
        <v>0.21978364770390293</v>
      </c>
      <c r="C220" s="3">
        <f t="shared" si="15"/>
        <v>-0.39476014200071108</v>
      </c>
      <c r="D220" s="3">
        <v>0.21385792026699016</v>
      </c>
      <c r="E220" s="3">
        <f t="shared" si="16"/>
        <v>-0.65833366521520165</v>
      </c>
      <c r="F220" s="3">
        <v>0.21893795930246215</v>
      </c>
      <c r="G220" s="3">
        <f t="shared" si="17"/>
        <v>-0.47390574231101801</v>
      </c>
      <c r="H220" s="3">
        <v>0.31705054415994183</v>
      </c>
      <c r="I220" s="3">
        <f t="shared" si="18"/>
        <v>0.31559566464881478</v>
      </c>
      <c r="J220" s="3">
        <v>0.24990350836204872</v>
      </c>
      <c r="K220" s="3">
        <f t="shared" si="19"/>
        <v>8.7482739682120614E-2</v>
      </c>
    </row>
    <row r="221" spans="1:11" x14ac:dyDescent="0.25">
      <c r="B221" s="3">
        <v>0.2511644412161893</v>
      </c>
      <c r="C221" s="3">
        <f t="shared" si="15"/>
        <v>-0.1285812222589558</v>
      </c>
      <c r="D221" s="3">
        <v>0.23958883317333285</v>
      </c>
      <c r="E221" s="3">
        <f t="shared" si="16"/>
        <v>-0.37668558943426433</v>
      </c>
      <c r="F221" s="3">
        <v>0.24763172210029666</v>
      </c>
      <c r="G221" s="3">
        <f t="shared" si="17"/>
        <v>-0.21635214000787548</v>
      </c>
      <c r="H221" s="3">
        <v>0.36771242280439664</v>
      </c>
      <c r="I221" s="3">
        <f t="shared" si="18"/>
        <v>0.70630620566870927</v>
      </c>
      <c r="J221" s="3">
        <v>0.2911481371537899</v>
      </c>
      <c r="K221" s="3">
        <f t="shared" si="19"/>
        <v>0.4645614333570226</v>
      </c>
    </row>
    <row r="222" spans="1:11" x14ac:dyDescent="0.25">
      <c r="B222" s="3">
        <v>0.27969243531826776</v>
      </c>
      <c r="C222" s="3">
        <f t="shared" si="15"/>
        <v>0.11339961386991214</v>
      </c>
      <c r="D222" s="3">
        <v>0.26305244131259148</v>
      </c>
      <c r="E222" s="3">
        <f t="shared" si="16"/>
        <v>-0.11985521161773774</v>
      </c>
      <c r="F222" s="3">
        <v>0.27341569469427418</v>
      </c>
      <c r="G222" s="3">
        <f t="shared" si="17"/>
        <v>1.5083348953704208E-2</v>
      </c>
      <c r="H222" s="3">
        <v>0.41552623609276651</v>
      </c>
      <c r="I222" s="3">
        <f t="shared" si="18"/>
        <v>1.0750521218876683</v>
      </c>
      <c r="J222" s="3">
        <v>0.33062716631042088</v>
      </c>
      <c r="K222" s="3">
        <f t="shared" si="19"/>
        <v>0.82549814628282037</v>
      </c>
    </row>
    <row r="223" spans="1:11" x14ac:dyDescent="0.25">
      <c r="B223" s="3">
        <v>0.30822042942034616</v>
      </c>
      <c r="C223" s="3">
        <f t="shared" si="15"/>
        <v>0.3553804499987796</v>
      </c>
      <c r="D223" s="3">
        <v>0.28657100166404087</v>
      </c>
      <c r="E223" s="3">
        <f t="shared" si="16"/>
        <v>0.13757666778094291</v>
      </c>
      <c r="F223" s="3">
        <v>0.2989527801742462</v>
      </c>
      <c r="G223" s="3">
        <f t="shared" si="17"/>
        <v>0.24430279305486069</v>
      </c>
      <c r="H223" s="3">
        <v>0.46501391602421172</v>
      </c>
      <c r="I223" s="3">
        <f t="shared" si="18"/>
        <v>1.4567071002892771</v>
      </c>
      <c r="J223" s="3">
        <v>0.37251401721166527</v>
      </c>
      <c r="K223" s="3">
        <f t="shared" si="19"/>
        <v>1.2084483505324304</v>
      </c>
    </row>
    <row r="224" spans="1:11" x14ac:dyDescent="0.25">
      <c r="B224" s="3">
        <v>0.33061738255264667</v>
      </c>
      <c r="C224" s="3">
        <f t="shared" si="15"/>
        <v>0.54535642329366629</v>
      </c>
      <c r="D224" s="3">
        <v>0.30777661698523834</v>
      </c>
      <c r="E224" s="3">
        <f t="shared" si="16"/>
        <v>0.36969127532344481</v>
      </c>
      <c r="F224" s="3">
        <v>0.32175275107236845</v>
      </c>
      <c r="G224" s="3">
        <f t="shared" si="17"/>
        <v>0.44895405049333692</v>
      </c>
      <c r="H224" s="3">
        <v>0.51098398394234201</v>
      </c>
      <c r="I224" s="3">
        <f t="shared" si="18"/>
        <v>1.8112338290168921</v>
      </c>
      <c r="J224" s="3">
        <v>0.41021218302278528</v>
      </c>
      <c r="K224" s="3">
        <f t="shared" si="19"/>
        <v>1.5531035343570798</v>
      </c>
    </row>
    <row r="225" spans="1:11" x14ac:dyDescent="0.25">
      <c r="A225" t="s">
        <v>52</v>
      </c>
      <c r="B225" s="3">
        <v>0.3001831883229612</v>
      </c>
      <c r="C225" s="3">
        <f t="shared" si="15"/>
        <v>0.2872067707013341</v>
      </c>
      <c r="D225" s="3">
        <v>0.28525613273076944</v>
      </c>
      <c r="E225" s="3">
        <f t="shared" si="16"/>
        <v>0.12318424003040067</v>
      </c>
      <c r="F225" s="3">
        <v>0.29685938412391488</v>
      </c>
      <c r="G225" s="3">
        <f t="shared" si="17"/>
        <v>0.22551258775454044</v>
      </c>
      <c r="H225" s="3">
        <v>0.33004720078331229</v>
      </c>
      <c r="I225" s="3">
        <f t="shared" si="18"/>
        <v>0.41582745384881264</v>
      </c>
      <c r="J225" s="3">
        <v>0.28447122782612977</v>
      </c>
      <c r="K225" s="3">
        <f t="shared" si="19"/>
        <v>0.40351784245036865</v>
      </c>
    </row>
    <row r="226" spans="1:11" x14ac:dyDescent="0.25">
      <c r="B226" s="3">
        <v>0.3844332818818173</v>
      </c>
      <c r="C226" s="3">
        <f t="shared" si="15"/>
        <v>1.0018349359469945</v>
      </c>
      <c r="D226" s="3">
        <v>0.34719787288184356</v>
      </c>
      <c r="E226" s="3">
        <f t="shared" si="16"/>
        <v>0.80119251698401228</v>
      </c>
      <c r="F226" s="3">
        <v>0.36924398331434888</v>
      </c>
      <c r="G226" s="3">
        <f t="shared" si="17"/>
        <v>0.87523268212196081</v>
      </c>
      <c r="H226" s="3">
        <v>0.4263540547902881</v>
      </c>
      <c r="I226" s="3">
        <f t="shared" si="18"/>
        <v>1.1585575704531261</v>
      </c>
      <c r="J226" s="3">
        <v>0.37057616402825005</v>
      </c>
      <c r="K226" s="3">
        <f t="shared" si="19"/>
        <v>1.1907315430754972</v>
      </c>
    </row>
    <row r="227" spans="1:11" x14ac:dyDescent="0.25">
      <c r="B227" s="3">
        <v>0.46464015145605214</v>
      </c>
      <c r="C227" s="3">
        <f t="shared" si="15"/>
        <v>1.6821675696893144</v>
      </c>
      <c r="D227" s="3">
        <v>0.39003540899802486</v>
      </c>
      <c r="E227" s="3">
        <f t="shared" si="16"/>
        <v>1.270088030416993</v>
      </c>
      <c r="F227" s="3">
        <v>0.4473171333818885</v>
      </c>
      <c r="G227" s="3">
        <f t="shared" si="17"/>
        <v>1.5760128894695382</v>
      </c>
      <c r="H227" s="3">
        <v>0.53890363867607105</v>
      </c>
      <c r="I227" s="3">
        <f t="shared" si="18"/>
        <v>2.0265535861593351</v>
      </c>
      <c r="J227" s="3">
        <v>0.47205823207103514</v>
      </c>
      <c r="K227" s="3">
        <f t="shared" si="19"/>
        <v>2.1185305503649858</v>
      </c>
    </row>
    <row r="228" spans="1:11" x14ac:dyDescent="0.25">
      <c r="A228" t="s">
        <v>53</v>
      </c>
      <c r="B228" s="3">
        <v>0.16693000107002398</v>
      </c>
      <c r="C228" s="3">
        <f t="shared" si="15"/>
        <v>-0.84307661175187198</v>
      </c>
      <c r="D228" s="3">
        <v>0.17762658125548988</v>
      </c>
      <c r="E228" s="3">
        <f t="shared" si="16"/>
        <v>-1.0549183861964944</v>
      </c>
      <c r="F228" s="3">
        <v>0.17253527425289555</v>
      </c>
      <c r="G228" s="3">
        <f t="shared" si="17"/>
        <v>-0.89041363551615738</v>
      </c>
      <c r="H228" s="3">
        <v>0.22910743561581354</v>
      </c>
      <c r="I228" s="3">
        <f t="shared" si="18"/>
        <v>-0.36263223446618509</v>
      </c>
      <c r="J228" s="3">
        <v>0.17471115343122245</v>
      </c>
      <c r="K228" s="3">
        <f t="shared" si="19"/>
        <v>-0.59996277267349152</v>
      </c>
    </row>
    <row r="229" spans="1:11" x14ac:dyDescent="0.25">
      <c r="B229" s="3">
        <v>0.201752540208612</v>
      </c>
      <c r="C229" s="3">
        <f t="shared" si="15"/>
        <v>-0.54770403467075723</v>
      </c>
      <c r="D229" s="3">
        <v>0.20487899241592467</v>
      </c>
      <c r="E229" s="3">
        <f t="shared" si="16"/>
        <v>-0.75661613817033291</v>
      </c>
      <c r="F229" s="3">
        <v>0.20520862849581939</v>
      </c>
      <c r="G229" s="3">
        <f t="shared" si="17"/>
        <v>-0.59713944405226249</v>
      </c>
      <c r="H229" s="3">
        <v>0.27830255353844729</v>
      </c>
      <c r="I229" s="3">
        <f t="shared" si="18"/>
        <v>1.6766470307144062E-2</v>
      </c>
      <c r="J229" s="3">
        <v>0.21239175481543382</v>
      </c>
      <c r="K229" s="3">
        <f t="shared" si="19"/>
        <v>-0.25546817148342704</v>
      </c>
    </row>
    <row r="230" spans="1:11" x14ac:dyDescent="0.25">
      <c r="B230" s="3">
        <v>0.24652437624393947</v>
      </c>
      <c r="C230" s="3">
        <f t="shared" si="15"/>
        <v>-0.16793929270932381</v>
      </c>
      <c r="D230" s="3">
        <v>0.24019029576945952</v>
      </c>
      <c r="E230" s="3">
        <f t="shared" si="16"/>
        <v>-0.37010203822215293</v>
      </c>
      <c r="F230" s="3">
        <v>0.24637529735369357</v>
      </c>
      <c r="G230" s="3">
        <f t="shared" si="17"/>
        <v>-0.22762973792315694</v>
      </c>
      <c r="H230" s="3">
        <v>0.34471619158652389</v>
      </c>
      <c r="I230" s="3">
        <f t="shared" si="18"/>
        <v>0.52895648668948447</v>
      </c>
      <c r="J230" s="3">
        <v>0.26312984044857274</v>
      </c>
      <c r="K230" s="3">
        <f t="shared" si="19"/>
        <v>0.20840437654494498</v>
      </c>
    </row>
    <row r="231" spans="1:11" x14ac:dyDescent="0.25">
      <c r="B231" s="3">
        <v>0.26642297003741838</v>
      </c>
      <c r="C231" s="3">
        <f t="shared" si="15"/>
        <v>8.4503705131358314E-4</v>
      </c>
      <c r="D231" s="3">
        <v>0.25595945812615623</v>
      </c>
      <c r="E231" s="3">
        <f t="shared" si="16"/>
        <v>-0.19749431728326544</v>
      </c>
      <c r="F231" s="3">
        <v>0.26440772631062776</v>
      </c>
      <c r="G231" s="3">
        <f t="shared" si="17"/>
        <v>-6.5771669016125953E-2</v>
      </c>
      <c r="H231" s="3">
        <v>0.3753754762167279</v>
      </c>
      <c r="I231" s="3">
        <f t="shared" si="18"/>
        <v>0.76540460124161014</v>
      </c>
      <c r="J231" s="3">
        <v>0.28650762228021748</v>
      </c>
      <c r="K231" s="3">
        <f t="shared" si="19"/>
        <v>0.42213556269781016</v>
      </c>
    </row>
    <row r="232" spans="1:11" x14ac:dyDescent="0.25">
      <c r="B232" s="3">
        <v>0.2962708607276367</v>
      </c>
      <c r="C232" s="3">
        <f t="shared" si="15"/>
        <v>0.25402153169226921</v>
      </c>
      <c r="D232" s="3">
        <v>0.27968222988168767</v>
      </c>
      <c r="E232" s="3">
        <f t="shared" si="16"/>
        <v>6.2172840328107624E-2</v>
      </c>
      <c r="F232" s="3">
        <v>0.29119025488820333</v>
      </c>
      <c r="G232" s="3">
        <f t="shared" si="17"/>
        <v>0.1746268023360534</v>
      </c>
      <c r="H232" s="3">
        <v>0.4226822248901787</v>
      </c>
      <c r="I232" s="3">
        <f t="shared" si="18"/>
        <v>1.1302399737672049</v>
      </c>
      <c r="J232" s="3">
        <v>0.32252912758566499</v>
      </c>
      <c r="K232" s="3">
        <f t="shared" si="19"/>
        <v>0.75146189106330019</v>
      </c>
    </row>
    <row r="233" spans="1:11" x14ac:dyDescent="0.25">
      <c r="B233" s="3">
        <v>0.31616945452111567</v>
      </c>
      <c r="C233" s="3">
        <f t="shared" si="15"/>
        <v>0.42280586145290711</v>
      </c>
      <c r="D233" s="3">
        <v>0.29553686795542161</v>
      </c>
      <c r="E233" s="3">
        <f t="shared" si="16"/>
        <v>0.23571617017124039</v>
      </c>
      <c r="F233" s="3">
        <v>0.30888453146331285</v>
      </c>
      <c r="G233" s="3">
        <f t="shared" si="17"/>
        <v>0.33344963446776321</v>
      </c>
      <c r="H233" s="3">
        <v>0.45509860515790912</v>
      </c>
      <c r="I233" s="3">
        <f t="shared" si="18"/>
        <v>1.3802390225825387</v>
      </c>
      <c r="J233" s="3">
        <v>0.34718001949461685</v>
      </c>
      <c r="K233" s="3">
        <f t="shared" si="19"/>
        <v>0.97683247606442103</v>
      </c>
    </row>
    <row r="234" spans="1:11" x14ac:dyDescent="0.25">
      <c r="B234" s="3">
        <v>0.36492100931513882</v>
      </c>
      <c r="C234" s="3">
        <f t="shared" si="15"/>
        <v>0.83632746936646718</v>
      </c>
      <c r="D234" s="3">
        <v>0.33448999677676861</v>
      </c>
      <c r="E234" s="3">
        <f t="shared" si="16"/>
        <v>0.66209333829242956</v>
      </c>
      <c r="F234" s="3">
        <v>0.35176238751452293</v>
      </c>
      <c r="G234" s="3">
        <f t="shared" si="17"/>
        <v>0.71831886067667949</v>
      </c>
      <c r="H234" s="3">
        <v>0.53748910698908681</v>
      </c>
      <c r="I234" s="3">
        <f t="shared" si="18"/>
        <v>2.0156445465520587</v>
      </c>
      <c r="J234" s="3">
        <v>0.40972689725723666</v>
      </c>
      <c r="K234" s="3">
        <f t="shared" si="19"/>
        <v>1.5486668130701435</v>
      </c>
    </row>
    <row r="235" spans="1:11" x14ac:dyDescent="0.25">
      <c r="B235" s="3">
        <v>0.40482410087816229</v>
      </c>
      <c r="C235" s="3">
        <f t="shared" si="15"/>
        <v>1.1747944301347921</v>
      </c>
      <c r="D235" s="3">
        <v>0.35693767627860062</v>
      </c>
      <c r="E235" s="3">
        <f t="shared" si="16"/>
        <v>0.90780345982798194</v>
      </c>
      <c r="F235" s="3">
        <v>0.39407026091407593</v>
      </c>
      <c r="G235" s="3">
        <f t="shared" si="17"/>
        <v>1.0980719546369646</v>
      </c>
      <c r="H235" s="3">
        <v>0.62409839544596535</v>
      </c>
      <c r="I235" s="3">
        <f t="shared" si="18"/>
        <v>2.6835858636875409</v>
      </c>
      <c r="J235" s="3">
        <v>0.47564325256938234</v>
      </c>
      <c r="K235" s="3">
        <f t="shared" si="19"/>
        <v>2.1513065720171722</v>
      </c>
    </row>
    <row r="236" spans="1:11" x14ac:dyDescent="0.25">
      <c r="A236" t="s">
        <v>54</v>
      </c>
      <c r="B236" s="3">
        <v>0.18134808592282184</v>
      </c>
      <c r="C236" s="3">
        <f t="shared" si="15"/>
        <v>-0.72077918643787842</v>
      </c>
      <c r="D236" s="3">
        <v>0.18188336534192345</v>
      </c>
      <c r="E236" s="3">
        <f t="shared" si="16"/>
        <v>-1.0083240406587815</v>
      </c>
      <c r="F236" s="3">
        <v>0.18341028360965259</v>
      </c>
      <c r="G236" s="3">
        <f t="shared" si="17"/>
        <v>-0.79280016269813658</v>
      </c>
      <c r="H236" s="3">
        <v>0.27674543193063106</v>
      </c>
      <c r="I236" s="3">
        <f t="shared" si="18"/>
        <v>4.7577599690752995E-3</v>
      </c>
      <c r="J236" s="3">
        <v>0.20560198493052306</v>
      </c>
      <c r="K236" s="3">
        <f t="shared" si="19"/>
        <v>-0.31754358914527803</v>
      </c>
    </row>
    <row r="237" spans="1:11" x14ac:dyDescent="0.25">
      <c r="B237" s="3">
        <v>0.19240743373165534</v>
      </c>
      <c r="C237" s="3">
        <f t="shared" si="15"/>
        <v>-0.62697132107427345</v>
      </c>
      <c r="D237" s="3">
        <v>0.1911609524443641</v>
      </c>
      <c r="E237" s="3">
        <f t="shared" si="16"/>
        <v>-0.90677247251957493</v>
      </c>
      <c r="F237" s="3">
        <v>0.19383862186164463</v>
      </c>
      <c r="G237" s="3">
        <f t="shared" si="17"/>
        <v>-0.69919598461386989</v>
      </c>
      <c r="H237" s="3">
        <v>0.29538570883430298</v>
      </c>
      <c r="I237" s="3">
        <f t="shared" si="18"/>
        <v>0.14851383196368254</v>
      </c>
      <c r="J237" s="3">
        <v>0.21946262135852895</v>
      </c>
      <c r="K237" s="3">
        <f t="shared" si="19"/>
        <v>-0.19082282983948001</v>
      </c>
    </row>
    <row r="238" spans="1:11" x14ac:dyDescent="0.25">
      <c r="B238" s="3">
        <v>0.22005580325373927</v>
      </c>
      <c r="C238" s="3">
        <f t="shared" si="15"/>
        <v>-0.3924516576652593</v>
      </c>
      <c r="D238" s="3">
        <v>0.21441488506665987</v>
      </c>
      <c r="E238" s="3">
        <f t="shared" si="16"/>
        <v>-0.6522371825651041</v>
      </c>
      <c r="F238" s="3">
        <v>0.21969048608792263</v>
      </c>
      <c r="G238" s="3">
        <f t="shared" si="17"/>
        <v>-0.4671511041762253</v>
      </c>
      <c r="H238" s="3">
        <v>0.34342230205085611</v>
      </c>
      <c r="I238" s="3">
        <f t="shared" si="18"/>
        <v>0.51897785395759166</v>
      </c>
      <c r="J238" s="3">
        <v>0.25515459972437726</v>
      </c>
      <c r="K238" s="3">
        <f t="shared" si="19"/>
        <v>0.13549080107776343</v>
      </c>
    </row>
    <row r="239" spans="1:11" x14ac:dyDescent="0.25">
      <c r="B239" s="3">
        <v>0.2504690097280316</v>
      </c>
      <c r="C239" s="3">
        <f t="shared" si="15"/>
        <v>-0.1344800279153438</v>
      </c>
      <c r="D239" s="3">
        <v>0.24007448795308822</v>
      </c>
      <c r="E239" s="3">
        <f t="shared" si="16"/>
        <v>-0.37136965934232424</v>
      </c>
      <c r="F239" s="3">
        <v>0.24780687665029455</v>
      </c>
      <c r="G239" s="3">
        <f t="shared" si="17"/>
        <v>-0.21477996261066262</v>
      </c>
      <c r="H239" s="3">
        <v>0.39863179116872971</v>
      </c>
      <c r="I239" s="3">
        <f t="shared" si="18"/>
        <v>0.94476011746308075</v>
      </c>
      <c r="J239" s="3">
        <v>0.29613241496493514</v>
      </c>
      <c r="K239" s="3">
        <f t="shared" si="19"/>
        <v>0.51013015396375994</v>
      </c>
    </row>
    <row r="240" spans="1:11" x14ac:dyDescent="0.25">
      <c r="B240" s="3">
        <v>0.27811737925011548</v>
      </c>
      <c r="C240" s="3">
        <f t="shared" si="15"/>
        <v>0.10003963549366983</v>
      </c>
      <c r="D240" s="3">
        <v>0.26345873872344394</v>
      </c>
      <c r="E240" s="3">
        <f t="shared" si="16"/>
        <v>-0.11540791958508058</v>
      </c>
      <c r="F240" s="3">
        <v>0.27311614914308763</v>
      </c>
      <c r="G240" s="3">
        <f t="shared" si="17"/>
        <v>1.2394644920512734E-2</v>
      </c>
      <c r="H240" s="3">
        <v>0.45097608725740118</v>
      </c>
      <c r="I240" s="3">
        <f t="shared" si="18"/>
        <v>1.3484456654791508</v>
      </c>
      <c r="J240" s="3">
        <v>0.33494555521828295</v>
      </c>
      <c r="K240" s="3">
        <f t="shared" si="19"/>
        <v>0.86497898283923724</v>
      </c>
    </row>
    <row r="241" spans="1:11" x14ac:dyDescent="0.25">
      <c r="B241" s="3">
        <v>0.303000911819991</v>
      </c>
      <c r="C241" s="3">
        <f t="shared" si="15"/>
        <v>0.31110733256178236</v>
      </c>
      <c r="D241" s="3">
        <v>0.2845422865013581</v>
      </c>
      <c r="E241" s="3">
        <f t="shared" si="16"/>
        <v>0.11537054847390629</v>
      </c>
      <c r="F241" s="3">
        <v>0.29571760717115192</v>
      </c>
      <c r="G241" s="3">
        <f t="shared" si="17"/>
        <v>0.21526406199363887</v>
      </c>
      <c r="H241" s="3">
        <v>0.49983980419228252</v>
      </c>
      <c r="I241" s="3">
        <f t="shared" si="18"/>
        <v>1.7252885657169241</v>
      </c>
      <c r="J241" s="3">
        <v>0.37216252705915842</v>
      </c>
      <c r="K241" s="3">
        <f t="shared" si="19"/>
        <v>1.2052348545832701</v>
      </c>
    </row>
    <row r="242" spans="1:11" x14ac:dyDescent="0.25">
      <c r="B242" s="3">
        <v>0.33052135777379082</v>
      </c>
      <c r="C242" s="3">
        <f t="shared" si="15"/>
        <v>0.54454191961024978</v>
      </c>
      <c r="D242" s="3">
        <v>0.31035102243774237</v>
      </c>
      <c r="E242" s="3">
        <f t="shared" si="16"/>
        <v>0.39787046758984057</v>
      </c>
      <c r="F242" s="3">
        <v>0.32314461847797427</v>
      </c>
      <c r="G242" s="3">
        <f t="shared" si="17"/>
        <v>0.46144737410404024</v>
      </c>
      <c r="H242" s="3">
        <v>0.5618185406806282</v>
      </c>
      <c r="I242" s="3">
        <f t="shared" si="18"/>
        <v>2.2032760844000978</v>
      </c>
      <c r="J242" s="3">
        <v>0.41801776094838083</v>
      </c>
      <c r="K242" s="3">
        <f t="shared" si="19"/>
        <v>1.6244659690251932</v>
      </c>
    </row>
    <row r="243" spans="1:11" x14ac:dyDescent="0.25">
      <c r="A243" t="s">
        <v>55</v>
      </c>
      <c r="B243" s="3">
        <v>6.7647653042968173E-2</v>
      </c>
      <c r="C243" s="3">
        <f t="shared" si="15"/>
        <v>-1.6852117265608688</v>
      </c>
      <c r="D243" s="3">
        <v>9.3514236611009313E-2</v>
      </c>
      <c r="E243" s="3">
        <f t="shared" si="16"/>
        <v>-1.9756039485304042</v>
      </c>
      <c r="F243" s="3">
        <v>6.7647653042968173E-2</v>
      </c>
      <c r="G243" s="3">
        <f t="shared" si="17"/>
        <v>-1.8318790288825177</v>
      </c>
      <c r="H243" s="3">
        <v>9.4967994331934966E-2</v>
      </c>
      <c r="I243" s="3">
        <f t="shared" si="18"/>
        <v>-1.3971318440038003</v>
      </c>
      <c r="J243" s="3">
        <v>7.1454274505946769E-2</v>
      </c>
      <c r="K243" s="3">
        <f t="shared" si="19"/>
        <v>-1.5439879744686646</v>
      </c>
    </row>
    <row r="244" spans="1:11" x14ac:dyDescent="0.25">
      <c r="B244" s="3">
        <v>0.10634972385684166</v>
      </c>
      <c r="C244" s="3">
        <f t="shared" si="15"/>
        <v>-1.3569320928106134</v>
      </c>
      <c r="D244" s="3">
        <v>0.12764087975693433</v>
      </c>
      <c r="E244" s="3">
        <f t="shared" si="16"/>
        <v>-1.6020570242569481</v>
      </c>
      <c r="F244" s="3">
        <v>0.1113162620356371</v>
      </c>
      <c r="G244" s="3">
        <f t="shared" si="17"/>
        <v>-1.4399120487108514</v>
      </c>
      <c r="H244" s="3">
        <v>0.15084000211537066</v>
      </c>
      <c r="I244" s="3">
        <f t="shared" si="18"/>
        <v>-0.9662401563477746</v>
      </c>
      <c r="J244" s="3">
        <v>0.11724530908852544</v>
      </c>
      <c r="K244" s="3">
        <f t="shared" si="19"/>
        <v>-1.1253438016817698</v>
      </c>
    </row>
    <row r="245" spans="1:11" x14ac:dyDescent="0.25">
      <c r="B245" s="3">
        <v>0.13185876427251048</v>
      </c>
      <c r="C245" s="3">
        <f t="shared" si="15"/>
        <v>-1.1405586980832603</v>
      </c>
      <c r="D245" s="3">
        <v>0.14759390912684464</v>
      </c>
      <c r="E245" s="3">
        <f t="shared" si="16"/>
        <v>-1.3836531009880422</v>
      </c>
      <c r="F245" s="3">
        <v>0.13642388841444739</v>
      </c>
      <c r="G245" s="3">
        <f t="shared" si="17"/>
        <v>-1.2145474053664094</v>
      </c>
      <c r="H245" s="3">
        <v>0.18410957142323559</v>
      </c>
      <c r="I245" s="3">
        <f t="shared" si="18"/>
        <v>-0.70966121037144814</v>
      </c>
      <c r="J245" s="3">
        <v>0.14517633906534322</v>
      </c>
      <c r="K245" s="3">
        <f t="shared" si="19"/>
        <v>-0.86998458024632463</v>
      </c>
    </row>
    <row r="246" spans="1:11" x14ac:dyDescent="0.25">
      <c r="B246" s="3">
        <v>0.16117512415320437</v>
      </c>
      <c r="C246" s="3">
        <f t="shared" si="15"/>
        <v>-0.89189076682943746</v>
      </c>
      <c r="D246" s="3">
        <v>0.1707622041667754</v>
      </c>
      <c r="E246" s="3">
        <f t="shared" si="16"/>
        <v>-1.1300551916999875</v>
      </c>
      <c r="F246" s="3">
        <v>0.16474850649062428</v>
      </c>
      <c r="G246" s="3">
        <f t="shared" si="17"/>
        <v>-0.96030722533917989</v>
      </c>
      <c r="H246" s="3">
        <v>0.22349104287806479</v>
      </c>
      <c r="I246" s="3">
        <f t="shared" si="18"/>
        <v>-0.40594653515657619</v>
      </c>
      <c r="J246" s="3">
        <v>0.17881311370995601</v>
      </c>
      <c r="K246" s="3">
        <f t="shared" si="19"/>
        <v>-0.56246063315318362</v>
      </c>
    </row>
    <row r="247" spans="1:11" x14ac:dyDescent="0.25">
      <c r="B247" s="3">
        <v>0.20686295773350663</v>
      </c>
      <c r="C247" s="3">
        <f t="shared" si="15"/>
        <v>-0.50435632851179091</v>
      </c>
      <c r="D247" s="3">
        <v>0.20722172617713994</v>
      </c>
      <c r="E247" s="3">
        <f t="shared" si="16"/>
        <v>-0.73097280175568624</v>
      </c>
      <c r="F247" s="3">
        <v>0.20791828758297451</v>
      </c>
      <c r="G247" s="3">
        <f t="shared" si="17"/>
        <v>-0.5728176963669811</v>
      </c>
      <c r="H247" s="3">
        <v>0.28730870481149517</v>
      </c>
      <c r="I247" s="3">
        <f t="shared" si="18"/>
        <v>8.6222999171667286E-2</v>
      </c>
      <c r="J247" s="3">
        <v>0.23451085819970247</v>
      </c>
      <c r="K247" s="3">
        <f t="shared" si="19"/>
        <v>-5.3244443115910409E-2</v>
      </c>
    </row>
    <row r="248" spans="1:11" x14ac:dyDescent="0.25">
      <c r="B248" s="3">
        <v>0.23008760647016038</v>
      </c>
      <c r="C248" s="3">
        <f t="shared" si="15"/>
        <v>-0.30735965570031964</v>
      </c>
      <c r="D248" s="3">
        <v>0.22587572620277718</v>
      </c>
      <c r="E248" s="3">
        <f t="shared" si="16"/>
        <v>-0.52678792763319815</v>
      </c>
      <c r="F248" s="3">
        <v>0.22947156593927964</v>
      </c>
      <c r="G248" s="3">
        <f t="shared" si="17"/>
        <v>-0.37935668112057075</v>
      </c>
      <c r="H248" s="3">
        <v>0.32089078548170397</v>
      </c>
      <c r="I248" s="3">
        <f t="shared" si="18"/>
        <v>0.34521207060570025</v>
      </c>
      <c r="J248" s="3">
        <v>0.26435429775630459</v>
      </c>
      <c r="K248" s="3">
        <f t="shared" si="19"/>
        <v>0.21959896783079669</v>
      </c>
    </row>
    <row r="249" spans="1:11" x14ac:dyDescent="0.25">
      <c r="B249" s="3">
        <v>0.26397274970888446</v>
      </c>
      <c r="C249" s="3">
        <f t="shared" si="15"/>
        <v>-1.9938280614732604E-2</v>
      </c>
      <c r="D249" s="3">
        <v>0.24956102424659518</v>
      </c>
      <c r="E249" s="3">
        <f t="shared" si="16"/>
        <v>-0.26753095363384377</v>
      </c>
      <c r="F249" s="3">
        <v>0.26051337936518815</v>
      </c>
      <c r="G249" s="3">
        <f t="shared" si="17"/>
        <v>-0.10072710833870607</v>
      </c>
      <c r="H249" s="3">
        <v>0.37126773559201431</v>
      </c>
      <c r="I249" s="3">
        <f t="shared" si="18"/>
        <v>0.73372520827802312</v>
      </c>
      <c r="J249" s="3">
        <v>0.31110805096063587</v>
      </c>
      <c r="K249" s="3">
        <f t="shared" si="19"/>
        <v>0.64704478802977017</v>
      </c>
    </row>
    <row r="250" spans="1:11" x14ac:dyDescent="0.25">
      <c r="A250" t="s">
        <v>56</v>
      </c>
      <c r="B250" s="3">
        <v>0.31773914093066064</v>
      </c>
      <c r="C250" s="3">
        <f t="shared" si="15"/>
        <v>0.43612029318206041</v>
      </c>
      <c r="D250" s="3">
        <v>0.29702172941567545</v>
      </c>
      <c r="E250" s="3">
        <f t="shared" si="16"/>
        <v>0.25196931962629443</v>
      </c>
      <c r="F250" s="3">
        <v>0.31568745144897464</v>
      </c>
      <c r="G250" s="3">
        <f t="shared" si="17"/>
        <v>0.39451226193952404</v>
      </c>
      <c r="H250" s="3">
        <v>0.33535424363244737</v>
      </c>
      <c r="I250" s="3">
        <f t="shared" si="18"/>
        <v>0.45675601074961925</v>
      </c>
      <c r="J250" s="3">
        <v>0.31439514627007392</v>
      </c>
      <c r="K250" s="3">
        <f t="shared" si="19"/>
        <v>0.67709703099033702</v>
      </c>
    </row>
    <row r="251" spans="1:11" x14ac:dyDescent="0.25">
      <c r="B251" s="3">
        <v>0.35647441315660378</v>
      </c>
      <c r="C251" s="3">
        <f t="shared" si="15"/>
        <v>0.76468154874647232</v>
      </c>
      <c r="D251" s="3">
        <v>0.29702172941567545</v>
      </c>
      <c r="E251" s="3">
        <f t="shared" si="16"/>
        <v>0.25196931962629443</v>
      </c>
      <c r="F251" s="3">
        <v>0.34949955409107247</v>
      </c>
      <c r="G251" s="3">
        <f t="shared" si="17"/>
        <v>0.69800779503750854</v>
      </c>
      <c r="H251" s="3">
        <v>0.37632763568334249</v>
      </c>
      <c r="I251" s="3">
        <f t="shared" si="18"/>
        <v>0.77274777031256048</v>
      </c>
      <c r="J251" s="3">
        <v>0.35639546092797952</v>
      </c>
      <c r="K251" s="3">
        <f t="shared" si="19"/>
        <v>1.0610845767410013</v>
      </c>
    </row>
    <row r="252" spans="1:11" x14ac:dyDescent="0.25">
      <c r="A252" t="s">
        <v>57</v>
      </c>
      <c r="B252" s="3">
        <v>0.31942684488182999</v>
      </c>
      <c r="C252" s="3">
        <f t="shared" si="15"/>
        <v>0.45043577613472263</v>
      </c>
      <c r="D252" s="3">
        <v>0.29702172941567545</v>
      </c>
      <c r="E252" s="3">
        <f t="shared" si="16"/>
        <v>0.25196931962629443</v>
      </c>
      <c r="F252" s="3">
        <v>0.31717126021214148</v>
      </c>
      <c r="G252" s="3">
        <f t="shared" si="17"/>
        <v>0.40783084600865249</v>
      </c>
      <c r="H252" s="3">
        <v>0.33712415533702877</v>
      </c>
      <c r="I252" s="3">
        <f t="shared" si="18"/>
        <v>0.47040578407341477</v>
      </c>
      <c r="J252" s="3">
        <v>0.3161981733529915</v>
      </c>
      <c r="K252" s="3">
        <f t="shared" si="19"/>
        <v>0.69358119188605027</v>
      </c>
    </row>
    <row r="253" spans="1:11" x14ac:dyDescent="0.25">
      <c r="B253" s="3">
        <v>0.35647441315660378</v>
      </c>
      <c r="C253" s="3">
        <f t="shared" si="15"/>
        <v>0.76468154874647232</v>
      </c>
      <c r="D253" s="3">
        <v>0.29702172941567545</v>
      </c>
      <c r="E253" s="3">
        <f t="shared" si="16"/>
        <v>0.25196931962629443</v>
      </c>
      <c r="F253" s="3">
        <v>0.34949955409107247</v>
      </c>
      <c r="G253" s="3">
        <f t="shared" si="17"/>
        <v>0.69800779503750854</v>
      </c>
      <c r="H253" s="3">
        <v>0.37632763568334249</v>
      </c>
      <c r="I253" s="3">
        <f t="shared" si="18"/>
        <v>0.77274777031256048</v>
      </c>
      <c r="J253" s="3">
        <v>0.35639546092797952</v>
      </c>
      <c r="K253" s="3">
        <f t="shared" si="19"/>
        <v>1.0610845767410013</v>
      </c>
    </row>
    <row r="254" spans="1:11" x14ac:dyDescent="0.25">
      <c r="A254" t="s">
        <v>58</v>
      </c>
      <c r="B254" s="3">
        <v>0.31942684488182999</v>
      </c>
      <c r="C254" s="3">
        <f t="shared" si="15"/>
        <v>0.45043577613472263</v>
      </c>
      <c r="D254" s="3">
        <v>0.29702172941567545</v>
      </c>
      <c r="E254" s="3">
        <f t="shared" si="16"/>
        <v>0.25196931962629443</v>
      </c>
      <c r="F254" s="3">
        <v>0.31717126021214148</v>
      </c>
      <c r="G254" s="3">
        <f t="shared" si="17"/>
        <v>0.40783084600865249</v>
      </c>
      <c r="H254" s="3">
        <v>0.33712415533702877</v>
      </c>
      <c r="I254" s="3">
        <f t="shared" si="18"/>
        <v>0.47040578407341477</v>
      </c>
      <c r="J254" s="3">
        <v>0.3161981733529915</v>
      </c>
      <c r="K254" s="3">
        <f t="shared" si="19"/>
        <v>0.69358119188605027</v>
      </c>
    </row>
    <row r="255" spans="1:11" x14ac:dyDescent="0.25">
      <c r="B255" s="3">
        <v>0.35647441315660378</v>
      </c>
      <c r="C255" s="3">
        <f t="shared" si="15"/>
        <v>0.76468154874647232</v>
      </c>
      <c r="D255" s="3">
        <v>0.29702172941567545</v>
      </c>
      <c r="E255" s="3">
        <f t="shared" si="16"/>
        <v>0.25196931962629443</v>
      </c>
      <c r="F255" s="3">
        <v>0.34949955409107247</v>
      </c>
      <c r="G255" s="3">
        <f t="shared" si="17"/>
        <v>0.69800779503750854</v>
      </c>
      <c r="H255" s="3">
        <v>0.37632763568334249</v>
      </c>
      <c r="I255" s="3">
        <f t="shared" si="18"/>
        <v>0.77274777031256048</v>
      </c>
      <c r="J255" s="3">
        <v>0.35639546092797952</v>
      </c>
      <c r="K255" s="3">
        <f t="shared" si="19"/>
        <v>1.0610845767410013</v>
      </c>
    </row>
    <row r="256" spans="1:11" x14ac:dyDescent="0.25">
      <c r="A256" t="s">
        <v>59</v>
      </c>
      <c r="B256" s="3">
        <v>0.3211145488329995</v>
      </c>
      <c r="C256" s="3">
        <f t="shared" si="15"/>
        <v>0.46475125908738635</v>
      </c>
      <c r="D256" s="3">
        <v>0.29702172941567545</v>
      </c>
      <c r="E256" s="3">
        <f t="shared" si="16"/>
        <v>0.25196931962629443</v>
      </c>
      <c r="F256" s="3">
        <v>0.31865406613021841</v>
      </c>
      <c r="G256" s="3">
        <f t="shared" si="17"/>
        <v>0.4211404285966131</v>
      </c>
      <c r="H256" s="3">
        <v>0.33889546171847229</v>
      </c>
      <c r="I256" s="3">
        <f t="shared" si="18"/>
        <v>0.48406631331400457</v>
      </c>
      <c r="J256" s="3">
        <v>0.31800365452792406</v>
      </c>
      <c r="K256" s="3">
        <f t="shared" si="19"/>
        <v>0.71008778929866956</v>
      </c>
    </row>
    <row r="257" spans="1:11" x14ac:dyDescent="0.25">
      <c r="B257" s="3">
        <v>0.35647441315660378</v>
      </c>
      <c r="C257" s="3">
        <f t="shared" si="15"/>
        <v>0.76468154874647232</v>
      </c>
      <c r="D257" s="3">
        <v>0.29702172941567545</v>
      </c>
      <c r="E257" s="3">
        <f t="shared" si="16"/>
        <v>0.25196931962629443</v>
      </c>
      <c r="F257" s="3">
        <v>0.34949955409107247</v>
      </c>
      <c r="G257" s="3">
        <f t="shared" si="17"/>
        <v>0.69800779503750854</v>
      </c>
      <c r="H257" s="3">
        <v>0.37632763568334249</v>
      </c>
      <c r="I257" s="3">
        <f t="shared" si="18"/>
        <v>0.77274777031256048</v>
      </c>
      <c r="J257" s="3">
        <v>0.35639546092797952</v>
      </c>
      <c r="K257" s="3">
        <f t="shared" si="19"/>
        <v>1.0610845767410013</v>
      </c>
    </row>
    <row r="258" spans="1:11" x14ac:dyDescent="0.25">
      <c r="A258" t="s">
        <v>60</v>
      </c>
      <c r="B258" s="3">
        <v>0.26705922088184081</v>
      </c>
      <c r="C258" s="3">
        <f t="shared" si="15"/>
        <v>6.2418592313146573E-3</v>
      </c>
      <c r="D258" s="3">
        <v>0.27183155367374284</v>
      </c>
      <c r="E258" s="3">
        <f t="shared" si="16"/>
        <v>-2.3759899625390189E-2</v>
      </c>
      <c r="F258" s="3">
        <v>0.27297834654866521</v>
      </c>
      <c r="G258" s="3">
        <f t="shared" si="17"/>
        <v>1.1157736577390449E-2</v>
      </c>
      <c r="H258" s="3">
        <v>0.24327202135404954</v>
      </c>
      <c r="I258" s="3">
        <f t="shared" si="18"/>
        <v>-0.2533932345477598</v>
      </c>
      <c r="J258" s="3">
        <v>0.22811907506435558</v>
      </c>
      <c r="K258" s="3">
        <f t="shared" si="19"/>
        <v>-0.11168127005645234</v>
      </c>
    </row>
    <row r="259" spans="1:11" x14ac:dyDescent="0.25">
      <c r="B259" s="3">
        <v>0.37829420906230976</v>
      </c>
      <c r="C259" s="3">
        <f t="shared" ref="C259:C322" si="20">(B259-B$344)/B$345</f>
        <v>0.94976194516450518</v>
      </c>
      <c r="D259" s="3">
        <v>0.2922790774211681</v>
      </c>
      <c r="E259" s="3">
        <f t="shared" ref="E259:E322" si="21">(D259-D$344)/D$345</f>
        <v>0.20005671111474974</v>
      </c>
      <c r="F259" s="3">
        <v>0.36814735008662069</v>
      </c>
      <c r="G259" s="3">
        <f t="shared" ref="G259:G322" si="22">(F259-F$344)/F$345</f>
        <v>0.86538936389992438</v>
      </c>
      <c r="H259" s="3">
        <v>0.33863759947357835</v>
      </c>
      <c r="I259" s="3">
        <f t="shared" ref="I259:I322" si="23">(H259-H$344)/H$345</f>
        <v>0.4820776484656642</v>
      </c>
      <c r="J259" s="3">
        <v>0.32708247015811487</v>
      </c>
      <c r="K259" s="3">
        <f t="shared" ref="K259:K322" si="24">(J259-J$344)/J$345</f>
        <v>0.79309078964651458</v>
      </c>
    </row>
    <row r="260" spans="1:11" x14ac:dyDescent="0.25">
      <c r="A260" t="s">
        <v>61</v>
      </c>
      <c r="B260" s="3">
        <v>0.27006608977715413</v>
      </c>
      <c r="C260" s="3">
        <f t="shared" si="20"/>
        <v>3.1746794727806206E-2</v>
      </c>
      <c r="D260" s="3">
        <v>0.27382391747852652</v>
      </c>
      <c r="E260" s="3">
        <f t="shared" si="21"/>
        <v>-1.9516787544319682E-3</v>
      </c>
      <c r="F260" s="3">
        <v>0.27561682679547511</v>
      </c>
      <c r="G260" s="3">
        <f t="shared" si="22"/>
        <v>3.4840586991936311E-2</v>
      </c>
      <c r="H260" s="3">
        <v>0.24581531113439106</v>
      </c>
      <c r="I260" s="3">
        <f t="shared" si="23"/>
        <v>-0.2337790758818066</v>
      </c>
      <c r="J260" s="3">
        <v>0.23071293077971217</v>
      </c>
      <c r="K260" s="3">
        <f t="shared" si="24"/>
        <v>-8.7966964621275484E-2</v>
      </c>
    </row>
    <row r="261" spans="1:11" x14ac:dyDescent="0.25">
      <c r="B261" s="3">
        <v>0.37829420906230976</v>
      </c>
      <c r="C261" s="3">
        <f t="shared" si="20"/>
        <v>0.94976194516450518</v>
      </c>
      <c r="D261" s="3">
        <v>0.2922790774211681</v>
      </c>
      <c r="E261" s="3">
        <f t="shared" si="21"/>
        <v>0.20005671111474974</v>
      </c>
      <c r="F261" s="3">
        <v>0.36814735008662069</v>
      </c>
      <c r="G261" s="3">
        <f t="shared" si="22"/>
        <v>0.86538936389992438</v>
      </c>
      <c r="H261" s="3">
        <v>0.33863759947357835</v>
      </c>
      <c r="I261" s="3">
        <f t="shared" si="23"/>
        <v>0.4820776484656642</v>
      </c>
      <c r="J261" s="3">
        <v>0.32708247015811487</v>
      </c>
      <c r="K261" s="3">
        <f t="shared" si="24"/>
        <v>0.79309078964651458</v>
      </c>
    </row>
    <row r="262" spans="1:11" x14ac:dyDescent="0.25">
      <c r="A262" t="s">
        <v>62</v>
      </c>
      <c r="B262" s="3">
        <v>0.18715407179110796</v>
      </c>
      <c r="C262" s="3">
        <f t="shared" si="20"/>
        <v>-0.67153151378577602</v>
      </c>
      <c r="D262" s="3">
        <v>0.20987762380954911</v>
      </c>
      <c r="E262" s="3">
        <f t="shared" si="21"/>
        <v>-0.70190160399593626</v>
      </c>
      <c r="F262" s="3">
        <v>0.19747446659823453</v>
      </c>
      <c r="G262" s="3">
        <f t="shared" si="22"/>
        <v>-0.66656084659027404</v>
      </c>
      <c r="H262" s="3">
        <v>0.20057815088324205</v>
      </c>
      <c r="I262" s="3">
        <f t="shared" si="23"/>
        <v>-0.58265353195894365</v>
      </c>
      <c r="J262" s="3">
        <v>0.18028201987962764</v>
      </c>
      <c r="K262" s="3">
        <f t="shared" si="24"/>
        <v>-0.54903117007357671</v>
      </c>
    </row>
    <row r="263" spans="1:11" x14ac:dyDescent="0.25">
      <c r="B263" s="3">
        <v>0.3213019786086907</v>
      </c>
      <c r="C263" s="3">
        <f t="shared" si="20"/>
        <v>0.46634108042830902</v>
      </c>
      <c r="D263" s="3">
        <v>0.2942883592014458</v>
      </c>
      <c r="E263" s="3">
        <f t="shared" si="21"/>
        <v>0.2220501145037688</v>
      </c>
      <c r="F263" s="3">
        <v>0.31855611740347167</v>
      </c>
      <c r="G263" s="3">
        <f t="shared" si="22"/>
        <v>0.42026124632998718</v>
      </c>
      <c r="H263" s="3">
        <v>0.3350811442969881</v>
      </c>
      <c r="I263" s="3">
        <f t="shared" si="23"/>
        <v>0.45464983561430095</v>
      </c>
      <c r="J263" s="3">
        <v>0.3142120490957539</v>
      </c>
      <c r="K263" s="3">
        <f t="shared" si="24"/>
        <v>0.6754230665171258</v>
      </c>
    </row>
    <row r="264" spans="1:11" x14ac:dyDescent="0.25">
      <c r="B264" s="3">
        <v>0.35558977789829044</v>
      </c>
      <c r="C264" s="3">
        <f t="shared" si="20"/>
        <v>0.75717787433074668</v>
      </c>
      <c r="D264" s="3">
        <v>0.2942883592014458</v>
      </c>
      <c r="E264" s="3">
        <f t="shared" si="21"/>
        <v>0.2220501145037688</v>
      </c>
      <c r="F264" s="3">
        <v>0.34835829619665643</v>
      </c>
      <c r="G264" s="3">
        <f t="shared" si="22"/>
        <v>0.6877639283151582</v>
      </c>
      <c r="H264" s="3">
        <v>0.37079828558216965</v>
      </c>
      <c r="I264" s="3">
        <f t="shared" si="23"/>
        <v>0.73010475297245814</v>
      </c>
      <c r="J264" s="3">
        <v>0.35084038915868532</v>
      </c>
      <c r="K264" s="3">
        <f t="shared" si="24"/>
        <v>1.0102973768703789</v>
      </c>
    </row>
    <row r="265" spans="1:11" x14ac:dyDescent="0.25">
      <c r="A265" t="s">
        <v>63</v>
      </c>
      <c r="B265" s="3">
        <v>0.18885214656095087</v>
      </c>
      <c r="C265" s="3">
        <f t="shared" si="20"/>
        <v>-0.65712806322610329</v>
      </c>
      <c r="D265" s="3">
        <v>0.21108176677691129</v>
      </c>
      <c r="E265" s="3">
        <f t="shared" si="21"/>
        <v>-0.68872117192354343</v>
      </c>
      <c r="F265" s="3">
        <v>0.19906018624443106</v>
      </c>
      <c r="G265" s="3">
        <f t="shared" si="22"/>
        <v>-0.65232751616239426</v>
      </c>
      <c r="H265" s="3">
        <v>0.20222859137948968</v>
      </c>
      <c r="I265" s="3">
        <f t="shared" si="23"/>
        <v>-0.5699251350565</v>
      </c>
      <c r="J265" s="3">
        <v>0.18188401925098782</v>
      </c>
      <c r="K265" s="3">
        <f t="shared" si="24"/>
        <v>-0.53438490344645473</v>
      </c>
    </row>
    <row r="266" spans="1:11" x14ac:dyDescent="0.25">
      <c r="B266" s="3">
        <v>0.3230000533785336</v>
      </c>
      <c r="C266" s="3">
        <f t="shared" si="20"/>
        <v>0.4807445309879817</v>
      </c>
      <c r="D266" s="3">
        <v>0.2942883592014458</v>
      </c>
      <c r="E266" s="3">
        <f t="shared" si="21"/>
        <v>0.2220501145037688</v>
      </c>
      <c r="F266" s="3">
        <v>0.32004151011809934</v>
      </c>
      <c r="G266" s="3">
        <f t="shared" si="22"/>
        <v>0.43359404785841099</v>
      </c>
      <c r="H266" s="3">
        <v>0.33683717951657394</v>
      </c>
      <c r="I266" s="3">
        <f t="shared" si="23"/>
        <v>0.46819259180598172</v>
      </c>
      <c r="J266" s="3">
        <v>0.31600307613066997</v>
      </c>
      <c r="K266" s="3">
        <f t="shared" si="24"/>
        <v>0.69179751706855896</v>
      </c>
    </row>
    <row r="267" spans="1:11" x14ac:dyDescent="0.25">
      <c r="A267" t="s">
        <v>64</v>
      </c>
      <c r="B267" s="3">
        <v>0.10247434514056784</v>
      </c>
      <c r="C267" s="3">
        <f t="shared" si="20"/>
        <v>-1.3898039231511712</v>
      </c>
      <c r="D267" s="3">
        <v>0.13951343158948509</v>
      </c>
      <c r="E267" s="3">
        <f t="shared" si="21"/>
        <v>-1.4721012239937132</v>
      </c>
      <c r="F267" s="3">
        <v>0.11234150332191416</v>
      </c>
      <c r="G267" s="3">
        <f t="shared" si="22"/>
        <v>-1.430709540543101</v>
      </c>
      <c r="H267" s="3">
        <v>0.12979335424481711</v>
      </c>
      <c r="I267" s="3">
        <f t="shared" si="23"/>
        <v>-1.1285544525441169</v>
      </c>
      <c r="J267" s="3">
        <v>0.108510124180053</v>
      </c>
      <c r="K267" s="3">
        <f t="shared" si="24"/>
        <v>-1.2052051608644976</v>
      </c>
    </row>
    <row r="268" spans="1:11" x14ac:dyDescent="0.25">
      <c r="B268" s="3">
        <v>0.18555915799000014</v>
      </c>
      <c r="C268" s="3">
        <f t="shared" si="20"/>
        <v>-0.68505992990099884</v>
      </c>
      <c r="D268" s="3">
        <v>0.20154768912832646</v>
      </c>
      <c r="E268" s="3">
        <f t="shared" si="21"/>
        <v>-0.79308026069135951</v>
      </c>
      <c r="F268" s="3">
        <v>0.19336366401172569</v>
      </c>
      <c r="G268" s="3">
        <f t="shared" si="22"/>
        <v>-0.70345917958242965</v>
      </c>
      <c r="H268" s="3">
        <v>0.22193590105589109</v>
      </c>
      <c r="I268" s="3">
        <f t="shared" si="23"/>
        <v>-0.41793997714810521</v>
      </c>
      <c r="J268" s="3">
        <v>0.19291168718523324</v>
      </c>
      <c r="K268" s="3">
        <f t="shared" si="24"/>
        <v>-0.43356453626791613</v>
      </c>
    </row>
    <row r="269" spans="1:11" x14ac:dyDescent="0.25">
      <c r="B269" s="3">
        <v>0.27041104484597911</v>
      </c>
      <c r="C269" s="3">
        <f t="shared" si="20"/>
        <v>3.4672780890116814E-2</v>
      </c>
      <c r="D269" s="3">
        <v>0.2659489910632381</v>
      </c>
      <c r="E269" s="3">
        <f t="shared" si="21"/>
        <v>-8.8149859124306423E-2</v>
      </c>
      <c r="F269" s="3">
        <v>0.27167612495227689</v>
      </c>
      <c r="G269" s="3">
        <f t="shared" si="22"/>
        <v>-5.3093128781099119E-4</v>
      </c>
      <c r="H269" s="3">
        <v>0.32145494350216169</v>
      </c>
      <c r="I269" s="3">
        <f t="shared" si="23"/>
        <v>0.34956292555406637</v>
      </c>
      <c r="J269" s="3">
        <v>0.28727170856742229</v>
      </c>
      <c r="K269" s="3">
        <f t="shared" si="24"/>
        <v>0.42912121555672955</v>
      </c>
    </row>
    <row r="270" spans="1:11" x14ac:dyDescent="0.25">
      <c r="B270" s="3">
        <v>0.33401959911045176</v>
      </c>
      <c r="C270" s="3">
        <f t="shared" si="20"/>
        <v>0.57421478621968691</v>
      </c>
      <c r="D270" s="3">
        <v>0.28726286639158216</v>
      </c>
      <c r="E270" s="3">
        <f t="shared" si="21"/>
        <v>0.14514975195102198</v>
      </c>
      <c r="F270" s="3">
        <v>0.32850389548935283</v>
      </c>
      <c r="G270" s="3">
        <f t="shared" si="22"/>
        <v>0.50955194337040144</v>
      </c>
      <c r="H270" s="3">
        <v>0.40014731122486474</v>
      </c>
      <c r="I270" s="3">
        <f t="shared" si="23"/>
        <v>0.95644799159847527</v>
      </c>
      <c r="J270" s="3">
        <v>0.36386619856308811</v>
      </c>
      <c r="K270" s="3">
        <f t="shared" si="24"/>
        <v>1.129385736692252</v>
      </c>
    </row>
    <row r="271" spans="1:11" x14ac:dyDescent="0.25">
      <c r="A271" t="s">
        <v>65</v>
      </c>
      <c r="B271" s="3">
        <v>0.10161972003559995</v>
      </c>
      <c r="C271" s="3">
        <f t="shared" si="20"/>
        <v>-1.3970530447240683</v>
      </c>
      <c r="D271" s="3">
        <v>0.1387342810717114</v>
      </c>
      <c r="E271" s="3">
        <f t="shared" si="21"/>
        <v>-1.4806297299535847</v>
      </c>
      <c r="F271" s="3">
        <v>0.11127374048051408</v>
      </c>
      <c r="G271" s="3">
        <f t="shared" si="22"/>
        <v>-1.4402937197999528</v>
      </c>
      <c r="H271" s="3">
        <v>0.12865149929327341</v>
      </c>
      <c r="I271" s="3">
        <f t="shared" si="23"/>
        <v>-1.1373605761585777</v>
      </c>
      <c r="J271" s="3">
        <v>0.10748459035664847</v>
      </c>
      <c r="K271" s="3">
        <f t="shared" si="24"/>
        <v>-1.2145810957626253</v>
      </c>
    </row>
    <row r="272" spans="1:11" x14ac:dyDescent="0.25">
      <c r="B272" s="3">
        <v>0.18341100895567153</v>
      </c>
      <c r="C272" s="3">
        <f t="shared" si="20"/>
        <v>-0.70328101118685016</v>
      </c>
      <c r="D272" s="3">
        <v>0.19993321291506422</v>
      </c>
      <c r="E272" s="3">
        <f t="shared" si="21"/>
        <v>-0.81075216065520872</v>
      </c>
      <c r="F272" s="3">
        <v>0.19133681685137791</v>
      </c>
      <c r="G272" s="3">
        <f t="shared" si="22"/>
        <v>-0.72165204578626074</v>
      </c>
      <c r="H272" s="3">
        <v>0.21949734909128049</v>
      </c>
      <c r="I272" s="3">
        <f t="shared" si="23"/>
        <v>-0.43674638510002228</v>
      </c>
      <c r="J272" s="3">
        <v>0.19063876353685255</v>
      </c>
      <c r="K272" s="3">
        <f t="shared" si="24"/>
        <v>-0.45434472281006788</v>
      </c>
    </row>
    <row r="273" spans="1:11" x14ac:dyDescent="0.25">
      <c r="B273" s="3">
        <v>0.26718882129448629</v>
      </c>
      <c r="C273" s="3">
        <f t="shared" si="20"/>
        <v>7.3411589613407132E-3</v>
      </c>
      <c r="D273" s="3">
        <v>0.26348502590433021</v>
      </c>
      <c r="E273" s="3">
        <f t="shared" si="21"/>
        <v>-0.11512018265397089</v>
      </c>
      <c r="F273" s="3">
        <v>0.26875865565925594</v>
      </c>
      <c r="G273" s="3">
        <f t="shared" si="22"/>
        <v>-2.6717971702149932E-2</v>
      </c>
      <c r="H273" s="3">
        <v>0.31756185551983479</v>
      </c>
      <c r="I273" s="3">
        <f t="shared" si="23"/>
        <v>0.3195389597535111</v>
      </c>
      <c r="J273" s="3">
        <v>0.28352524510536659</v>
      </c>
      <c r="K273" s="3">
        <f t="shared" si="24"/>
        <v>0.39486920288118821</v>
      </c>
    </row>
    <row r="274" spans="1:11" x14ac:dyDescent="0.25">
      <c r="A274" t="s">
        <v>66</v>
      </c>
      <c r="B274" s="3">
        <v>0.31638565265359381</v>
      </c>
      <c r="C274" s="3">
        <f t="shared" si="20"/>
        <v>0.42463970244009197</v>
      </c>
      <c r="D274" s="3">
        <v>0.28192769917035537</v>
      </c>
      <c r="E274" s="3">
        <f t="shared" si="21"/>
        <v>8.675152926465729E-2</v>
      </c>
      <c r="F274" s="3">
        <v>0.31302564121596371</v>
      </c>
      <c r="G274" s="3">
        <f t="shared" si="22"/>
        <v>0.37062000287996733</v>
      </c>
      <c r="H274" s="3">
        <v>0.3133100829802854</v>
      </c>
      <c r="I274" s="3">
        <f t="shared" si="23"/>
        <v>0.28674877522681269</v>
      </c>
      <c r="J274" s="3">
        <v>0.29217612216028621</v>
      </c>
      <c r="K274" s="3">
        <f t="shared" si="24"/>
        <v>0.47395977817724888</v>
      </c>
    </row>
    <row r="275" spans="1:11" x14ac:dyDescent="0.25">
      <c r="B275" s="3">
        <v>0.35162528560688727</v>
      </c>
      <c r="C275" s="3">
        <f t="shared" si="20"/>
        <v>0.72355016268486216</v>
      </c>
      <c r="D275" s="3">
        <v>0.28192769917035537</v>
      </c>
      <c r="E275" s="3">
        <f t="shared" si="21"/>
        <v>8.675152926465729E-2</v>
      </c>
      <c r="F275" s="3">
        <v>0.34320552405230015</v>
      </c>
      <c r="G275" s="3">
        <f t="shared" si="22"/>
        <v>0.64151293512975405</v>
      </c>
      <c r="H275" s="3">
        <v>0.34760364977130015</v>
      </c>
      <c r="I275" s="3">
        <f t="shared" si="23"/>
        <v>0.55122491375401728</v>
      </c>
      <c r="J275" s="3">
        <v>0.327244920707776</v>
      </c>
      <c r="K275" s="3">
        <f t="shared" si="24"/>
        <v>0.79457599251650024</v>
      </c>
    </row>
    <row r="276" spans="1:11" x14ac:dyDescent="0.25">
      <c r="A276" t="s">
        <v>67</v>
      </c>
      <c r="B276" s="3">
        <v>0.31638565265359381</v>
      </c>
      <c r="C276" s="3">
        <f t="shared" si="20"/>
        <v>0.42463970244009197</v>
      </c>
      <c r="D276" s="3">
        <v>0.28192769917035537</v>
      </c>
      <c r="E276" s="3">
        <f t="shared" si="21"/>
        <v>8.675152926465729E-2</v>
      </c>
      <c r="F276" s="3">
        <v>0.31302564121596371</v>
      </c>
      <c r="G276" s="3">
        <f t="shared" si="22"/>
        <v>0.37062000287996733</v>
      </c>
      <c r="H276" s="3">
        <v>0.3133100829802854</v>
      </c>
      <c r="I276" s="3">
        <f t="shared" si="23"/>
        <v>0.28674877522681269</v>
      </c>
      <c r="J276" s="3">
        <v>0.29217612216028621</v>
      </c>
      <c r="K276" s="3">
        <f t="shared" si="24"/>
        <v>0.47395977817724888</v>
      </c>
    </row>
    <row r="277" spans="1:11" x14ac:dyDescent="0.25">
      <c r="B277" s="3">
        <v>0.35162528560688727</v>
      </c>
      <c r="C277" s="3">
        <f t="shared" si="20"/>
        <v>0.72355016268486216</v>
      </c>
      <c r="D277" s="3">
        <v>0.28192769917035537</v>
      </c>
      <c r="E277" s="3">
        <f t="shared" si="21"/>
        <v>8.675152926465729E-2</v>
      </c>
      <c r="F277" s="3">
        <v>0.34320552405230015</v>
      </c>
      <c r="G277" s="3">
        <f t="shared" si="22"/>
        <v>0.64151293512975405</v>
      </c>
      <c r="H277" s="3">
        <v>0.34760364977130015</v>
      </c>
      <c r="I277" s="3">
        <f t="shared" si="23"/>
        <v>0.55122491375401728</v>
      </c>
      <c r="J277" s="3">
        <v>0.327244920707776</v>
      </c>
      <c r="K277" s="3">
        <f t="shared" si="24"/>
        <v>0.79457599251650024</v>
      </c>
    </row>
    <row r="278" spans="1:11" x14ac:dyDescent="0.25">
      <c r="A278" t="s">
        <v>68</v>
      </c>
      <c r="B278" s="3">
        <v>0.13239376928063259</v>
      </c>
      <c r="C278" s="3">
        <f t="shared" si="20"/>
        <v>-1.1360206657654153</v>
      </c>
      <c r="D278" s="3">
        <v>0.16500803399256275</v>
      </c>
      <c r="E278" s="3">
        <f t="shared" si="21"/>
        <v>-1.1930397800502732</v>
      </c>
      <c r="F278" s="3">
        <v>0.14323409716608182</v>
      </c>
      <c r="G278" s="3">
        <f t="shared" si="22"/>
        <v>-1.1534193543409019</v>
      </c>
      <c r="H278" s="3">
        <v>0.15661585133166256</v>
      </c>
      <c r="I278" s="3">
        <f t="shared" si="23"/>
        <v>-0.9216961079917283</v>
      </c>
      <c r="J278" s="3">
        <v>0.13294030374443333</v>
      </c>
      <c r="K278" s="3">
        <f t="shared" si="24"/>
        <v>-0.98185243673416289</v>
      </c>
    </row>
    <row r="279" spans="1:11" x14ac:dyDescent="0.25">
      <c r="B279" s="3">
        <v>0.17633003721722093</v>
      </c>
      <c r="C279" s="3">
        <f t="shared" si="20"/>
        <v>-0.76334339958135433</v>
      </c>
      <c r="D279" s="3">
        <v>0.19652209141028049</v>
      </c>
      <c r="E279" s="3">
        <f t="shared" si="21"/>
        <v>-0.84808996563609973</v>
      </c>
      <c r="F279" s="3">
        <v>0.18507173148334624</v>
      </c>
      <c r="G279" s="3">
        <f t="shared" si="22"/>
        <v>-0.77788709995611827</v>
      </c>
      <c r="H279" s="3">
        <v>0.20260570750494111</v>
      </c>
      <c r="I279" s="3">
        <f t="shared" si="23"/>
        <v>-0.5670167698449271</v>
      </c>
      <c r="J279" s="3">
        <v>0.1755050168180472</v>
      </c>
      <c r="K279" s="3">
        <f t="shared" si="24"/>
        <v>-0.59270488291597356</v>
      </c>
    </row>
    <row r="280" spans="1:11" x14ac:dyDescent="0.25">
      <c r="B280" s="3">
        <v>0.21916789845539458</v>
      </c>
      <c r="C280" s="3">
        <f t="shared" si="20"/>
        <v>-0.39998306505189457</v>
      </c>
      <c r="D280" s="3">
        <v>0.22769634035772729</v>
      </c>
      <c r="E280" s="3">
        <f t="shared" si="21"/>
        <v>-0.50685966176297181</v>
      </c>
      <c r="F280" s="3">
        <v>0.2248039483670439</v>
      </c>
      <c r="G280" s="3">
        <f t="shared" si="22"/>
        <v>-0.42125295413198249</v>
      </c>
      <c r="H280" s="3">
        <v>0.2487278967766974</v>
      </c>
      <c r="I280" s="3">
        <f t="shared" si="23"/>
        <v>-0.21131686282297751</v>
      </c>
      <c r="J280" s="3">
        <v>0.21898941685735462</v>
      </c>
      <c r="K280" s="3">
        <f t="shared" si="24"/>
        <v>-0.19514909826208804</v>
      </c>
    </row>
    <row r="281" spans="1:11" x14ac:dyDescent="0.25">
      <c r="B281" s="3">
        <v>0.26310416639198281</v>
      </c>
      <c r="C281" s="3">
        <f t="shared" si="20"/>
        <v>-2.7305798867834515E-2</v>
      </c>
      <c r="D281" s="3">
        <v>0.26000085946390256</v>
      </c>
      <c r="E281" s="3">
        <f t="shared" si="21"/>
        <v>-0.15325753041224152</v>
      </c>
      <c r="F281" s="3">
        <v>0.26461971704774317</v>
      </c>
      <c r="G281" s="3">
        <f t="shared" si="22"/>
        <v>-6.386885207351517E-2</v>
      </c>
      <c r="H281" s="3">
        <v>0.29734765962240595</v>
      </c>
      <c r="I281" s="3">
        <f t="shared" si="23"/>
        <v>0.16364463394703971</v>
      </c>
      <c r="J281" s="3">
        <v>0.26562347309514056</v>
      </c>
      <c r="K281" s="3">
        <f t="shared" si="24"/>
        <v>0.23120239336358994</v>
      </c>
    </row>
    <row r="282" spans="1:11" x14ac:dyDescent="0.25">
      <c r="B282" s="3">
        <v>0.30484362093174178</v>
      </c>
      <c r="C282" s="3">
        <f t="shared" si="20"/>
        <v>0.3267376040070239</v>
      </c>
      <c r="D282" s="3">
        <v>0.27791169117888265</v>
      </c>
      <c r="E282" s="3">
        <f t="shared" si="21"/>
        <v>4.2792695497809362E-2</v>
      </c>
      <c r="F282" s="3">
        <v>0.30168784548245386</v>
      </c>
      <c r="G282" s="3">
        <f t="shared" si="22"/>
        <v>0.26885258555249719</v>
      </c>
      <c r="H282" s="3">
        <v>0.34476982726524102</v>
      </c>
      <c r="I282" s="3">
        <f t="shared" si="23"/>
        <v>0.52937013153666057</v>
      </c>
      <c r="J282" s="3">
        <v>0.3118342969543611</v>
      </c>
      <c r="K282" s="3">
        <f t="shared" si="24"/>
        <v>0.65368448630377607</v>
      </c>
    </row>
    <row r="283" spans="1:11" x14ac:dyDescent="0.25">
      <c r="B283" s="3">
        <v>0.33097953272659097</v>
      </c>
      <c r="C283" s="3">
        <f t="shared" si="20"/>
        <v>0.54842826218923291</v>
      </c>
      <c r="D283" s="3">
        <v>0.27791169117888265</v>
      </c>
      <c r="E283" s="3">
        <f t="shared" si="21"/>
        <v>4.2792695497809362E-2</v>
      </c>
      <c r="F283" s="3">
        <v>0.32456871429093115</v>
      </c>
      <c r="G283" s="3">
        <f t="shared" si="22"/>
        <v>0.4742299780879119</v>
      </c>
      <c r="H283" s="3">
        <v>0.3750759248214901</v>
      </c>
      <c r="I283" s="3">
        <f t="shared" si="23"/>
        <v>0.76309442461910482</v>
      </c>
      <c r="J283" s="3">
        <v>0.34171677725868166</v>
      </c>
      <c r="K283" s="3">
        <f t="shared" si="24"/>
        <v>0.92688482697881447</v>
      </c>
    </row>
    <row r="284" spans="1:11" x14ac:dyDescent="0.25">
      <c r="A284" t="s">
        <v>69</v>
      </c>
      <c r="B284" s="3">
        <v>0.21916789845539458</v>
      </c>
      <c r="C284" s="3">
        <f t="shared" si="20"/>
        <v>-0.39998306505189457</v>
      </c>
      <c r="D284" s="3">
        <v>0.22769634035772729</v>
      </c>
      <c r="E284" s="3">
        <f t="shared" si="21"/>
        <v>-0.50685966176297181</v>
      </c>
      <c r="F284" s="3">
        <v>0.2248039483670439</v>
      </c>
      <c r="G284" s="3">
        <f t="shared" si="22"/>
        <v>-0.42125295413198249</v>
      </c>
      <c r="H284" s="3">
        <v>0.2487278967766974</v>
      </c>
      <c r="I284" s="3">
        <f t="shared" si="23"/>
        <v>-0.21131686282297751</v>
      </c>
      <c r="J284" s="3">
        <v>0.21898941685735462</v>
      </c>
      <c r="K284" s="3">
        <f t="shared" si="24"/>
        <v>-0.19514909826208804</v>
      </c>
    </row>
    <row r="285" spans="1:11" x14ac:dyDescent="0.25">
      <c r="B285" s="3">
        <v>0.26090735299515344</v>
      </c>
      <c r="C285" s="3">
        <f t="shared" si="20"/>
        <v>-4.5939662177037141E-2</v>
      </c>
      <c r="D285" s="3">
        <v>0.25837909597385145</v>
      </c>
      <c r="E285" s="3">
        <f t="shared" si="21"/>
        <v>-0.17100919620067451</v>
      </c>
      <c r="F285" s="3">
        <v>0.26264931447655632</v>
      </c>
      <c r="G285" s="3">
        <f t="shared" si="22"/>
        <v>-8.1555074817185741E-2</v>
      </c>
      <c r="H285" s="3">
        <v>0.29488504602013565</v>
      </c>
      <c r="I285" s="3">
        <f t="shared" si="23"/>
        <v>0.14465265973269045</v>
      </c>
      <c r="J285" s="3">
        <v>0.26324283514393532</v>
      </c>
      <c r="K285" s="3">
        <f t="shared" si="24"/>
        <v>0.20943742965677337</v>
      </c>
    </row>
    <row r="286" spans="1:11" x14ac:dyDescent="0.25">
      <c r="B286" s="3">
        <v>0.30484362093174178</v>
      </c>
      <c r="C286" s="3">
        <f t="shared" si="20"/>
        <v>0.3267376040070239</v>
      </c>
      <c r="D286" s="3">
        <v>0.27791169117888265</v>
      </c>
      <c r="E286" s="3">
        <f t="shared" si="21"/>
        <v>4.2792695497809362E-2</v>
      </c>
      <c r="F286" s="3">
        <v>0.30168784548245386</v>
      </c>
      <c r="G286" s="3">
        <f t="shared" si="22"/>
        <v>0.26885258555249719</v>
      </c>
      <c r="H286" s="3">
        <v>0.34476982726524102</v>
      </c>
      <c r="I286" s="3">
        <f t="shared" si="23"/>
        <v>0.52937013153666057</v>
      </c>
      <c r="J286" s="3">
        <v>0.3118342969543611</v>
      </c>
      <c r="K286" s="3">
        <f t="shared" si="24"/>
        <v>0.65368448630377607</v>
      </c>
    </row>
    <row r="287" spans="1:11" x14ac:dyDescent="0.25">
      <c r="B287" s="3">
        <v>0.33097953272659097</v>
      </c>
      <c r="C287" s="3">
        <f t="shared" si="20"/>
        <v>0.54842826218923291</v>
      </c>
      <c r="D287" s="3">
        <v>0.27791169117888265</v>
      </c>
      <c r="E287" s="3">
        <f t="shared" si="21"/>
        <v>4.2792695497809362E-2</v>
      </c>
      <c r="F287" s="3">
        <v>0.32456871429093115</v>
      </c>
      <c r="G287" s="3">
        <f t="shared" si="22"/>
        <v>0.4742299780879119</v>
      </c>
      <c r="H287" s="3">
        <v>0.3750759248214901</v>
      </c>
      <c r="I287" s="3">
        <f t="shared" si="23"/>
        <v>0.76309442461910482</v>
      </c>
      <c r="J287" s="3">
        <v>0.34171677725868166</v>
      </c>
      <c r="K287" s="3">
        <f t="shared" si="24"/>
        <v>0.92688482697881447</v>
      </c>
    </row>
    <row r="288" spans="1:11" x14ac:dyDescent="0.25">
      <c r="A288" t="s">
        <v>70</v>
      </c>
      <c r="B288" s="3">
        <v>0.13479155649448879</v>
      </c>
      <c r="C288" s="3">
        <f t="shared" si="20"/>
        <v>-1.1156820975228707</v>
      </c>
      <c r="D288" s="3">
        <v>0.17339642184292861</v>
      </c>
      <c r="E288" s="3">
        <f t="shared" si="21"/>
        <v>-1.1012213006376224</v>
      </c>
      <c r="F288" s="3">
        <v>0.14690574145696028</v>
      </c>
      <c r="G288" s="3">
        <f t="shared" si="22"/>
        <v>-1.1204628815299229</v>
      </c>
      <c r="H288" s="3">
        <v>0.16205443853293486</v>
      </c>
      <c r="I288" s="3">
        <f t="shared" si="23"/>
        <v>-0.87975306512303375</v>
      </c>
      <c r="J288" s="3">
        <v>0.13969251512306144</v>
      </c>
      <c r="K288" s="3">
        <f t="shared" si="24"/>
        <v>-0.92012039741999818</v>
      </c>
    </row>
    <row r="289" spans="1:11" x14ac:dyDescent="0.25">
      <c r="B289" s="3">
        <v>0.18859175010146031</v>
      </c>
      <c r="C289" s="3">
        <f t="shared" si="20"/>
        <v>-0.65933680432325359</v>
      </c>
      <c r="D289" s="3">
        <v>0.20598011843128813</v>
      </c>
      <c r="E289" s="3">
        <f t="shared" si="21"/>
        <v>-0.74456331965789668</v>
      </c>
      <c r="F289" s="3">
        <v>0.19888392383625575</v>
      </c>
      <c r="G289" s="3">
        <f t="shared" si="22"/>
        <v>-0.65390963763234677</v>
      </c>
      <c r="H289" s="3">
        <v>0.21829563809169675</v>
      </c>
      <c r="I289" s="3">
        <f t="shared" si="23"/>
        <v>-0.44601412580288929</v>
      </c>
      <c r="J289" s="3">
        <v>0.19196100878984679</v>
      </c>
      <c r="K289" s="3">
        <f t="shared" si="24"/>
        <v>-0.44225610600533266</v>
      </c>
    </row>
    <row r="290" spans="1:11" x14ac:dyDescent="0.25">
      <c r="B290" s="3">
        <v>0.22919029776355496</v>
      </c>
      <c r="C290" s="3">
        <f t="shared" si="20"/>
        <v>-0.31497082914325986</v>
      </c>
      <c r="D290" s="3">
        <v>0.20598011843128813</v>
      </c>
      <c r="E290" s="3">
        <f t="shared" si="21"/>
        <v>-0.74456331965789668</v>
      </c>
      <c r="F290" s="3">
        <v>0.23714352127342675</v>
      </c>
      <c r="G290" s="3">
        <f t="shared" si="22"/>
        <v>-0.31049364120000933</v>
      </c>
      <c r="H290" s="3">
        <v>0.26192996285311776</v>
      </c>
      <c r="I290" s="3">
        <f t="shared" si="23"/>
        <v>-0.1095009310550548</v>
      </c>
      <c r="J290" s="3">
        <v>0.2331943379151431</v>
      </c>
      <c r="K290" s="3">
        <f t="shared" si="24"/>
        <v>-6.5280719441848892E-2</v>
      </c>
    </row>
    <row r="291" spans="1:11" x14ac:dyDescent="0.25">
      <c r="A291" t="s">
        <v>71</v>
      </c>
      <c r="B291" s="3">
        <v>0.23014130586856774</v>
      </c>
      <c r="C291" s="3">
        <f t="shared" si="20"/>
        <v>-0.30690416537458093</v>
      </c>
      <c r="D291" s="3">
        <v>0.2073256998865792</v>
      </c>
      <c r="E291" s="3">
        <f t="shared" si="21"/>
        <v>-0.72983471562162772</v>
      </c>
      <c r="F291" s="3">
        <v>0.23799070075324311</v>
      </c>
      <c r="G291" s="3">
        <f t="shared" si="22"/>
        <v>-0.30288940580009616</v>
      </c>
      <c r="H291" s="3">
        <v>0.26443809794901818</v>
      </c>
      <c r="I291" s="3">
        <f t="shared" si="23"/>
        <v>-9.0157889571189517E-2</v>
      </c>
      <c r="J291" s="3">
        <v>0.23546774273535553</v>
      </c>
      <c r="K291" s="3">
        <f t="shared" si="24"/>
        <v>-4.4496133790017649E-2</v>
      </c>
    </row>
    <row r="292" spans="1:11" x14ac:dyDescent="0.25">
      <c r="A292" t="s">
        <v>72</v>
      </c>
      <c r="B292" s="3">
        <v>0.22316097717788064</v>
      </c>
      <c r="C292" s="3">
        <f t="shared" si="20"/>
        <v>-0.36611287689432032</v>
      </c>
      <c r="D292" s="3">
        <v>0.23559597544973324</v>
      </c>
      <c r="E292" s="3">
        <f t="shared" si="21"/>
        <v>-0.42039102261544287</v>
      </c>
      <c r="F292" s="3">
        <v>0.23431741833146844</v>
      </c>
      <c r="G292" s="3">
        <f t="shared" si="22"/>
        <v>-0.33586058238193772</v>
      </c>
      <c r="H292" s="3">
        <v>0.24891747608116424</v>
      </c>
      <c r="I292" s="3">
        <f t="shared" si="23"/>
        <v>-0.20985480427725636</v>
      </c>
      <c r="J292" s="3">
        <v>0.2265746091106309</v>
      </c>
      <c r="K292" s="3">
        <f t="shared" si="24"/>
        <v>-0.12580153786626908</v>
      </c>
    </row>
    <row r="293" spans="1:11" x14ac:dyDescent="0.25">
      <c r="B293" s="3">
        <v>0.26128303111942858</v>
      </c>
      <c r="C293" s="3">
        <f t="shared" si="20"/>
        <v>-4.2753076176558442E-2</v>
      </c>
      <c r="D293" s="3">
        <v>0.23559597544973324</v>
      </c>
      <c r="E293" s="3">
        <f t="shared" si="21"/>
        <v>-0.42039102261544287</v>
      </c>
      <c r="F293" s="3">
        <v>0.27021086001637751</v>
      </c>
      <c r="G293" s="3">
        <f t="shared" si="22"/>
        <v>-1.3683067005537401E-2</v>
      </c>
      <c r="H293" s="3">
        <v>0.28812625013958265</v>
      </c>
      <c r="I293" s="3">
        <f t="shared" si="23"/>
        <v>9.2528007710475341E-2</v>
      </c>
      <c r="J293" s="3">
        <v>0.2650630544054593</v>
      </c>
      <c r="K293" s="3">
        <f t="shared" si="24"/>
        <v>0.22607876990990217</v>
      </c>
    </row>
    <row r="294" spans="1:11" x14ac:dyDescent="0.25">
      <c r="A294" t="s">
        <v>73</v>
      </c>
      <c r="B294" s="3">
        <v>0.12433114103377313</v>
      </c>
      <c r="C294" s="3">
        <f t="shared" si="20"/>
        <v>-1.2044096845513221</v>
      </c>
      <c r="D294" s="3">
        <v>0.12120909853511061</v>
      </c>
      <c r="E294" s="3">
        <f t="shared" si="21"/>
        <v>-1.6724586773799541</v>
      </c>
      <c r="F294" s="3">
        <v>0.1264162122649623</v>
      </c>
      <c r="G294" s="3">
        <f t="shared" si="22"/>
        <v>-1.3043757440595016</v>
      </c>
      <c r="H294" s="3">
        <v>0.29737272192084951</v>
      </c>
      <c r="I294" s="3">
        <f t="shared" si="23"/>
        <v>0.16383791742657289</v>
      </c>
      <c r="J294" s="3">
        <v>0.16708557819136344</v>
      </c>
      <c r="K294" s="3">
        <f t="shared" si="24"/>
        <v>-0.66967953420588022</v>
      </c>
    </row>
    <row r="295" spans="1:11" x14ac:dyDescent="0.25">
      <c r="A295" t="s">
        <v>74</v>
      </c>
      <c r="B295" s="3">
        <v>0.15601234248965024</v>
      </c>
      <c r="C295" s="3">
        <f t="shared" si="20"/>
        <v>-0.93568263734186852</v>
      </c>
      <c r="D295" s="3">
        <v>0.18625796863820135</v>
      </c>
      <c r="E295" s="3">
        <f t="shared" si="21"/>
        <v>-0.96044005748312422</v>
      </c>
      <c r="F295" s="3">
        <v>0.16611002335315719</v>
      </c>
      <c r="G295" s="3">
        <f t="shared" si="22"/>
        <v>-0.94808632649741875</v>
      </c>
      <c r="H295" s="3">
        <v>0.1988807983479037</v>
      </c>
      <c r="I295" s="3">
        <f t="shared" si="23"/>
        <v>-0.59574372018582888</v>
      </c>
      <c r="J295" s="3">
        <v>0.17229633515763182</v>
      </c>
      <c r="K295" s="3">
        <f t="shared" si="24"/>
        <v>-0.6220402297083375</v>
      </c>
    </row>
    <row r="296" spans="1:11" x14ac:dyDescent="0.25">
      <c r="B296" s="3">
        <v>0.19811706691392125</v>
      </c>
      <c r="C296" s="3">
        <f t="shared" si="20"/>
        <v>-0.57854093348760549</v>
      </c>
      <c r="D296" s="3">
        <v>0.21968556834700445</v>
      </c>
      <c r="E296" s="3">
        <f t="shared" si="21"/>
        <v>-0.59454479483820444</v>
      </c>
      <c r="F296" s="3">
        <v>0.2073591246521608</v>
      </c>
      <c r="G296" s="3">
        <f t="shared" si="22"/>
        <v>-0.57783671140938331</v>
      </c>
      <c r="H296" s="3">
        <v>0.24826264373491513</v>
      </c>
      <c r="I296" s="3">
        <f t="shared" si="23"/>
        <v>-0.21490495060277798</v>
      </c>
      <c r="J296" s="3">
        <v>0.21800618157688767</v>
      </c>
      <c r="K296" s="3">
        <f t="shared" si="24"/>
        <v>-0.20413831906476856</v>
      </c>
    </row>
    <row r="297" spans="1:11" x14ac:dyDescent="0.25">
      <c r="B297" s="3">
        <v>0.24304220350058367</v>
      </c>
      <c r="C297" s="3">
        <f t="shared" si="20"/>
        <v>-0.19747586191104696</v>
      </c>
      <c r="D297" s="3">
        <v>0.24430562575555104</v>
      </c>
      <c r="E297" s="3">
        <f t="shared" si="21"/>
        <v>-0.32505603554027551</v>
      </c>
      <c r="F297" s="3">
        <v>0.25058467263015732</v>
      </c>
      <c r="G297" s="3">
        <f t="shared" si="22"/>
        <v>-0.18984662200568495</v>
      </c>
      <c r="H297" s="3">
        <v>0.302632452829041</v>
      </c>
      <c r="I297" s="3">
        <f t="shared" si="23"/>
        <v>0.204401598911438</v>
      </c>
      <c r="J297" s="3">
        <v>0.26913168878938676</v>
      </c>
      <c r="K297" s="3">
        <f t="shared" si="24"/>
        <v>0.26327622769959047</v>
      </c>
    </row>
    <row r="298" spans="1:11" x14ac:dyDescent="0.25">
      <c r="B298" s="3">
        <v>0.26273264137403607</v>
      </c>
      <c r="C298" s="3">
        <f t="shared" si="20"/>
        <v>-3.0457157290156772E-2</v>
      </c>
      <c r="D298" s="3">
        <v>0.24430562575555104</v>
      </c>
      <c r="E298" s="3">
        <f t="shared" si="21"/>
        <v>-0.32505603554027551</v>
      </c>
      <c r="F298" s="3">
        <v>0.26930045218963744</v>
      </c>
      <c r="G298" s="3">
        <f t="shared" si="22"/>
        <v>-2.1854836494047132E-2</v>
      </c>
      <c r="H298" s="3">
        <v>0.32700916096556948</v>
      </c>
      <c r="I298" s="3">
        <f t="shared" si="23"/>
        <v>0.39239772300206288</v>
      </c>
      <c r="J298" s="3">
        <v>0.29230565784830442</v>
      </c>
      <c r="K298" s="3">
        <f t="shared" si="24"/>
        <v>0.47514405718406993</v>
      </c>
    </row>
    <row r="299" spans="1:11" x14ac:dyDescent="0.25">
      <c r="A299" t="s">
        <v>75</v>
      </c>
      <c r="B299" s="3">
        <v>0.23250947270656286</v>
      </c>
      <c r="C299" s="3">
        <f t="shared" si="20"/>
        <v>-0.28681684379493411</v>
      </c>
      <c r="D299" s="3">
        <v>0.23274471188871693</v>
      </c>
      <c r="E299" s="3">
        <f t="shared" si="21"/>
        <v>-0.45160067687168937</v>
      </c>
      <c r="F299" s="3">
        <v>0.24120231454429447</v>
      </c>
      <c r="G299" s="3">
        <f t="shared" si="22"/>
        <v>-0.27406214090215963</v>
      </c>
      <c r="H299" s="3">
        <v>0.27646892734004014</v>
      </c>
      <c r="I299" s="3">
        <f t="shared" si="23"/>
        <v>2.6253230939558329E-3</v>
      </c>
      <c r="J299" s="3">
        <v>0.24587083584714003</v>
      </c>
      <c r="K299" s="3">
        <f t="shared" si="24"/>
        <v>5.0614062996516863E-2</v>
      </c>
    </row>
    <row r="300" spans="1:11" x14ac:dyDescent="0.25">
      <c r="B300" s="3">
        <v>0.25448689027081867</v>
      </c>
      <c r="C300" s="3">
        <f t="shared" si="20"/>
        <v>-0.10039946516246911</v>
      </c>
      <c r="D300" s="3">
        <v>0.23274471188871693</v>
      </c>
      <c r="E300" s="3">
        <f t="shared" si="21"/>
        <v>-0.45160067687168937</v>
      </c>
      <c r="F300" s="3">
        <v>0.26195684019109972</v>
      </c>
      <c r="G300" s="3">
        <f t="shared" si="22"/>
        <v>-8.77706850868539E-2</v>
      </c>
      <c r="H300" s="3">
        <v>0.30151488657238285</v>
      </c>
      <c r="I300" s="3">
        <f t="shared" si="23"/>
        <v>0.19578279265222168</v>
      </c>
      <c r="J300" s="3">
        <v>0.26980996439717803</v>
      </c>
      <c r="K300" s="3">
        <f t="shared" si="24"/>
        <v>0.26947735709825527</v>
      </c>
    </row>
    <row r="301" spans="1:11" x14ac:dyDescent="0.25">
      <c r="A301" t="s">
        <v>76</v>
      </c>
      <c r="B301" s="3">
        <v>0.14430524158949384</v>
      </c>
      <c r="C301" s="3">
        <f t="shared" si="20"/>
        <v>-1.034984889520141</v>
      </c>
      <c r="D301" s="3">
        <v>0.18180950235090079</v>
      </c>
      <c r="E301" s="3">
        <f t="shared" si="21"/>
        <v>-1.0091325377909539</v>
      </c>
      <c r="F301" s="3">
        <v>0.15575777367131238</v>
      </c>
      <c r="G301" s="3">
        <f t="shared" si="22"/>
        <v>-1.0410075378521704</v>
      </c>
      <c r="H301" s="3">
        <v>0.17949832434355675</v>
      </c>
      <c r="I301" s="3">
        <f t="shared" si="23"/>
        <v>-0.74522370606809996</v>
      </c>
      <c r="J301" s="3">
        <v>0.1550056360537245</v>
      </c>
      <c r="K301" s="3">
        <f t="shared" si="24"/>
        <v>-0.7801203099958518</v>
      </c>
    </row>
    <row r="302" spans="1:11" x14ac:dyDescent="0.25">
      <c r="B302" s="3">
        <v>0.18730209693616082</v>
      </c>
      <c r="C302" s="3">
        <f t="shared" si="20"/>
        <v>-0.67027593134840524</v>
      </c>
      <c r="D302" s="3">
        <v>0.21459192053792189</v>
      </c>
      <c r="E302" s="3">
        <f t="shared" si="21"/>
        <v>-0.65029936947594513</v>
      </c>
      <c r="F302" s="3">
        <v>0.19782958279841215</v>
      </c>
      <c r="G302" s="3">
        <f t="shared" si="22"/>
        <v>-0.66337334353477195</v>
      </c>
      <c r="H302" s="3">
        <v>0.22651426473784098</v>
      </c>
      <c r="I302" s="3">
        <f t="shared" si="23"/>
        <v>-0.38263108219546471</v>
      </c>
      <c r="J302" s="3">
        <v>0.19864647436137395</v>
      </c>
      <c r="K302" s="3">
        <f t="shared" si="24"/>
        <v>-0.38113428970655711</v>
      </c>
    </row>
    <row r="303" spans="1:11" x14ac:dyDescent="0.25">
      <c r="B303" s="3">
        <v>0.23317912441131261</v>
      </c>
      <c r="C303" s="3">
        <f t="shared" si="20"/>
        <v>-0.28113670803597934</v>
      </c>
      <c r="D303" s="3">
        <v>0.23348798376539165</v>
      </c>
      <c r="E303" s="3">
        <f t="shared" si="21"/>
        <v>-0.44346489503567377</v>
      </c>
      <c r="F303" s="3">
        <v>0.2417996037583158</v>
      </c>
      <c r="G303" s="3">
        <f t="shared" si="22"/>
        <v>-0.26870090648435735</v>
      </c>
      <c r="H303" s="3">
        <v>0.27802568617985046</v>
      </c>
      <c r="I303" s="3">
        <f t="shared" si="23"/>
        <v>1.463123572124783E-2</v>
      </c>
      <c r="J303" s="3">
        <v>0.24727690343332684</v>
      </c>
      <c r="K303" s="3">
        <f t="shared" si="24"/>
        <v>6.3469024821851794E-2</v>
      </c>
    </row>
    <row r="304" spans="1:11" x14ac:dyDescent="0.25">
      <c r="B304" s="3">
        <v>0.25501612508949373</v>
      </c>
      <c r="C304" s="3">
        <f t="shared" si="20"/>
        <v>-9.5910376884013146E-2</v>
      </c>
      <c r="D304" s="3">
        <v>0.23348798376539165</v>
      </c>
      <c r="E304" s="3">
        <f t="shared" si="21"/>
        <v>-0.44346489503567377</v>
      </c>
      <c r="F304" s="3">
        <v>0.26242979988356807</v>
      </c>
      <c r="G304" s="3">
        <f t="shared" si="22"/>
        <v>-8.3525425467275372E-2</v>
      </c>
      <c r="H304" s="3">
        <v>0.30303277646459992</v>
      </c>
      <c r="I304" s="3">
        <f t="shared" si="23"/>
        <v>0.20748894325036327</v>
      </c>
      <c r="J304" s="3">
        <v>0.27117385728312926</v>
      </c>
      <c r="K304" s="3">
        <f t="shared" si="24"/>
        <v>0.28194673705907008</v>
      </c>
    </row>
    <row r="305" spans="1:11" x14ac:dyDescent="0.25">
      <c r="A305" t="s">
        <v>77</v>
      </c>
      <c r="B305" s="3">
        <v>0.14629649491431826</v>
      </c>
      <c r="C305" s="3">
        <f t="shared" si="20"/>
        <v>-1.0180946327863074</v>
      </c>
      <c r="D305" s="3">
        <v>0.18253185202682515</v>
      </c>
      <c r="E305" s="3">
        <f t="shared" si="21"/>
        <v>-1.0012257683340906</v>
      </c>
      <c r="F305" s="3">
        <v>0.15752243337105989</v>
      </c>
      <c r="G305" s="3">
        <f t="shared" si="22"/>
        <v>-1.025168051559928</v>
      </c>
      <c r="H305" s="3">
        <v>0.18265664880946308</v>
      </c>
      <c r="I305" s="3">
        <f t="shared" si="23"/>
        <v>-0.72086632545355978</v>
      </c>
      <c r="J305" s="3">
        <v>0.15785103343844195</v>
      </c>
      <c r="K305" s="3">
        <f t="shared" si="24"/>
        <v>-0.75410628683097169</v>
      </c>
    </row>
    <row r="306" spans="1:11" x14ac:dyDescent="0.25">
      <c r="B306" s="3">
        <v>0.18913767848311994</v>
      </c>
      <c r="C306" s="3">
        <f t="shared" si="20"/>
        <v>-0.6547061175042721</v>
      </c>
      <c r="D306" s="3">
        <v>0.21542327049224602</v>
      </c>
      <c r="E306" s="3">
        <f t="shared" si="21"/>
        <v>-0.64119949354895289</v>
      </c>
      <c r="F306" s="3">
        <v>0.19944957765500884</v>
      </c>
      <c r="G306" s="3">
        <f t="shared" si="22"/>
        <v>-0.64883236074458417</v>
      </c>
      <c r="H306" s="3">
        <v>0.23002594128812265</v>
      </c>
      <c r="I306" s="3">
        <f t="shared" si="23"/>
        <v>-0.35554860753090534</v>
      </c>
      <c r="J306" s="3">
        <v>0.20180892759892255</v>
      </c>
      <c r="K306" s="3">
        <f t="shared" si="24"/>
        <v>-0.35222158590592123</v>
      </c>
    </row>
    <row r="307" spans="1:11" x14ac:dyDescent="0.25">
      <c r="B307" s="3">
        <v>0.23484860640581268</v>
      </c>
      <c r="C307" s="3">
        <f t="shared" si="20"/>
        <v>-0.26697578780143039</v>
      </c>
      <c r="D307" s="3">
        <v>0.23533649443840463</v>
      </c>
      <c r="E307" s="3">
        <f t="shared" si="21"/>
        <v>-0.42323127658577048</v>
      </c>
      <c r="F307" s="3">
        <v>0.24328815908925516</v>
      </c>
      <c r="G307" s="3">
        <f t="shared" si="22"/>
        <v>-0.25533971748965661</v>
      </c>
      <c r="H307" s="3">
        <v>0.2819635027132118</v>
      </c>
      <c r="I307" s="3">
        <f t="shared" si="23"/>
        <v>4.5000153522030864E-2</v>
      </c>
      <c r="J307" s="3">
        <v>0.2508213160252567</v>
      </c>
      <c r="K307" s="3">
        <f t="shared" si="24"/>
        <v>9.5873789009653418E-2</v>
      </c>
    </row>
    <row r="308" spans="1:11" x14ac:dyDescent="0.25">
      <c r="B308" s="3">
        <v>0.25633281824084037</v>
      </c>
      <c r="C308" s="3">
        <f t="shared" si="20"/>
        <v>-8.4741890640362388E-2</v>
      </c>
      <c r="D308" s="3">
        <v>0.23533649443840463</v>
      </c>
      <c r="E308" s="3">
        <f t="shared" si="21"/>
        <v>-0.42323127658577048</v>
      </c>
      <c r="F308" s="3">
        <v>0.26360551076661792</v>
      </c>
      <c r="G308" s="3">
        <f t="shared" si="22"/>
        <v>-7.2972310655182809E-2</v>
      </c>
      <c r="H308" s="3">
        <v>0.30687183846371258</v>
      </c>
      <c r="I308" s="3">
        <f t="shared" si="23"/>
        <v>0.23709625412821211</v>
      </c>
      <c r="J308" s="3">
        <v>0.27460972536747175</v>
      </c>
      <c r="K308" s="3">
        <f t="shared" si="24"/>
        <v>0.31335913394170567</v>
      </c>
    </row>
    <row r="309" spans="1:11" x14ac:dyDescent="0.25">
      <c r="A309" t="s">
        <v>78</v>
      </c>
      <c r="B309" s="3">
        <v>0.13864882819644456</v>
      </c>
      <c r="C309" s="3">
        <f t="shared" si="20"/>
        <v>-1.0829638549336564</v>
      </c>
      <c r="D309" s="3">
        <v>0.14515376116038925</v>
      </c>
      <c r="E309" s="3">
        <f t="shared" si="21"/>
        <v>-1.4103627238403087</v>
      </c>
      <c r="F309" s="3">
        <v>0.14215650440598013</v>
      </c>
      <c r="G309" s="3">
        <f t="shared" si="22"/>
        <v>-1.1630917663955844</v>
      </c>
      <c r="H309" s="3">
        <v>0.27685679156195886</v>
      </c>
      <c r="I309" s="3">
        <f t="shared" si="23"/>
        <v>5.6165789266037014E-3</v>
      </c>
      <c r="J309" s="3">
        <v>0.17664311151613865</v>
      </c>
      <c r="K309" s="3">
        <f t="shared" si="24"/>
        <v>-0.5822998611081257</v>
      </c>
    </row>
    <row r="310" spans="1:11" x14ac:dyDescent="0.25">
      <c r="B310" s="3">
        <v>0.16991461267384134</v>
      </c>
      <c r="C310" s="3">
        <f t="shared" si="20"/>
        <v>-0.81776046758739229</v>
      </c>
      <c r="D310" s="3">
        <v>0.16323212460060227</v>
      </c>
      <c r="E310" s="3">
        <f t="shared" si="21"/>
        <v>-1.212478711922903</v>
      </c>
      <c r="F310" s="3">
        <v>0.17250541000041172</v>
      </c>
      <c r="G310" s="3">
        <f t="shared" si="22"/>
        <v>-0.89068169536810127</v>
      </c>
      <c r="H310" s="3">
        <v>0.35196743481587933</v>
      </c>
      <c r="I310" s="3">
        <f t="shared" si="23"/>
        <v>0.58487895227926801</v>
      </c>
      <c r="J310" s="3">
        <v>0.22499141904506101</v>
      </c>
      <c r="K310" s="3">
        <f t="shared" si="24"/>
        <v>-0.14027584056344158</v>
      </c>
    </row>
    <row r="311" spans="1:11" x14ac:dyDescent="0.25">
      <c r="A311" t="s">
        <v>79</v>
      </c>
      <c r="B311" s="3">
        <v>0.13588745970060442</v>
      </c>
      <c r="C311" s="3">
        <f t="shared" si="20"/>
        <v>-1.1063864010507221</v>
      </c>
      <c r="D311" s="3">
        <v>0.16105132485396154</v>
      </c>
      <c r="E311" s="3">
        <f t="shared" si="21"/>
        <v>-1.2363495343278676</v>
      </c>
      <c r="F311" s="3">
        <v>0.14200845295351075</v>
      </c>
      <c r="G311" s="3">
        <f t="shared" si="22"/>
        <v>-1.1644206679125573</v>
      </c>
      <c r="H311" s="3">
        <v>0.19184353171455634</v>
      </c>
      <c r="I311" s="3">
        <f t="shared" si="23"/>
        <v>-0.6500159723640917</v>
      </c>
      <c r="J311" s="3">
        <v>0.15346522258282616</v>
      </c>
      <c r="K311" s="3">
        <f t="shared" si="24"/>
        <v>-0.7942035280133668</v>
      </c>
    </row>
    <row r="312" spans="1:11" x14ac:dyDescent="0.25">
      <c r="B312" s="3">
        <v>0.17401832817903171</v>
      </c>
      <c r="C312" s="3">
        <f t="shared" si="20"/>
        <v>-0.78295183345672914</v>
      </c>
      <c r="D312" s="3">
        <v>0.19362913805657817</v>
      </c>
      <c r="E312" s="3">
        <f t="shared" si="21"/>
        <v>-0.87975595231756798</v>
      </c>
      <c r="F312" s="3">
        <v>0.18156980749840465</v>
      </c>
      <c r="G312" s="3">
        <f t="shared" si="22"/>
        <v>-0.80932017283917523</v>
      </c>
      <c r="H312" s="3">
        <v>0.24595396894281762</v>
      </c>
      <c r="I312" s="3">
        <f t="shared" si="23"/>
        <v>-0.23270973007789009</v>
      </c>
      <c r="J312" s="3">
        <v>0.19915314559544198</v>
      </c>
      <c r="K312" s="3">
        <f t="shared" si="24"/>
        <v>-0.37650205194222353</v>
      </c>
    </row>
    <row r="313" spans="1:11" x14ac:dyDescent="0.25">
      <c r="B313" s="3">
        <v>0.21304597414952567</v>
      </c>
      <c r="C313" s="3">
        <f t="shared" si="20"/>
        <v>-0.45191059830050356</v>
      </c>
      <c r="D313" s="3">
        <v>0.22578113027322805</v>
      </c>
      <c r="E313" s="3">
        <f t="shared" si="21"/>
        <v>-0.52782336549858599</v>
      </c>
      <c r="F313" s="3">
        <v>0.21958766611318231</v>
      </c>
      <c r="G313" s="3">
        <f t="shared" si="22"/>
        <v>-0.46807401049108077</v>
      </c>
      <c r="H313" s="3">
        <v>0.30107951427423435</v>
      </c>
      <c r="I313" s="3">
        <f t="shared" si="23"/>
        <v>0.19242514878456199</v>
      </c>
      <c r="J313" s="3">
        <v>0.24627594738575637</v>
      </c>
      <c r="K313" s="3">
        <f t="shared" si="24"/>
        <v>5.4317792045586753E-2</v>
      </c>
    </row>
    <row r="314" spans="1:11" x14ac:dyDescent="0.25">
      <c r="B314" s="3">
        <v>0.2497661411010022</v>
      </c>
      <c r="C314" s="3">
        <f t="shared" si="20"/>
        <v>-0.14044191704953046</v>
      </c>
      <c r="D314" s="3">
        <v>0.23504357802551876</v>
      </c>
      <c r="E314" s="3">
        <f t="shared" si="21"/>
        <v>-0.42643751121701917</v>
      </c>
      <c r="F314" s="3">
        <v>0.25484835043311971</v>
      </c>
      <c r="G314" s="3">
        <f t="shared" si="22"/>
        <v>-0.1515760896621268</v>
      </c>
      <c r="H314" s="3">
        <v>0.35497506248326305</v>
      </c>
      <c r="I314" s="3">
        <f t="shared" si="23"/>
        <v>0.60807414094088141</v>
      </c>
      <c r="J314" s="3">
        <v>0.29284750986810082</v>
      </c>
      <c r="K314" s="3">
        <f t="shared" si="24"/>
        <v>0.48009793500466136</v>
      </c>
    </row>
    <row r="315" spans="1:11" x14ac:dyDescent="0.25">
      <c r="A315" t="s">
        <v>80</v>
      </c>
      <c r="B315" s="3">
        <v>0.17555386359826985</v>
      </c>
      <c r="C315" s="3">
        <f t="shared" si="20"/>
        <v>-0.76992707807704164</v>
      </c>
      <c r="D315" s="3">
        <v>0.19436741122454074</v>
      </c>
      <c r="E315" s="3">
        <f t="shared" si="21"/>
        <v>-0.87167488586204789</v>
      </c>
      <c r="F315" s="3">
        <v>0.18293908078479151</v>
      </c>
      <c r="G315" s="3">
        <f t="shared" si="22"/>
        <v>-0.79702965277280691</v>
      </c>
      <c r="H315" s="3">
        <v>0.25009363270656343</v>
      </c>
      <c r="I315" s="3">
        <f t="shared" si="23"/>
        <v>-0.20078414200160566</v>
      </c>
      <c r="J315" s="3">
        <v>0.20212256733709555</v>
      </c>
      <c r="K315" s="3">
        <f t="shared" si="24"/>
        <v>-0.34935413707150487</v>
      </c>
    </row>
    <row r="316" spans="1:11" x14ac:dyDescent="0.25">
      <c r="A316" t="s">
        <v>81</v>
      </c>
      <c r="B316" s="3">
        <v>0.13588745970060442</v>
      </c>
      <c r="C316" s="3">
        <f t="shared" si="20"/>
        <v>-1.1063864010507221</v>
      </c>
      <c r="D316" s="3">
        <v>0.16105132485396154</v>
      </c>
      <c r="E316" s="3">
        <f t="shared" si="21"/>
        <v>-1.2363495343278676</v>
      </c>
      <c r="F316" s="3">
        <v>0.14200845295351075</v>
      </c>
      <c r="G316" s="3">
        <f t="shared" si="22"/>
        <v>-1.1644206679125573</v>
      </c>
      <c r="H316" s="3">
        <v>0.19184353171455634</v>
      </c>
      <c r="I316" s="3">
        <f t="shared" si="23"/>
        <v>-0.6500159723640917</v>
      </c>
      <c r="J316" s="3">
        <v>0.15346522258282616</v>
      </c>
      <c r="K316" s="3">
        <f t="shared" si="24"/>
        <v>-0.7942035280133668</v>
      </c>
    </row>
    <row r="317" spans="1:11" x14ac:dyDescent="0.25">
      <c r="B317" s="3">
        <v>0.17401832817903171</v>
      </c>
      <c r="C317" s="3">
        <f t="shared" si="20"/>
        <v>-0.78295183345672914</v>
      </c>
      <c r="D317" s="3">
        <v>0.19362913805657817</v>
      </c>
      <c r="E317" s="3">
        <f t="shared" si="21"/>
        <v>-0.87975595231756798</v>
      </c>
      <c r="F317" s="3">
        <v>0.18156980749840465</v>
      </c>
      <c r="G317" s="3">
        <f t="shared" si="22"/>
        <v>-0.80932017283917523</v>
      </c>
      <c r="H317" s="3">
        <v>0.24595396894281762</v>
      </c>
      <c r="I317" s="3">
        <f t="shared" si="23"/>
        <v>-0.23270973007789009</v>
      </c>
      <c r="J317" s="3">
        <v>0.19915314559544198</v>
      </c>
      <c r="K317" s="3">
        <f t="shared" si="24"/>
        <v>-0.37650205194222353</v>
      </c>
    </row>
    <row r="318" spans="1:11" x14ac:dyDescent="0.25">
      <c r="B318" s="3">
        <v>0.21304597414952567</v>
      </c>
      <c r="C318" s="3">
        <f t="shared" si="20"/>
        <v>-0.45191059830050356</v>
      </c>
      <c r="D318" s="3">
        <v>0.22578113027322805</v>
      </c>
      <c r="E318" s="3">
        <f t="shared" si="21"/>
        <v>-0.52782336549858599</v>
      </c>
      <c r="F318" s="3">
        <v>0.21958766611318231</v>
      </c>
      <c r="G318" s="3">
        <f t="shared" si="22"/>
        <v>-0.46807401049108077</v>
      </c>
      <c r="H318" s="3">
        <v>0.30107951427423435</v>
      </c>
      <c r="I318" s="3">
        <f t="shared" si="23"/>
        <v>0.19242514878456199</v>
      </c>
      <c r="J318" s="3">
        <v>0.24627594738575637</v>
      </c>
      <c r="K318" s="3">
        <f t="shared" si="24"/>
        <v>5.4317792045586753E-2</v>
      </c>
    </row>
    <row r="319" spans="1:11" x14ac:dyDescent="0.25">
      <c r="B319" s="3">
        <v>0.2497661411010022</v>
      </c>
      <c r="C319" s="3">
        <f t="shared" si="20"/>
        <v>-0.14044191704953046</v>
      </c>
      <c r="D319" s="3">
        <v>0.23504357802551876</v>
      </c>
      <c r="E319" s="3">
        <f t="shared" si="21"/>
        <v>-0.42643751121701917</v>
      </c>
      <c r="F319" s="3">
        <v>0.25484835043311971</v>
      </c>
      <c r="G319" s="3">
        <f t="shared" si="22"/>
        <v>-0.1515760896621268</v>
      </c>
      <c r="H319" s="3">
        <v>0.35497506248326305</v>
      </c>
      <c r="I319" s="3">
        <f t="shared" si="23"/>
        <v>0.60807414094088141</v>
      </c>
      <c r="J319" s="3">
        <v>0.29284750986810082</v>
      </c>
      <c r="K319" s="3">
        <f t="shared" si="24"/>
        <v>0.48009793500466136</v>
      </c>
    </row>
    <row r="320" spans="1:11" x14ac:dyDescent="0.25">
      <c r="A320" t="s">
        <v>82</v>
      </c>
      <c r="B320" s="3">
        <v>0.17899338062495485</v>
      </c>
      <c r="C320" s="3">
        <f t="shared" si="20"/>
        <v>-0.74075232421882797</v>
      </c>
      <c r="D320" s="3">
        <v>0.19606887332991779</v>
      </c>
      <c r="E320" s="3">
        <f t="shared" si="21"/>
        <v>-0.85305084676409948</v>
      </c>
      <c r="F320" s="3">
        <v>0.18600341560866462</v>
      </c>
      <c r="G320" s="3">
        <f t="shared" si="22"/>
        <v>-0.76952435560728327</v>
      </c>
      <c r="H320" s="3">
        <v>0.25985455865404422</v>
      </c>
      <c r="I320" s="3">
        <f t="shared" si="23"/>
        <v>-0.1255066994780096</v>
      </c>
      <c r="J320" s="3">
        <v>0.20899886940821327</v>
      </c>
      <c r="K320" s="3">
        <f t="shared" si="24"/>
        <v>-0.28648759957922665</v>
      </c>
    </row>
    <row r="321" spans="1:11" x14ac:dyDescent="0.25">
      <c r="B321" s="3">
        <v>0.21770102562207574</v>
      </c>
      <c r="C321" s="3">
        <f t="shared" si="20"/>
        <v>-0.41242540899767355</v>
      </c>
      <c r="D321" s="3">
        <v>0.22852085428135713</v>
      </c>
      <c r="E321" s="3">
        <f t="shared" si="21"/>
        <v>-0.49783461236460047</v>
      </c>
      <c r="F321" s="3">
        <v>0.22375801244190752</v>
      </c>
      <c r="G321" s="3">
        <f t="shared" si="22"/>
        <v>-0.43064121621510931</v>
      </c>
      <c r="H321" s="3">
        <v>0.31758142250733845</v>
      </c>
      <c r="I321" s="3">
        <f t="shared" si="23"/>
        <v>0.31968986272983652</v>
      </c>
      <c r="J321" s="3">
        <v>0.25772258281940352</v>
      </c>
      <c r="K321" s="3">
        <f t="shared" si="24"/>
        <v>0.15896856628547534</v>
      </c>
    </row>
    <row r="322" spans="1:11" x14ac:dyDescent="0.25">
      <c r="B322" s="3">
        <v>0.25306462311218059</v>
      </c>
      <c r="C322" s="3">
        <f t="shared" si="20"/>
        <v>-0.11246345378411557</v>
      </c>
      <c r="D322" s="3">
        <v>0.23961869385261392</v>
      </c>
      <c r="E322" s="3">
        <f t="shared" si="21"/>
        <v>-0.37635873733649239</v>
      </c>
      <c r="F322" s="3">
        <v>0.25780518558381066</v>
      </c>
      <c r="G322" s="3">
        <f t="shared" si="22"/>
        <v>-0.1250357035216767</v>
      </c>
      <c r="H322" s="3">
        <v>0.37255055872376802</v>
      </c>
      <c r="I322" s="3">
        <f t="shared" si="23"/>
        <v>0.7436184955632783</v>
      </c>
      <c r="J322" s="3">
        <v>0.30454913395810018</v>
      </c>
      <c r="K322" s="3">
        <f t="shared" si="24"/>
        <v>0.58707994102565553</v>
      </c>
    </row>
    <row r="323" spans="1:11" x14ac:dyDescent="0.25">
      <c r="A323" t="s">
        <v>83</v>
      </c>
      <c r="B323" s="3">
        <v>0.14301625345901725</v>
      </c>
      <c r="C323" s="3">
        <f t="shared" ref="C323:C342" si="25">(B323-B$344)/B$345</f>
        <v>-1.0459183755709598</v>
      </c>
      <c r="D323" s="3">
        <v>0.19161592366703006</v>
      </c>
      <c r="E323" s="3">
        <f t="shared" ref="E323:E342" si="26">(D323-D$344)/D$345</f>
        <v>-0.90179240166604591</v>
      </c>
      <c r="F323" s="3">
        <v>0.15145443871388214</v>
      </c>
      <c r="G323" s="3">
        <f t="shared" ref="G323:G342" si="27">(F323-F$344)/F$345</f>
        <v>-1.0796340305855265</v>
      </c>
      <c r="H323" s="3">
        <v>0.19676267818426599</v>
      </c>
      <c r="I323" s="3">
        <f t="shared" ref="I323:I342" si="28">(H323-H$344)/H$345</f>
        <v>-0.61207891929851754</v>
      </c>
      <c r="J323" s="3">
        <v>0.1527593610837176</v>
      </c>
      <c r="K323" s="3">
        <f t="shared" ref="K323:K342" si="29">(J323-J$344)/J$345</f>
        <v>-0.80065686120599244</v>
      </c>
    </row>
    <row r="324" spans="1:11" x14ac:dyDescent="0.25">
      <c r="B324" s="3">
        <v>0.20219818495855704</v>
      </c>
      <c r="C324" s="3">
        <f t="shared" si="25"/>
        <v>-0.54392397607910581</v>
      </c>
      <c r="D324" s="3">
        <v>0.24077497473501525</v>
      </c>
      <c r="E324" s="3">
        <f t="shared" si="26"/>
        <v>-0.3637021990016111</v>
      </c>
      <c r="F324" s="3">
        <v>0.21590572362182917</v>
      </c>
      <c r="G324" s="3">
        <f t="shared" si="27"/>
        <v>-0.50112291937076869</v>
      </c>
      <c r="H324" s="3">
        <v>0.2784751586220634</v>
      </c>
      <c r="I324" s="3">
        <f t="shared" si="28"/>
        <v>1.8097621606836627E-2</v>
      </c>
      <c r="J324" s="3">
        <v>0.21933091167458038</v>
      </c>
      <c r="K324" s="3">
        <f t="shared" si="29"/>
        <v>-0.19202698458696091</v>
      </c>
    </row>
    <row r="325" spans="1:11" x14ac:dyDescent="0.25">
      <c r="B325" s="3">
        <v>0.25973057252738196</v>
      </c>
      <c r="C325" s="3">
        <f t="shared" si="25"/>
        <v>-5.5921377698729416E-2</v>
      </c>
      <c r="D325" s="3">
        <v>0.28420837788544506</v>
      </c>
      <c r="E325" s="3">
        <f t="shared" si="26"/>
        <v>0.11171561716614843</v>
      </c>
      <c r="F325" s="3">
        <v>0.27153217515663053</v>
      </c>
      <c r="G325" s="3">
        <f t="shared" si="27"/>
        <v>-1.8230165636507604E-3</v>
      </c>
      <c r="H325" s="3">
        <v>0.35471690488254576</v>
      </c>
      <c r="I325" s="3">
        <f t="shared" si="28"/>
        <v>0.60608319827267676</v>
      </c>
      <c r="J325" s="3">
        <v>0.28176150855433235</v>
      </c>
      <c r="K325" s="3">
        <f t="shared" si="29"/>
        <v>0.37874425536356532</v>
      </c>
    </row>
    <row r="326" spans="1:11" x14ac:dyDescent="0.25">
      <c r="B326" s="3">
        <v>0.30082513507654279</v>
      </c>
      <c r="C326" s="3">
        <f t="shared" si="25"/>
        <v>0.29265190685868375</v>
      </c>
      <c r="D326" s="3">
        <v>0.28420837788544506</v>
      </c>
      <c r="E326" s="3">
        <f t="shared" si="26"/>
        <v>0.11171561716614843</v>
      </c>
      <c r="F326" s="3">
        <v>0.31056215287811384</v>
      </c>
      <c r="G326" s="3">
        <f t="shared" si="27"/>
        <v>0.34850787000581884</v>
      </c>
      <c r="H326" s="3">
        <v>0.41144346336329496</v>
      </c>
      <c r="I326" s="3">
        <f t="shared" si="28"/>
        <v>1.0435652843546961</v>
      </c>
      <c r="J326" s="3">
        <v>0.3283843653746874</v>
      </c>
      <c r="K326" s="3">
        <f t="shared" si="29"/>
        <v>0.80499335640364533</v>
      </c>
    </row>
    <row r="327" spans="1:11" x14ac:dyDescent="0.25">
      <c r="B327" s="3">
        <v>0.31028950011984341</v>
      </c>
      <c r="C327" s="3">
        <f t="shared" si="25"/>
        <v>0.37293077113536477</v>
      </c>
      <c r="D327" s="3">
        <v>0.28420837788544506</v>
      </c>
      <c r="E327" s="3">
        <f t="shared" si="26"/>
        <v>0.11171561716614843</v>
      </c>
      <c r="F327" s="3">
        <v>0.31947502184674198</v>
      </c>
      <c r="G327" s="3">
        <f t="shared" si="27"/>
        <v>0.42850928097096819</v>
      </c>
      <c r="H327" s="3">
        <v>0.42477577036504233</v>
      </c>
      <c r="I327" s="3">
        <f t="shared" si="28"/>
        <v>1.1463856499051592</v>
      </c>
      <c r="J327" s="3">
        <v>0.33936155030147502</v>
      </c>
      <c r="K327" s="3">
        <f t="shared" si="29"/>
        <v>0.90535218308436316</v>
      </c>
    </row>
    <row r="328" spans="1:11" x14ac:dyDescent="0.25">
      <c r="A328" t="s">
        <v>84</v>
      </c>
      <c r="B328" s="3">
        <v>0.13376906376903119</v>
      </c>
      <c r="C328" s="3">
        <f t="shared" si="25"/>
        <v>-1.1243551098544278</v>
      </c>
      <c r="D328" s="3">
        <v>0.1887292054096944</v>
      </c>
      <c r="E328" s="3">
        <f t="shared" si="26"/>
        <v>-0.93339013958772976</v>
      </c>
      <c r="F328" s="3">
        <v>0.14255364010142119</v>
      </c>
      <c r="G328" s="3">
        <f t="shared" si="27"/>
        <v>-1.1595270987120652</v>
      </c>
      <c r="H328" s="3">
        <v>0.1802724964975041</v>
      </c>
      <c r="I328" s="3">
        <f t="shared" si="28"/>
        <v>-0.7392531966988346</v>
      </c>
      <c r="J328" s="3">
        <v>0.13999182792345324</v>
      </c>
      <c r="K328" s="3">
        <f t="shared" si="29"/>
        <v>-0.9173839325013341</v>
      </c>
    </row>
    <row r="329" spans="1:11" x14ac:dyDescent="0.25">
      <c r="B329" s="3">
        <v>0.19317967998297644</v>
      </c>
      <c r="C329" s="3">
        <f t="shared" si="25"/>
        <v>-0.62042095539053788</v>
      </c>
      <c r="D329" s="3">
        <v>0.23720372143490007</v>
      </c>
      <c r="E329" s="3">
        <f t="shared" si="26"/>
        <v>-0.40279279107523408</v>
      </c>
      <c r="F329" s="3">
        <v>0.20798206100971242</v>
      </c>
      <c r="G329" s="3">
        <f t="shared" si="27"/>
        <v>-0.57224526967260536</v>
      </c>
      <c r="H329" s="3">
        <v>0.25880299300728993</v>
      </c>
      <c r="I329" s="3">
        <f t="shared" si="28"/>
        <v>-0.13361650104389122</v>
      </c>
      <c r="J329" s="3">
        <v>0.20476841073798219</v>
      </c>
      <c r="K329" s="3">
        <f t="shared" si="29"/>
        <v>-0.32516453463109035</v>
      </c>
    </row>
    <row r="330" spans="1:11" x14ac:dyDescent="0.25">
      <c r="B330" s="3">
        <v>0.25156072272697783</v>
      </c>
      <c r="C330" s="3">
        <f t="shared" si="25"/>
        <v>-0.12521987371899551</v>
      </c>
      <c r="D330" s="3">
        <v>0.27552108284254723</v>
      </c>
      <c r="E330" s="3">
        <f t="shared" si="26"/>
        <v>1.6625328629579536E-2</v>
      </c>
      <c r="F330" s="3">
        <v>0.26433571913599346</v>
      </c>
      <c r="G330" s="3">
        <f t="shared" si="27"/>
        <v>-6.6418001368888452E-2</v>
      </c>
      <c r="H330" s="3">
        <v>0.3317304273775733</v>
      </c>
      <c r="I330" s="3">
        <f t="shared" si="28"/>
        <v>0.42880870110808256</v>
      </c>
      <c r="J330" s="3">
        <v>0.26535915539642302</v>
      </c>
      <c r="K330" s="3">
        <f t="shared" si="29"/>
        <v>0.22878587088618255</v>
      </c>
    </row>
    <row r="331" spans="1:11" x14ac:dyDescent="0.25">
      <c r="B331" s="3">
        <v>0.29326146754412169</v>
      </c>
      <c r="C331" s="3">
        <f t="shared" si="25"/>
        <v>0.22849518461782062</v>
      </c>
      <c r="D331" s="3">
        <v>0.27552108284254723</v>
      </c>
      <c r="E331" s="3">
        <f t="shared" si="26"/>
        <v>1.6625328629579536E-2</v>
      </c>
      <c r="F331" s="3">
        <v>0.303815737138803</v>
      </c>
      <c r="G331" s="3">
        <f t="shared" si="27"/>
        <v>0.2879524214738034</v>
      </c>
      <c r="H331" s="3">
        <v>0.38580277576223521</v>
      </c>
      <c r="I331" s="3">
        <f t="shared" si="28"/>
        <v>0.8458211976215706</v>
      </c>
      <c r="J331" s="3">
        <v>0.31052312974431157</v>
      </c>
      <c r="K331" s="3">
        <f t="shared" si="29"/>
        <v>0.64169715041935549</v>
      </c>
    </row>
    <row r="332" spans="1:11" x14ac:dyDescent="0.25">
      <c r="B332" s="3">
        <v>0.30415383429538956</v>
      </c>
      <c r="C332" s="3">
        <f t="shared" si="25"/>
        <v>0.3208866792480739</v>
      </c>
      <c r="D332" s="3">
        <v>0.27552108284254723</v>
      </c>
      <c r="E332" s="3">
        <f t="shared" si="26"/>
        <v>1.6625328629579536E-2</v>
      </c>
      <c r="F332" s="3">
        <v>0.31403102749341161</v>
      </c>
      <c r="G332" s="3">
        <f t="shared" si="27"/>
        <v>0.37964429360430529</v>
      </c>
      <c r="H332" s="3">
        <v>0.40019860627022835</v>
      </c>
      <c r="I332" s="3">
        <f t="shared" si="28"/>
        <v>0.95684358519788182</v>
      </c>
      <c r="J332" s="3">
        <v>0.32257882534633731</v>
      </c>
      <c r="K332" s="3">
        <f t="shared" si="29"/>
        <v>0.75191625244857319</v>
      </c>
    </row>
    <row r="333" spans="1:11" x14ac:dyDescent="0.25">
      <c r="A333" t="s">
        <v>85</v>
      </c>
      <c r="B333" s="3">
        <v>0.14859881244269194</v>
      </c>
      <c r="C333" s="3">
        <f t="shared" si="25"/>
        <v>-0.99856585980084811</v>
      </c>
      <c r="D333" s="3">
        <v>0.17190685644409656</v>
      </c>
      <c r="E333" s="3">
        <f t="shared" si="26"/>
        <v>-1.11752593894789</v>
      </c>
      <c r="F333" s="3">
        <v>0.15520605412914673</v>
      </c>
      <c r="G333" s="3">
        <f t="shared" si="27"/>
        <v>-1.0459597414563813</v>
      </c>
      <c r="H333" s="3">
        <v>0.21204954402259563</v>
      </c>
      <c r="I333" s="3">
        <f t="shared" si="28"/>
        <v>-0.4941847593896635</v>
      </c>
      <c r="J333" s="3">
        <v>0.17000808964217681</v>
      </c>
      <c r="K333" s="3">
        <f t="shared" si="29"/>
        <v>-0.64296049629946272</v>
      </c>
    </row>
    <row r="334" spans="1:11" x14ac:dyDescent="0.25">
      <c r="B334" s="3">
        <v>0.19264787851086454</v>
      </c>
      <c r="C334" s="3">
        <f t="shared" si="25"/>
        <v>-0.624931814598365</v>
      </c>
      <c r="D334" s="3">
        <v>0.20939486067139881</v>
      </c>
      <c r="E334" s="3">
        <f t="shared" si="26"/>
        <v>-0.70718588245946801</v>
      </c>
      <c r="F334" s="3">
        <v>0.1998386776803725</v>
      </c>
      <c r="G334" s="3">
        <f t="shared" si="27"/>
        <v>-0.64533982078408036</v>
      </c>
      <c r="H334" s="3">
        <v>0.27547273388042826</v>
      </c>
      <c r="I334" s="3">
        <f t="shared" si="28"/>
        <v>-5.0574414615595477E-3</v>
      </c>
      <c r="J334" s="3">
        <v>0.22331097800803851</v>
      </c>
      <c r="K334" s="3">
        <f t="shared" si="29"/>
        <v>-0.15563925950067362</v>
      </c>
    </row>
    <row r="335" spans="1:11" x14ac:dyDescent="0.25">
      <c r="B335" s="3">
        <v>0.22749210319479113</v>
      </c>
      <c r="C335" s="3">
        <f t="shared" si="25"/>
        <v>-0.32937529586421427</v>
      </c>
      <c r="D335" s="3">
        <v>0.23855554940633925</v>
      </c>
      <c r="E335" s="3">
        <f t="shared" si="26"/>
        <v>-0.38799581327936111</v>
      </c>
      <c r="F335" s="3">
        <v>0.23375097908675285</v>
      </c>
      <c r="G335" s="3">
        <f t="shared" si="27"/>
        <v>-0.34094490920899923</v>
      </c>
      <c r="H335" s="3">
        <v>0.32656044432005815</v>
      </c>
      <c r="I335" s="3">
        <f t="shared" si="28"/>
        <v>0.38893716591213051</v>
      </c>
      <c r="J335" s="3">
        <v>0.26668390997187069</v>
      </c>
      <c r="K335" s="3">
        <f t="shared" si="29"/>
        <v>0.240897429151672</v>
      </c>
    </row>
    <row r="336" spans="1:11" x14ac:dyDescent="0.25">
      <c r="B336" s="3">
        <v>0.26153360110395696</v>
      </c>
      <c r="C336" s="3">
        <f t="shared" si="25"/>
        <v>-4.0627685441127881E-2</v>
      </c>
      <c r="D336" s="3">
        <v>0.24740003431245361</v>
      </c>
      <c r="E336" s="3">
        <f t="shared" si="26"/>
        <v>-0.29118493975350912</v>
      </c>
      <c r="F336" s="3">
        <v>0.26649663528918766</v>
      </c>
      <c r="G336" s="3">
        <f t="shared" si="27"/>
        <v>-4.7021739419855539E-2</v>
      </c>
      <c r="H336" s="3">
        <v>0.37828904739902702</v>
      </c>
      <c r="I336" s="3">
        <f t="shared" si="28"/>
        <v>0.78787441490416898</v>
      </c>
      <c r="J336" s="3">
        <v>0.31095310755361749</v>
      </c>
      <c r="K336" s="3">
        <f t="shared" si="29"/>
        <v>0.64562821915223112</v>
      </c>
    </row>
    <row r="337" spans="1:11" x14ac:dyDescent="0.25">
      <c r="A337" t="s">
        <v>86</v>
      </c>
      <c r="B337" s="3">
        <v>0.19264787851086454</v>
      </c>
      <c r="C337" s="3">
        <f t="shared" si="25"/>
        <v>-0.624931814598365</v>
      </c>
      <c r="D337" s="3">
        <v>0.20939486067139881</v>
      </c>
      <c r="E337" s="3">
        <f t="shared" si="26"/>
        <v>-0.70718588245946801</v>
      </c>
      <c r="F337" s="3">
        <v>0.1998386776803725</v>
      </c>
      <c r="G337" s="3">
        <f t="shared" si="27"/>
        <v>-0.64533982078408036</v>
      </c>
      <c r="H337" s="3">
        <v>0.27547273388042826</v>
      </c>
      <c r="I337" s="3">
        <f t="shared" si="28"/>
        <v>-5.0574414615595477E-3</v>
      </c>
      <c r="J337" s="3">
        <v>0.22331097800803851</v>
      </c>
      <c r="K337" s="3">
        <f t="shared" si="29"/>
        <v>-0.15563925950067362</v>
      </c>
    </row>
    <row r="338" spans="1:11" x14ac:dyDescent="0.25">
      <c r="B338" s="3">
        <v>0.22749210319479113</v>
      </c>
      <c r="C338" s="3">
        <f t="shared" si="25"/>
        <v>-0.32937529586421427</v>
      </c>
      <c r="D338" s="3">
        <v>0.23855554940633925</v>
      </c>
      <c r="E338" s="3">
        <f t="shared" si="26"/>
        <v>-0.38799581327936111</v>
      </c>
      <c r="F338" s="3">
        <v>0.23375097908675285</v>
      </c>
      <c r="G338" s="3">
        <f t="shared" si="27"/>
        <v>-0.34094490920899923</v>
      </c>
      <c r="H338" s="3">
        <v>0.32656044432005815</v>
      </c>
      <c r="I338" s="3">
        <f t="shared" si="28"/>
        <v>0.38893716591213051</v>
      </c>
      <c r="J338" s="3">
        <v>0.26668390997187069</v>
      </c>
      <c r="K338" s="3">
        <f t="shared" si="29"/>
        <v>0.240897429151672</v>
      </c>
    </row>
    <row r="339" spans="1:11" x14ac:dyDescent="0.25">
      <c r="B339" s="3">
        <v>0.26153360110395696</v>
      </c>
      <c r="C339" s="3">
        <f t="shared" si="25"/>
        <v>-4.0627685441127881E-2</v>
      </c>
      <c r="D339" s="3">
        <v>0.24740003431245361</v>
      </c>
      <c r="E339" s="3">
        <f t="shared" si="26"/>
        <v>-0.29118493975350912</v>
      </c>
      <c r="F339" s="3">
        <v>0.26649663528918766</v>
      </c>
      <c r="G339" s="3">
        <f t="shared" si="27"/>
        <v>-4.7021739419855539E-2</v>
      </c>
      <c r="H339" s="3">
        <v>0.37828904739902702</v>
      </c>
      <c r="I339" s="3">
        <f t="shared" si="28"/>
        <v>0.78787441490416898</v>
      </c>
      <c r="J339" s="3">
        <v>0.31095310755361749</v>
      </c>
      <c r="K339" s="3">
        <f t="shared" si="29"/>
        <v>0.64562821915223112</v>
      </c>
    </row>
    <row r="340" spans="1:11" x14ac:dyDescent="0.25">
      <c r="A340" t="s">
        <v>87</v>
      </c>
      <c r="B340" s="3">
        <v>0.15062208841314156</v>
      </c>
      <c r="C340" s="3">
        <f t="shared" si="25"/>
        <v>-0.9814039798138785</v>
      </c>
      <c r="D340" s="3">
        <v>0.16533075182789314</v>
      </c>
      <c r="E340" s="3">
        <f t="shared" si="26"/>
        <v>-1.1895073419408353</v>
      </c>
      <c r="F340" s="3">
        <v>0.15538740700017759</v>
      </c>
      <c r="G340" s="3">
        <f t="shared" si="27"/>
        <v>-1.044331928277918</v>
      </c>
      <c r="H340" s="3">
        <v>0.25345808420698507</v>
      </c>
      <c r="I340" s="3">
        <f t="shared" si="28"/>
        <v>-0.17483708474401194</v>
      </c>
      <c r="J340" s="3">
        <v>0.18223313375247971</v>
      </c>
      <c r="K340" s="3">
        <f t="shared" si="29"/>
        <v>-0.53119312686797604</v>
      </c>
    </row>
    <row r="341" spans="1:11" x14ac:dyDescent="0.25">
      <c r="A341" t="s">
        <v>88</v>
      </c>
      <c r="B341" s="3">
        <v>0.10806100229525109</v>
      </c>
      <c r="C341" s="3">
        <f t="shared" si="25"/>
        <v>-1.3424166457765911</v>
      </c>
      <c r="D341" s="3">
        <v>0.12589239016704559</v>
      </c>
      <c r="E341" s="3">
        <f t="shared" si="26"/>
        <v>-1.6211958216368798</v>
      </c>
      <c r="F341" s="3">
        <v>0.10806100229525109</v>
      </c>
      <c r="G341" s="3">
        <f t="shared" si="27"/>
        <v>-1.4691310771971426</v>
      </c>
      <c r="H341" s="3">
        <v>0.17012779655856874</v>
      </c>
      <c r="I341" s="3">
        <f t="shared" si="28"/>
        <v>-0.81749035070259279</v>
      </c>
      <c r="J341" s="3">
        <v>0.12257851102066773</v>
      </c>
      <c r="K341" s="3">
        <f t="shared" si="29"/>
        <v>-1.0765850450487275</v>
      </c>
    </row>
    <row r="342" spans="1:11" x14ac:dyDescent="0.25">
      <c r="B342" s="3">
        <v>0.14780512821168459</v>
      </c>
      <c r="C342" s="3">
        <f t="shared" si="25"/>
        <v>-1.0052980672303029</v>
      </c>
      <c r="D342" s="3">
        <v>0.16397439600647354</v>
      </c>
      <c r="E342" s="3">
        <f t="shared" si="26"/>
        <v>-1.2043538811432177</v>
      </c>
      <c r="F342" s="3">
        <v>0.15275482844556262</v>
      </c>
      <c r="G342" s="3">
        <f t="shared" si="27"/>
        <v>-1.0679618054349931</v>
      </c>
      <c r="H342" s="3">
        <v>0.24278325344953339</v>
      </c>
      <c r="I342" s="3">
        <f t="shared" si="28"/>
        <v>-0.25716267179557434</v>
      </c>
      <c r="J342" s="3">
        <v>0.17648036556212807</v>
      </c>
      <c r="K342" s="3">
        <f t="shared" si="29"/>
        <v>-0.58378776471004812</v>
      </c>
    </row>
    <row r="344" spans="1:11" s="49" customFormat="1" x14ac:dyDescent="0.25">
      <c r="A344" s="49" t="s">
        <v>156</v>
      </c>
      <c r="B344" s="8">
        <f>AVERAGE(B2:B342)</f>
        <v>0.26632334556962345</v>
      </c>
      <c r="C344" s="8"/>
      <c r="D344" s="8">
        <f t="shared" ref="D344:J344" si="30">AVERAGE(D2:D342)</f>
        <v>0.27400221969455341</v>
      </c>
      <c r="E344" s="8"/>
      <c r="F344" s="8">
        <f t="shared" si="30"/>
        <v>0.27173527542153131</v>
      </c>
      <c r="G344" s="8"/>
      <c r="H344" s="8">
        <f t="shared" si="30"/>
        <v>0.27612851215789203</v>
      </c>
      <c r="I344" s="8"/>
      <c r="J344" s="8">
        <f t="shared" si="30"/>
        <v>0.24033470167952534</v>
      </c>
    </row>
    <row r="345" spans="1:11" s="49" customFormat="1" x14ac:dyDescent="0.25">
      <c r="A345" s="49" t="s">
        <v>191</v>
      </c>
      <c r="B345" s="8">
        <f>_xlfn.STDEV.S(B2:B342)</f>
        <v>0.11789360909095195</v>
      </c>
      <c r="C345" s="8"/>
      <c r="D345" s="8">
        <f t="shared" ref="D345:J345" si="31">_xlfn.STDEV.S(D2:D342)</f>
        <v>9.1358383454236344E-2</v>
      </c>
      <c r="E345" s="8"/>
      <c r="F345" s="8">
        <f t="shared" si="31"/>
        <v>0.11140889718196109</v>
      </c>
      <c r="G345" s="8"/>
      <c r="H345" s="8">
        <f t="shared" si="31"/>
        <v>0.12966601441622017</v>
      </c>
      <c r="I345" s="8"/>
      <c r="J345" s="8">
        <f t="shared" si="31"/>
        <v>0.10937936691618061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8FB61-07DA-43F6-9B67-86A771321B30}">
  <dimension ref="A1:N342"/>
  <sheetViews>
    <sheetView zoomScale="120" zoomScaleNormal="120" workbookViewId="0">
      <selection activeCell="E16" sqref="E16"/>
    </sheetView>
  </sheetViews>
  <sheetFormatPr defaultRowHeight="15" x14ac:dyDescent="0.25"/>
  <cols>
    <col min="1" max="1" width="32.85546875" style="1" customWidth="1"/>
    <col min="2" max="2" width="24.7109375" style="4" bestFit="1" customWidth="1"/>
    <col min="3" max="3" width="24.7109375" style="5" customWidth="1"/>
    <col min="4" max="4" width="29.7109375" style="5" bestFit="1" customWidth="1"/>
    <col min="5" max="5" width="29.28515625" style="4" bestFit="1" customWidth="1"/>
    <col min="6" max="6" width="36.7109375" style="3" bestFit="1" customWidth="1"/>
    <col min="7" max="7" width="16.42578125" style="4" bestFit="1" customWidth="1"/>
    <col min="8" max="8" width="44.5703125" style="4" bestFit="1" customWidth="1"/>
    <col min="9" max="9" width="20.42578125" style="4" bestFit="1" customWidth="1"/>
    <col min="10" max="10" width="19.7109375" style="4" bestFit="1" customWidth="1"/>
    <col min="11" max="11" width="29.7109375" style="5" bestFit="1" customWidth="1"/>
    <col min="12" max="12" width="33.85546875" style="8" customWidth="1"/>
    <col min="13" max="13" width="22.7109375" style="8" bestFit="1" customWidth="1"/>
    <col min="14" max="14" width="17.28515625" style="3" customWidth="1"/>
  </cols>
  <sheetData>
    <row r="1" spans="1:14" ht="30" x14ac:dyDescent="0.25">
      <c r="A1" s="1" t="s">
        <v>0</v>
      </c>
      <c r="B1" s="4" t="s">
        <v>95</v>
      </c>
      <c r="C1" s="5" t="s">
        <v>129</v>
      </c>
      <c r="D1" s="5" t="s">
        <v>3</v>
      </c>
      <c r="E1" s="4" t="s">
        <v>4</v>
      </c>
      <c r="F1" s="3" t="s">
        <v>90</v>
      </c>
      <c r="G1" s="4" t="s">
        <v>91</v>
      </c>
      <c r="H1" s="4" t="s">
        <v>92</v>
      </c>
      <c r="I1" s="1" t="s">
        <v>124</v>
      </c>
      <c r="J1" s="9" t="s">
        <v>116</v>
      </c>
      <c r="K1" s="10" t="s">
        <v>117</v>
      </c>
      <c r="L1" s="8" t="s">
        <v>147</v>
      </c>
      <c r="M1" s="8" t="s">
        <v>125</v>
      </c>
      <c r="N1" s="3" t="s">
        <v>145</v>
      </c>
    </row>
    <row r="2" spans="1:14" x14ac:dyDescent="0.25">
      <c r="A2" s="1" t="s">
        <v>5</v>
      </c>
      <c r="B2" s="4">
        <v>20</v>
      </c>
      <c r="C2" s="5">
        <v>500</v>
      </c>
      <c r="D2" s="5">
        <v>2</v>
      </c>
      <c r="E2" s="4">
        <v>126</v>
      </c>
      <c r="F2" s="3">
        <v>4.1203405239014401</v>
      </c>
      <c r="G2" s="4">
        <v>25</v>
      </c>
      <c r="H2" s="4">
        <v>39</v>
      </c>
      <c r="I2" s="1">
        <v>216</v>
      </c>
      <c r="J2" s="4">
        <v>201</v>
      </c>
      <c r="K2" s="5">
        <v>628</v>
      </c>
      <c r="L2" s="8">
        <v>2.1299687966354633E-2</v>
      </c>
      <c r="M2" s="3">
        <v>20.8</v>
      </c>
      <c r="N2" s="3">
        <v>0.16</v>
      </c>
    </row>
    <row r="3" spans="1:14" x14ac:dyDescent="0.25">
      <c r="B3" s="4">
        <v>20</v>
      </c>
      <c r="C3" s="5">
        <v>500</v>
      </c>
      <c r="D3" s="5">
        <v>2</v>
      </c>
      <c r="E3" s="4">
        <v>126</v>
      </c>
      <c r="F3" s="3">
        <v>4.1203405239014401</v>
      </c>
      <c r="G3" s="4">
        <v>25</v>
      </c>
      <c r="H3" s="4">
        <v>39</v>
      </c>
      <c r="I3" s="1">
        <v>216</v>
      </c>
      <c r="J3" s="4">
        <v>201</v>
      </c>
      <c r="K3" s="5">
        <v>628</v>
      </c>
      <c r="L3" s="8">
        <v>2.1299687966354633E-2</v>
      </c>
      <c r="M3" s="3">
        <v>27.3</v>
      </c>
      <c r="N3" s="3">
        <v>0.23</v>
      </c>
    </row>
    <row r="4" spans="1:14" x14ac:dyDescent="0.25">
      <c r="B4" s="4">
        <v>20</v>
      </c>
      <c r="C4" s="5">
        <v>500</v>
      </c>
      <c r="D4" s="5">
        <v>2</v>
      </c>
      <c r="E4" s="4">
        <v>126</v>
      </c>
      <c r="F4" s="3">
        <v>4.1203405239014401</v>
      </c>
      <c r="G4" s="4">
        <v>25</v>
      </c>
      <c r="H4" s="4">
        <v>39</v>
      </c>
      <c r="I4" s="1">
        <v>216</v>
      </c>
      <c r="J4" s="4">
        <v>201</v>
      </c>
      <c r="K4" s="5">
        <v>628</v>
      </c>
      <c r="L4" s="8">
        <v>2.1299687966354633E-2</v>
      </c>
      <c r="M4" s="3">
        <v>28.2</v>
      </c>
      <c r="N4" s="3">
        <v>0.24</v>
      </c>
    </row>
    <row r="5" spans="1:14" x14ac:dyDescent="0.25">
      <c r="B5" s="4">
        <v>20</v>
      </c>
      <c r="C5" s="5">
        <v>500</v>
      </c>
      <c r="D5" s="5">
        <v>2</v>
      </c>
      <c r="E5" s="4">
        <v>126</v>
      </c>
      <c r="F5" s="3">
        <v>4.1203405239014401</v>
      </c>
      <c r="G5" s="4">
        <v>25</v>
      </c>
      <c r="H5" s="4">
        <v>39</v>
      </c>
      <c r="I5" s="1">
        <v>216</v>
      </c>
      <c r="J5" s="4">
        <v>201</v>
      </c>
      <c r="K5" s="5">
        <v>628</v>
      </c>
      <c r="L5" s="8">
        <v>2.1299687966354633E-2</v>
      </c>
      <c r="M5" s="3">
        <v>32.6</v>
      </c>
      <c r="N5" s="3">
        <v>0.27</v>
      </c>
    </row>
    <row r="6" spans="1:14" x14ac:dyDescent="0.25">
      <c r="B6" s="4">
        <v>20</v>
      </c>
      <c r="C6" s="5">
        <v>500</v>
      </c>
      <c r="D6" s="5">
        <v>2</v>
      </c>
      <c r="E6" s="4">
        <v>126</v>
      </c>
      <c r="F6" s="3">
        <v>4.1203405239014401</v>
      </c>
      <c r="G6" s="4">
        <v>25</v>
      </c>
      <c r="H6" s="4">
        <v>39</v>
      </c>
      <c r="I6" s="1">
        <v>216</v>
      </c>
      <c r="J6" s="4">
        <v>201</v>
      </c>
      <c r="K6" s="5">
        <v>628</v>
      </c>
      <c r="L6" s="8">
        <v>2.1299687966354633E-2</v>
      </c>
      <c r="M6" s="3">
        <v>41.2</v>
      </c>
      <c r="N6" s="3">
        <v>0.35</v>
      </c>
    </row>
    <row r="7" spans="1:14" x14ac:dyDescent="0.25">
      <c r="B7" s="4">
        <v>20</v>
      </c>
      <c r="C7" s="5">
        <v>500</v>
      </c>
      <c r="D7" s="5">
        <v>2</v>
      </c>
      <c r="E7" s="4">
        <v>126</v>
      </c>
      <c r="F7" s="3">
        <v>4.1203405239014401</v>
      </c>
      <c r="G7" s="4">
        <v>25</v>
      </c>
      <c r="H7" s="4">
        <v>39</v>
      </c>
      <c r="I7" s="1">
        <v>216</v>
      </c>
      <c r="J7" s="4">
        <v>201</v>
      </c>
      <c r="K7" s="5">
        <v>628</v>
      </c>
      <c r="L7" s="8">
        <v>2.1299687966354633E-2</v>
      </c>
      <c r="M7" s="3">
        <v>44.9</v>
      </c>
      <c r="N7" s="3">
        <v>0.4</v>
      </c>
    </row>
    <row r="8" spans="1:14" x14ac:dyDescent="0.25">
      <c r="A8" s="1" t="s">
        <v>6</v>
      </c>
      <c r="B8" s="4">
        <v>10</v>
      </c>
      <c r="C8" s="5">
        <v>500</v>
      </c>
      <c r="D8" s="5">
        <v>8</v>
      </c>
      <c r="E8" s="4">
        <v>87.7</v>
      </c>
      <c r="F8" s="3">
        <v>4.1311267633290143</v>
      </c>
      <c r="G8" s="4">
        <v>25</v>
      </c>
      <c r="H8" s="4">
        <v>53</v>
      </c>
      <c r="I8" s="1">
        <v>308</v>
      </c>
      <c r="J8" s="4">
        <v>604</v>
      </c>
      <c r="K8" s="5">
        <v>628</v>
      </c>
      <c r="L8" s="8">
        <v>1.4460716588376162E-2</v>
      </c>
      <c r="M8" s="3">
        <v>105</v>
      </c>
      <c r="N8" s="3">
        <v>0.16</v>
      </c>
    </row>
    <row r="9" spans="1:14" x14ac:dyDescent="0.25">
      <c r="B9" s="4">
        <v>10</v>
      </c>
      <c r="C9" s="5">
        <v>500</v>
      </c>
      <c r="D9" s="5">
        <v>8</v>
      </c>
      <c r="E9" s="4">
        <v>87.7</v>
      </c>
      <c r="F9" s="3">
        <v>4.1311267633290143</v>
      </c>
      <c r="G9" s="4">
        <v>25</v>
      </c>
      <c r="H9" s="4">
        <v>53</v>
      </c>
      <c r="I9" s="1">
        <v>308</v>
      </c>
      <c r="J9" s="4">
        <v>604</v>
      </c>
      <c r="K9" s="5">
        <v>628</v>
      </c>
      <c r="L9" s="8">
        <v>1.4460716588376162E-2</v>
      </c>
      <c r="M9" s="3">
        <v>119.6</v>
      </c>
      <c r="N9" s="3">
        <v>0.18</v>
      </c>
    </row>
    <row r="10" spans="1:14" x14ac:dyDescent="0.25">
      <c r="B10" s="4">
        <v>10</v>
      </c>
      <c r="C10" s="5">
        <v>500</v>
      </c>
      <c r="D10" s="5">
        <v>8</v>
      </c>
      <c r="E10" s="4">
        <v>87.7</v>
      </c>
      <c r="F10" s="3">
        <v>4.1311267633290143</v>
      </c>
      <c r="G10" s="4">
        <v>25</v>
      </c>
      <c r="H10" s="4">
        <v>53</v>
      </c>
      <c r="I10" s="1">
        <v>308</v>
      </c>
      <c r="J10" s="4">
        <v>604</v>
      </c>
      <c r="K10" s="5">
        <v>628</v>
      </c>
      <c r="L10" s="8">
        <v>1.4460716588376162E-2</v>
      </c>
      <c r="M10" s="3">
        <v>174.3</v>
      </c>
      <c r="N10" s="3">
        <v>0.26</v>
      </c>
    </row>
    <row r="11" spans="1:14" x14ac:dyDescent="0.25">
      <c r="A11" s="1" t="s">
        <v>7</v>
      </c>
      <c r="B11" s="4">
        <v>10</v>
      </c>
      <c r="C11" s="5">
        <v>628</v>
      </c>
      <c r="D11" s="5">
        <v>4</v>
      </c>
      <c r="E11" s="4">
        <v>32.466666666666669</v>
      </c>
      <c r="F11" s="3">
        <v>3.262</v>
      </c>
      <c r="G11" s="4">
        <v>25</v>
      </c>
      <c r="H11" s="4">
        <v>36</v>
      </c>
      <c r="I11" s="1">
        <v>200</v>
      </c>
      <c r="J11" s="4">
        <v>600</v>
      </c>
      <c r="K11" s="5">
        <v>314</v>
      </c>
      <c r="L11" s="8">
        <v>1.8255813953488371E-2</v>
      </c>
      <c r="M11" s="3">
        <v>47.625</v>
      </c>
      <c r="N11" s="3">
        <v>0.16</v>
      </c>
    </row>
    <row r="12" spans="1:14" x14ac:dyDescent="0.25">
      <c r="B12" s="4">
        <v>10</v>
      </c>
      <c r="C12" s="5">
        <v>628</v>
      </c>
      <c r="D12" s="5">
        <v>4</v>
      </c>
      <c r="E12" s="4">
        <v>32.466666666666669</v>
      </c>
      <c r="F12" s="3">
        <v>3.262</v>
      </c>
      <c r="G12" s="4">
        <v>25</v>
      </c>
      <c r="H12" s="4">
        <v>36</v>
      </c>
      <c r="I12" s="1">
        <v>200</v>
      </c>
      <c r="J12" s="4">
        <v>600</v>
      </c>
      <c r="K12" s="5">
        <v>314</v>
      </c>
      <c r="L12" s="8">
        <v>1.8255813953488371E-2</v>
      </c>
      <c r="M12" s="3">
        <v>54.300000000000004</v>
      </c>
      <c r="N12" s="3">
        <v>0.2</v>
      </c>
    </row>
    <row r="13" spans="1:14" x14ac:dyDescent="0.25">
      <c r="B13" s="4">
        <v>10</v>
      </c>
      <c r="C13" s="5">
        <v>628</v>
      </c>
      <c r="D13" s="5">
        <v>4</v>
      </c>
      <c r="E13" s="4">
        <v>32.466666666666669</v>
      </c>
      <c r="F13" s="3">
        <v>3.262</v>
      </c>
      <c r="G13" s="4">
        <v>25</v>
      </c>
      <c r="H13" s="4">
        <v>36</v>
      </c>
      <c r="I13" s="1">
        <v>200</v>
      </c>
      <c r="J13" s="4">
        <v>600</v>
      </c>
      <c r="K13" s="5">
        <v>314</v>
      </c>
      <c r="L13" s="8">
        <v>1.8255813953488371E-2</v>
      </c>
      <c r="M13" s="3">
        <v>61.425000000000004</v>
      </c>
      <c r="N13" s="3">
        <v>0.2</v>
      </c>
    </row>
    <row r="14" spans="1:14" x14ac:dyDescent="0.25">
      <c r="B14" s="4">
        <v>10</v>
      </c>
      <c r="C14" s="5">
        <v>628</v>
      </c>
      <c r="D14" s="5">
        <v>4</v>
      </c>
      <c r="E14" s="4">
        <v>32.466666666666669</v>
      </c>
      <c r="F14" s="3">
        <v>3.262</v>
      </c>
      <c r="G14" s="4">
        <v>25</v>
      </c>
      <c r="H14" s="4">
        <v>36</v>
      </c>
      <c r="I14" s="1">
        <v>200</v>
      </c>
      <c r="J14" s="4">
        <v>600</v>
      </c>
      <c r="K14" s="5">
        <v>314</v>
      </c>
      <c r="L14" s="8">
        <v>1.8255813953488371E-2</v>
      </c>
      <c r="M14" s="3">
        <v>68.625</v>
      </c>
      <c r="N14" s="3">
        <v>0.24</v>
      </c>
    </row>
    <row r="15" spans="1:14" x14ac:dyDescent="0.25">
      <c r="B15" s="4">
        <v>10</v>
      </c>
      <c r="C15" s="5">
        <v>628</v>
      </c>
      <c r="D15" s="5">
        <v>4</v>
      </c>
      <c r="E15" s="4">
        <v>32.466666666666669</v>
      </c>
      <c r="F15" s="3">
        <v>3.262</v>
      </c>
      <c r="G15" s="4">
        <v>25</v>
      </c>
      <c r="H15" s="4">
        <v>36</v>
      </c>
      <c r="I15" s="1">
        <v>200</v>
      </c>
      <c r="J15" s="4">
        <v>600</v>
      </c>
      <c r="K15" s="5">
        <v>314</v>
      </c>
      <c r="L15" s="8">
        <v>1.8255813953488371E-2</v>
      </c>
      <c r="M15" s="3">
        <v>73.275000000000006</v>
      </c>
      <c r="N15" s="3">
        <v>0.3</v>
      </c>
    </row>
    <row r="16" spans="1:14" x14ac:dyDescent="0.25">
      <c r="B16" s="4">
        <v>10</v>
      </c>
      <c r="C16" s="5">
        <v>628</v>
      </c>
      <c r="D16" s="5">
        <v>4</v>
      </c>
      <c r="E16" s="4">
        <v>32.466666666666669</v>
      </c>
      <c r="F16" s="3">
        <v>3.262</v>
      </c>
      <c r="G16" s="4">
        <v>25</v>
      </c>
      <c r="H16" s="4">
        <v>36</v>
      </c>
      <c r="I16" s="1">
        <v>200</v>
      </c>
      <c r="J16" s="4">
        <v>600</v>
      </c>
      <c r="K16" s="5">
        <v>314</v>
      </c>
      <c r="L16" s="8">
        <v>1.8255813953488371E-2</v>
      </c>
      <c r="M16" s="3">
        <v>83.25</v>
      </c>
      <c r="N16" s="3">
        <v>0.32</v>
      </c>
    </row>
    <row r="17" spans="1:14" x14ac:dyDescent="0.25">
      <c r="B17" s="4">
        <v>10</v>
      </c>
      <c r="C17" s="5">
        <v>628</v>
      </c>
      <c r="D17" s="5">
        <v>4</v>
      </c>
      <c r="E17" s="4">
        <v>32.466666666666669</v>
      </c>
      <c r="F17" s="3">
        <v>3.262</v>
      </c>
      <c r="G17" s="4">
        <v>25</v>
      </c>
      <c r="H17" s="4">
        <v>36</v>
      </c>
      <c r="I17" s="1">
        <v>200</v>
      </c>
      <c r="J17" s="4">
        <v>600</v>
      </c>
      <c r="K17" s="5">
        <v>314</v>
      </c>
      <c r="L17" s="8">
        <v>1.8255813953488371E-2</v>
      </c>
      <c r="M17" s="3">
        <v>84</v>
      </c>
      <c r="N17" s="3">
        <v>0.38</v>
      </c>
    </row>
    <row r="18" spans="1:14" x14ac:dyDescent="0.25">
      <c r="B18" s="4">
        <v>10</v>
      </c>
      <c r="C18" s="5">
        <v>628</v>
      </c>
      <c r="D18" s="5">
        <v>4</v>
      </c>
      <c r="E18" s="4">
        <v>32.466666666666669</v>
      </c>
      <c r="F18" s="3">
        <v>3.262</v>
      </c>
      <c r="G18" s="4">
        <v>25</v>
      </c>
      <c r="H18" s="4">
        <v>36</v>
      </c>
      <c r="I18" s="1">
        <v>200</v>
      </c>
      <c r="J18" s="4">
        <v>600</v>
      </c>
      <c r="K18" s="5">
        <v>314</v>
      </c>
      <c r="L18" s="8">
        <v>1.8255813953488371E-2</v>
      </c>
      <c r="M18" s="3">
        <v>90</v>
      </c>
      <c r="N18" s="3">
        <v>0.42</v>
      </c>
    </row>
    <row r="19" spans="1:14" x14ac:dyDescent="0.25">
      <c r="B19" s="4">
        <v>10</v>
      </c>
      <c r="C19" s="5">
        <v>628</v>
      </c>
      <c r="D19" s="5">
        <v>4</v>
      </c>
      <c r="E19" s="4">
        <v>32.466666666666669</v>
      </c>
      <c r="F19" s="3">
        <v>3.262</v>
      </c>
      <c r="G19" s="4">
        <v>25</v>
      </c>
      <c r="H19" s="4">
        <v>36</v>
      </c>
      <c r="I19" s="1">
        <v>200</v>
      </c>
      <c r="J19" s="4">
        <v>600</v>
      </c>
      <c r="K19" s="5">
        <v>314</v>
      </c>
      <c r="L19" s="8">
        <v>1.8255813953488371E-2</v>
      </c>
      <c r="M19" s="3">
        <v>108</v>
      </c>
      <c r="N19" s="3">
        <v>0.44</v>
      </c>
    </row>
    <row r="20" spans="1:14" x14ac:dyDescent="0.25">
      <c r="B20" s="4">
        <v>10</v>
      </c>
      <c r="C20" s="5">
        <v>628</v>
      </c>
      <c r="D20" s="5">
        <v>4</v>
      </c>
      <c r="E20" s="4">
        <v>32.466666666666669</v>
      </c>
      <c r="F20" s="3">
        <v>3.262</v>
      </c>
      <c r="G20" s="4">
        <v>25</v>
      </c>
      <c r="H20" s="4">
        <v>36</v>
      </c>
      <c r="I20" s="1">
        <v>200</v>
      </c>
      <c r="J20" s="4">
        <v>600</v>
      </c>
      <c r="K20" s="5">
        <v>314</v>
      </c>
      <c r="L20" s="8">
        <v>1.8255813953488371E-2</v>
      </c>
      <c r="M20" s="3">
        <v>120</v>
      </c>
      <c r="N20" s="3">
        <v>0.5</v>
      </c>
    </row>
    <row r="21" spans="1:14" x14ac:dyDescent="0.25">
      <c r="A21" s="1" t="s">
        <v>8</v>
      </c>
      <c r="B21" s="4">
        <v>10</v>
      </c>
      <c r="C21" s="5">
        <v>628</v>
      </c>
      <c r="D21" s="5">
        <v>4</v>
      </c>
      <c r="E21" s="4">
        <v>32.466666666666669</v>
      </c>
      <c r="F21" s="3">
        <v>3.5139999999999993</v>
      </c>
      <c r="G21" s="4">
        <v>25</v>
      </c>
      <c r="H21" s="4">
        <v>36</v>
      </c>
      <c r="I21" s="1">
        <v>200</v>
      </c>
      <c r="J21" s="4">
        <v>600</v>
      </c>
      <c r="K21" s="5">
        <v>314</v>
      </c>
      <c r="L21" s="8">
        <v>1.8255813953488371E-2</v>
      </c>
      <c r="M21" s="3">
        <v>54</v>
      </c>
      <c r="N21" s="3">
        <v>0.24</v>
      </c>
    </row>
    <row r="22" spans="1:14" x14ac:dyDescent="0.25">
      <c r="B22" s="4">
        <v>10</v>
      </c>
      <c r="C22" s="5">
        <v>628</v>
      </c>
      <c r="D22" s="5">
        <v>4</v>
      </c>
      <c r="E22" s="4">
        <v>32.466666666666669</v>
      </c>
      <c r="F22" s="3">
        <v>3.5139999999999993</v>
      </c>
      <c r="G22" s="4">
        <v>25</v>
      </c>
      <c r="H22" s="4">
        <v>36</v>
      </c>
      <c r="I22" s="1">
        <v>200</v>
      </c>
      <c r="J22" s="4">
        <v>600</v>
      </c>
      <c r="K22" s="5">
        <v>314</v>
      </c>
      <c r="L22" s="8">
        <v>1.8255813953488371E-2</v>
      </c>
      <c r="M22" s="3">
        <v>60</v>
      </c>
      <c r="N22" s="3">
        <v>0.3</v>
      </c>
    </row>
    <row r="23" spans="1:14" x14ac:dyDescent="0.25">
      <c r="B23" s="4">
        <v>10</v>
      </c>
      <c r="C23" s="5">
        <v>628</v>
      </c>
      <c r="D23" s="5">
        <v>4</v>
      </c>
      <c r="E23" s="4">
        <v>32.466666666666669</v>
      </c>
      <c r="F23" s="3">
        <v>3.5139999999999993</v>
      </c>
      <c r="G23" s="4">
        <v>25</v>
      </c>
      <c r="H23" s="4">
        <v>36</v>
      </c>
      <c r="I23" s="1">
        <v>200</v>
      </c>
      <c r="J23" s="4">
        <v>600</v>
      </c>
      <c r="K23" s="5">
        <v>314</v>
      </c>
      <c r="L23" s="8">
        <v>1.8255813953488371E-2</v>
      </c>
      <c r="M23" s="3">
        <v>62.25</v>
      </c>
      <c r="N23" s="3">
        <v>0.3</v>
      </c>
    </row>
    <row r="24" spans="1:14" x14ac:dyDescent="0.25">
      <c r="B24" s="4">
        <v>10</v>
      </c>
      <c r="C24" s="5">
        <v>628</v>
      </c>
      <c r="D24" s="5">
        <v>4</v>
      </c>
      <c r="E24" s="4">
        <v>32.466666666666669</v>
      </c>
      <c r="F24" s="3">
        <v>3.5139999999999993</v>
      </c>
      <c r="G24" s="4">
        <v>25</v>
      </c>
      <c r="H24" s="4">
        <v>36</v>
      </c>
      <c r="I24" s="1">
        <v>200</v>
      </c>
      <c r="J24" s="4">
        <v>600</v>
      </c>
      <c r="K24" s="5">
        <v>314</v>
      </c>
      <c r="L24" s="8">
        <v>1.8255813953488371E-2</v>
      </c>
      <c r="M24" s="3">
        <v>66</v>
      </c>
      <c r="N24" s="3">
        <v>0.3</v>
      </c>
    </row>
    <row r="25" spans="1:14" x14ac:dyDescent="0.25">
      <c r="B25" s="4">
        <v>10</v>
      </c>
      <c r="C25" s="5">
        <v>628</v>
      </c>
      <c r="D25" s="5">
        <v>4</v>
      </c>
      <c r="E25" s="4">
        <v>32.466666666666669</v>
      </c>
      <c r="F25" s="3">
        <v>3.5139999999999993</v>
      </c>
      <c r="G25" s="4">
        <v>25</v>
      </c>
      <c r="H25" s="4">
        <v>36</v>
      </c>
      <c r="I25" s="1">
        <v>200</v>
      </c>
      <c r="J25" s="4">
        <v>600</v>
      </c>
      <c r="K25" s="5">
        <v>314</v>
      </c>
      <c r="L25" s="8">
        <v>1.8255813953488371E-2</v>
      </c>
      <c r="M25" s="3">
        <v>71.25</v>
      </c>
      <c r="N25" s="3">
        <v>0.38</v>
      </c>
    </row>
    <row r="26" spans="1:14" x14ac:dyDescent="0.25">
      <c r="B26" s="4">
        <v>10</v>
      </c>
      <c r="C26" s="5">
        <v>628</v>
      </c>
      <c r="D26" s="5">
        <v>4</v>
      </c>
      <c r="E26" s="4">
        <v>32.466666666666669</v>
      </c>
      <c r="F26" s="3">
        <v>3.5139999999999993</v>
      </c>
      <c r="G26" s="4">
        <v>25</v>
      </c>
      <c r="H26" s="4">
        <v>36</v>
      </c>
      <c r="I26" s="1">
        <v>200</v>
      </c>
      <c r="J26" s="4">
        <v>600</v>
      </c>
      <c r="K26" s="5">
        <v>314</v>
      </c>
      <c r="L26" s="8">
        <v>1.8255813953488371E-2</v>
      </c>
      <c r="M26" s="3">
        <v>82.5</v>
      </c>
      <c r="N26" s="3">
        <v>0.44</v>
      </c>
    </row>
    <row r="27" spans="1:14" x14ac:dyDescent="0.25">
      <c r="A27" s="1" t="s">
        <v>9</v>
      </c>
      <c r="B27" s="4">
        <v>16</v>
      </c>
      <c r="C27" s="5">
        <v>571</v>
      </c>
      <c r="D27" s="5">
        <v>4</v>
      </c>
      <c r="E27" s="4">
        <v>37</v>
      </c>
      <c r="F27" s="3">
        <v>4.2587999999999999</v>
      </c>
      <c r="G27" s="4">
        <v>33</v>
      </c>
      <c r="H27" s="4">
        <v>59</v>
      </c>
      <c r="I27" s="1">
        <v>125</v>
      </c>
      <c r="J27" s="4">
        <v>250</v>
      </c>
      <c r="K27" s="5">
        <v>800</v>
      </c>
      <c r="L27" s="8">
        <v>4.0800000000000003E-2</v>
      </c>
      <c r="M27" s="3">
        <v>18.2</v>
      </c>
      <c r="N27" s="3">
        <v>0.18</v>
      </c>
    </row>
    <row r="28" spans="1:14" x14ac:dyDescent="0.25">
      <c r="B28" s="4">
        <v>16</v>
      </c>
      <c r="C28" s="5">
        <v>571</v>
      </c>
      <c r="D28" s="5">
        <v>4</v>
      </c>
      <c r="E28" s="4">
        <v>37</v>
      </c>
      <c r="F28" s="3">
        <v>4.2587999999999999</v>
      </c>
      <c r="G28" s="4">
        <v>33</v>
      </c>
      <c r="H28" s="4">
        <v>59</v>
      </c>
      <c r="I28" s="1">
        <v>125</v>
      </c>
      <c r="J28" s="4">
        <v>250</v>
      </c>
      <c r="K28" s="5">
        <v>800</v>
      </c>
      <c r="L28" s="8">
        <v>4.0800000000000003E-2</v>
      </c>
      <c r="M28" s="3">
        <v>26.2</v>
      </c>
      <c r="N28" s="3">
        <v>0.2</v>
      </c>
    </row>
    <row r="29" spans="1:14" x14ac:dyDescent="0.25">
      <c r="B29" s="4">
        <v>16</v>
      </c>
      <c r="C29" s="5">
        <v>571</v>
      </c>
      <c r="D29" s="5">
        <v>4</v>
      </c>
      <c r="E29" s="4">
        <v>37</v>
      </c>
      <c r="F29" s="3">
        <v>4.2587999999999999</v>
      </c>
      <c r="G29" s="4">
        <v>33</v>
      </c>
      <c r="H29" s="4">
        <v>59</v>
      </c>
      <c r="I29" s="1">
        <v>125</v>
      </c>
      <c r="J29" s="4">
        <v>250</v>
      </c>
      <c r="K29" s="5">
        <v>800</v>
      </c>
      <c r="L29" s="8">
        <v>4.0800000000000003E-2</v>
      </c>
      <c r="M29" s="3">
        <v>31.7</v>
      </c>
      <c r="N29" s="3">
        <v>0.26</v>
      </c>
    </row>
    <row r="30" spans="1:14" x14ac:dyDescent="0.25">
      <c r="B30" s="4">
        <v>16</v>
      </c>
      <c r="C30" s="5">
        <v>571</v>
      </c>
      <c r="D30" s="5">
        <v>4</v>
      </c>
      <c r="E30" s="4">
        <v>37</v>
      </c>
      <c r="F30" s="3">
        <v>4.2587999999999999</v>
      </c>
      <c r="G30" s="4">
        <v>33</v>
      </c>
      <c r="H30" s="4">
        <v>59</v>
      </c>
      <c r="I30" s="1">
        <v>125</v>
      </c>
      <c r="J30" s="4">
        <v>250</v>
      </c>
      <c r="K30" s="5">
        <v>800</v>
      </c>
      <c r="L30" s="8">
        <v>4.0800000000000003E-2</v>
      </c>
      <c r="M30" s="3">
        <v>40.799999999999997</v>
      </c>
      <c r="N30" s="3">
        <v>0.44</v>
      </c>
    </row>
    <row r="31" spans="1:14" x14ac:dyDescent="0.25">
      <c r="B31" s="4">
        <v>16</v>
      </c>
      <c r="C31" s="5">
        <v>571</v>
      </c>
      <c r="D31" s="5">
        <v>4</v>
      </c>
      <c r="E31" s="4">
        <v>37</v>
      </c>
      <c r="F31" s="3">
        <v>4.2587999999999999</v>
      </c>
      <c r="G31" s="4">
        <v>33</v>
      </c>
      <c r="H31" s="4">
        <v>59</v>
      </c>
      <c r="I31" s="1">
        <v>125</v>
      </c>
      <c r="J31" s="4">
        <v>250</v>
      </c>
      <c r="K31" s="5">
        <v>800</v>
      </c>
      <c r="L31" s="8">
        <v>4.0800000000000003E-2</v>
      </c>
      <c r="M31" s="3">
        <v>54.1</v>
      </c>
      <c r="N31" s="3">
        <v>0.6</v>
      </c>
    </row>
    <row r="32" spans="1:14" x14ac:dyDescent="0.25">
      <c r="A32" s="1" t="s">
        <v>10</v>
      </c>
      <c r="B32" s="4">
        <v>12</v>
      </c>
      <c r="C32" s="5">
        <v>500</v>
      </c>
      <c r="D32" s="5">
        <v>4</v>
      </c>
      <c r="E32" s="4">
        <v>79.3</v>
      </c>
      <c r="F32" s="3">
        <v>2.6933292113182881</v>
      </c>
      <c r="G32" s="4">
        <v>20</v>
      </c>
      <c r="H32" s="4">
        <v>38</v>
      </c>
      <c r="I32" s="1">
        <v>350</v>
      </c>
      <c r="J32" s="4">
        <v>450</v>
      </c>
      <c r="K32" s="5">
        <v>452</v>
      </c>
      <c r="L32" s="8">
        <v>1.3177842565597668E-2</v>
      </c>
      <c r="M32" s="3">
        <v>52.5</v>
      </c>
      <c r="N32" s="3">
        <v>0.36</v>
      </c>
    </row>
    <row r="33" spans="1:14" x14ac:dyDescent="0.25">
      <c r="B33" s="4">
        <v>12</v>
      </c>
      <c r="C33" s="5">
        <v>500</v>
      </c>
      <c r="D33" s="5">
        <v>4</v>
      </c>
      <c r="E33" s="4">
        <v>79.3</v>
      </c>
      <c r="F33" s="3">
        <v>2.6933292113182881</v>
      </c>
      <c r="G33" s="4">
        <v>20</v>
      </c>
      <c r="H33" s="4">
        <v>38</v>
      </c>
      <c r="I33" s="1">
        <v>350</v>
      </c>
      <c r="J33" s="4">
        <v>450</v>
      </c>
      <c r="K33" s="5">
        <v>452</v>
      </c>
      <c r="L33" s="8">
        <v>1.3177842565597668E-2</v>
      </c>
      <c r="M33" s="3">
        <v>67.5</v>
      </c>
      <c r="N33" s="3">
        <v>0.43</v>
      </c>
    </row>
    <row r="34" spans="1:14" x14ac:dyDescent="0.25">
      <c r="B34" s="4">
        <v>12</v>
      </c>
      <c r="C34" s="5">
        <v>500</v>
      </c>
      <c r="D34" s="5">
        <v>4</v>
      </c>
      <c r="E34" s="4">
        <v>79.3</v>
      </c>
      <c r="F34" s="3">
        <v>2.6933292113182881</v>
      </c>
      <c r="G34" s="4">
        <v>20</v>
      </c>
      <c r="H34" s="4">
        <v>38</v>
      </c>
      <c r="I34" s="1">
        <v>350</v>
      </c>
      <c r="J34" s="4">
        <v>450</v>
      </c>
      <c r="K34" s="5">
        <v>452</v>
      </c>
      <c r="L34" s="8">
        <v>1.3177842565597668E-2</v>
      </c>
      <c r="M34" s="3">
        <v>90</v>
      </c>
      <c r="N34" s="3">
        <v>0.56000000000000005</v>
      </c>
    </row>
    <row r="35" spans="1:14" x14ac:dyDescent="0.25">
      <c r="B35" s="4">
        <v>12</v>
      </c>
      <c r="C35" s="5">
        <v>500</v>
      </c>
      <c r="D35" s="5">
        <v>4</v>
      </c>
      <c r="E35" s="4">
        <v>79.3</v>
      </c>
      <c r="F35" s="3">
        <v>2.6933292113182881</v>
      </c>
      <c r="G35" s="4">
        <v>20</v>
      </c>
      <c r="H35" s="4">
        <v>38</v>
      </c>
      <c r="I35" s="1">
        <v>350</v>
      </c>
      <c r="J35" s="4">
        <v>450</v>
      </c>
      <c r="K35" s="5">
        <v>452</v>
      </c>
      <c r="L35" s="8">
        <v>1.3177842565597668E-2</v>
      </c>
      <c r="M35" s="3">
        <v>112.5</v>
      </c>
      <c r="N35" s="3">
        <v>0.71</v>
      </c>
    </row>
    <row r="36" spans="1:14" x14ac:dyDescent="0.25">
      <c r="B36" s="4">
        <v>12</v>
      </c>
      <c r="C36" s="5">
        <v>500</v>
      </c>
      <c r="D36" s="5">
        <v>4</v>
      </c>
      <c r="E36" s="4">
        <v>79.3</v>
      </c>
      <c r="F36" s="3">
        <v>2.6933292113182881</v>
      </c>
      <c r="G36" s="4">
        <v>20</v>
      </c>
      <c r="H36" s="4">
        <v>38</v>
      </c>
      <c r="I36" s="1">
        <v>350</v>
      </c>
      <c r="J36" s="4">
        <v>450</v>
      </c>
      <c r="K36" s="5">
        <v>452</v>
      </c>
      <c r="L36" s="8">
        <v>1.3177842565597668E-2</v>
      </c>
      <c r="M36" s="3">
        <v>120</v>
      </c>
      <c r="N36" s="3">
        <v>0.79</v>
      </c>
    </row>
    <row r="37" spans="1:14" x14ac:dyDescent="0.25">
      <c r="A37" s="1" t="s">
        <v>11</v>
      </c>
      <c r="B37" s="4">
        <v>25</v>
      </c>
      <c r="C37" s="5">
        <v>500</v>
      </c>
      <c r="D37" s="5">
        <v>4</v>
      </c>
      <c r="E37" s="4">
        <v>62</v>
      </c>
      <c r="F37" s="3">
        <v>2.6933292113182881</v>
      </c>
      <c r="G37" s="4">
        <v>20</v>
      </c>
      <c r="H37" s="4">
        <v>44.5</v>
      </c>
      <c r="I37" s="1">
        <v>350</v>
      </c>
      <c r="J37" s="4">
        <v>450</v>
      </c>
      <c r="K37" s="5">
        <v>1964</v>
      </c>
      <c r="L37" s="8">
        <v>3.6028433845448293E-2</v>
      </c>
      <c r="M37" s="3">
        <v>75</v>
      </c>
      <c r="N37" s="3">
        <v>0.2</v>
      </c>
    </row>
    <row r="38" spans="1:14" x14ac:dyDescent="0.25">
      <c r="B38" s="4">
        <v>25</v>
      </c>
      <c r="C38" s="5">
        <v>500</v>
      </c>
      <c r="D38" s="5">
        <v>4</v>
      </c>
      <c r="E38" s="4">
        <v>62</v>
      </c>
      <c r="F38" s="3">
        <v>2.6933292113182881</v>
      </c>
      <c r="G38" s="4">
        <v>20</v>
      </c>
      <c r="H38" s="4">
        <v>44.5</v>
      </c>
      <c r="I38" s="1">
        <v>350</v>
      </c>
      <c r="J38" s="4">
        <v>450</v>
      </c>
      <c r="K38" s="5">
        <v>1964</v>
      </c>
      <c r="L38" s="8">
        <v>3.6028433845448293E-2</v>
      </c>
      <c r="M38" s="3">
        <v>135</v>
      </c>
      <c r="N38" s="3">
        <v>0.25</v>
      </c>
    </row>
    <row r="39" spans="1:14" x14ac:dyDescent="0.25">
      <c r="B39" s="4">
        <v>25</v>
      </c>
      <c r="C39" s="5">
        <v>500</v>
      </c>
      <c r="D39" s="5">
        <v>4</v>
      </c>
      <c r="E39" s="4">
        <v>62</v>
      </c>
      <c r="F39" s="3">
        <v>2.6933292113182881</v>
      </c>
      <c r="G39" s="4">
        <v>20</v>
      </c>
      <c r="H39" s="4">
        <v>44.5</v>
      </c>
      <c r="I39" s="1">
        <v>350</v>
      </c>
      <c r="J39" s="4">
        <v>450</v>
      </c>
      <c r="K39" s="5">
        <v>1964</v>
      </c>
      <c r="L39" s="8">
        <v>3.6028433845448293E-2</v>
      </c>
      <c r="M39" s="3">
        <v>195</v>
      </c>
      <c r="N39" s="3">
        <v>0.36</v>
      </c>
    </row>
    <row r="40" spans="1:14" x14ac:dyDescent="0.25">
      <c r="B40" s="4">
        <v>25</v>
      </c>
      <c r="C40" s="5">
        <v>500</v>
      </c>
      <c r="D40" s="5">
        <v>4</v>
      </c>
      <c r="E40" s="4">
        <v>62</v>
      </c>
      <c r="F40" s="3">
        <v>2.6933292113182881</v>
      </c>
      <c r="G40" s="4">
        <v>20</v>
      </c>
      <c r="H40" s="4">
        <v>44.5</v>
      </c>
      <c r="I40" s="1">
        <v>350</v>
      </c>
      <c r="J40" s="4">
        <v>450</v>
      </c>
      <c r="K40" s="5">
        <v>1964</v>
      </c>
      <c r="L40" s="8">
        <v>3.6028433845448293E-2</v>
      </c>
      <c r="M40" s="3">
        <v>255</v>
      </c>
      <c r="N40" s="3">
        <v>0.47</v>
      </c>
    </row>
    <row r="41" spans="1:14" x14ac:dyDescent="0.25">
      <c r="B41" s="4">
        <v>25</v>
      </c>
      <c r="C41" s="5">
        <v>500</v>
      </c>
      <c r="D41" s="5">
        <v>4</v>
      </c>
      <c r="E41" s="4">
        <v>62</v>
      </c>
      <c r="F41" s="3">
        <v>2.6933292113182881</v>
      </c>
      <c r="G41" s="4">
        <v>20</v>
      </c>
      <c r="H41" s="4">
        <v>44.5</v>
      </c>
      <c r="I41" s="1">
        <v>350</v>
      </c>
      <c r="J41" s="4">
        <v>450</v>
      </c>
      <c r="K41" s="5">
        <v>1964</v>
      </c>
      <c r="L41" s="8">
        <v>3.6028433845448293E-2</v>
      </c>
      <c r="M41" s="3">
        <v>300</v>
      </c>
      <c r="N41" s="3">
        <v>0.56999999999999995</v>
      </c>
    </row>
    <row r="42" spans="1:14" x14ac:dyDescent="0.25">
      <c r="B42" s="4">
        <v>25</v>
      </c>
      <c r="C42" s="5">
        <v>500</v>
      </c>
      <c r="D42" s="5">
        <v>4</v>
      </c>
      <c r="E42" s="4">
        <v>62</v>
      </c>
      <c r="F42" s="3">
        <v>2.6933292113182881</v>
      </c>
      <c r="G42" s="4">
        <v>20</v>
      </c>
      <c r="H42" s="4">
        <v>44.5</v>
      </c>
      <c r="I42" s="1">
        <v>350</v>
      </c>
      <c r="J42" s="4">
        <v>450</v>
      </c>
      <c r="K42" s="5">
        <v>1964</v>
      </c>
      <c r="L42" s="8">
        <v>3.6028433845448293E-2</v>
      </c>
      <c r="M42" s="3">
        <v>360</v>
      </c>
      <c r="N42" s="3">
        <v>0.78</v>
      </c>
    </row>
    <row r="43" spans="1:14" x14ac:dyDescent="0.25">
      <c r="A43" s="1" t="s">
        <v>12</v>
      </c>
      <c r="B43" s="4">
        <v>12</v>
      </c>
      <c r="C43" s="5">
        <v>500</v>
      </c>
      <c r="D43" s="5">
        <v>4</v>
      </c>
      <c r="E43" s="4">
        <v>79.3</v>
      </c>
      <c r="F43" s="3">
        <v>2.6933292113182881</v>
      </c>
      <c r="G43" s="4">
        <v>20</v>
      </c>
      <c r="H43" s="4">
        <v>34</v>
      </c>
      <c r="I43" s="1">
        <v>350</v>
      </c>
      <c r="J43" s="4">
        <v>450</v>
      </c>
      <c r="K43" s="5">
        <v>452</v>
      </c>
      <c r="L43" s="8">
        <v>1.3738601823708207E-2</v>
      </c>
      <c r="M43" s="3">
        <v>37.5</v>
      </c>
      <c r="N43" s="3">
        <v>0.21</v>
      </c>
    </row>
    <row r="44" spans="1:14" x14ac:dyDescent="0.25">
      <c r="B44" s="4">
        <v>12</v>
      </c>
      <c r="C44" s="5">
        <v>500</v>
      </c>
      <c r="D44" s="5">
        <v>4</v>
      </c>
      <c r="E44" s="4">
        <v>79.3</v>
      </c>
      <c r="F44" s="3">
        <v>2.6933292113182881</v>
      </c>
      <c r="G44" s="4">
        <v>20</v>
      </c>
      <c r="H44" s="4">
        <v>34</v>
      </c>
      <c r="I44" s="1">
        <v>350</v>
      </c>
      <c r="J44" s="4">
        <v>450</v>
      </c>
      <c r="K44" s="5">
        <v>452</v>
      </c>
      <c r="L44" s="8">
        <v>1.3738601823708207E-2</v>
      </c>
      <c r="M44" s="3">
        <v>45</v>
      </c>
      <c r="N44" s="3">
        <v>0.31</v>
      </c>
    </row>
    <row r="45" spans="1:14" x14ac:dyDescent="0.25">
      <c r="B45" s="4">
        <v>12</v>
      </c>
      <c r="C45" s="5">
        <v>500</v>
      </c>
      <c r="D45" s="5">
        <v>4</v>
      </c>
      <c r="E45" s="4">
        <v>79.3</v>
      </c>
      <c r="F45" s="3">
        <v>2.6933292113182881</v>
      </c>
      <c r="G45" s="4">
        <v>20</v>
      </c>
      <c r="H45" s="4">
        <v>34</v>
      </c>
      <c r="I45" s="1">
        <v>350</v>
      </c>
      <c r="J45" s="4">
        <v>450</v>
      </c>
      <c r="K45" s="5">
        <v>452</v>
      </c>
      <c r="L45" s="8">
        <v>1.3738601823708207E-2</v>
      </c>
      <c r="M45" s="3">
        <v>52.5</v>
      </c>
      <c r="N45" s="3">
        <v>0.38</v>
      </c>
    </row>
    <row r="46" spans="1:14" x14ac:dyDescent="0.25">
      <c r="B46" s="4">
        <v>12</v>
      </c>
      <c r="C46" s="5">
        <v>500</v>
      </c>
      <c r="D46" s="5">
        <v>4</v>
      </c>
      <c r="E46" s="4">
        <v>79.3</v>
      </c>
      <c r="F46" s="3">
        <v>2.6933292113182881</v>
      </c>
      <c r="G46" s="4">
        <v>20</v>
      </c>
      <c r="H46" s="4">
        <v>34</v>
      </c>
      <c r="I46" s="1">
        <v>350</v>
      </c>
      <c r="J46" s="4">
        <v>450</v>
      </c>
      <c r="K46" s="5">
        <v>452</v>
      </c>
      <c r="L46" s="8">
        <v>1.3738601823708207E-2</v>
      </c>
      <c r="M46" s="3">
        <v>67.5</v>
      </c>
      <c r="N46" s="3">
        <v>0.52</v>
      </c>
    </row>
    <row r="47" spans="1:14" x14ac:dyDescent="0.25">
      <c r="B47" s="4">
        <v>12</v>
      </c>
      <c r="C47" s="5">
        <v>500</v>
      </c>
      <c r="D47" s="5">
        <v>4</v>
      </c>
      <c r="E47" s="4">
        <v>79.3</v>
      </c>
      <c r="F47" s="3">
        <v>2.6933292113182881</v>
      </c>
      <c r="G47" s="4">
        <v>20</v>
      </c>
      <c r="H47" s="4">
        <v>34</v>
      </c>
      <c r="I47" s="1">
        <v>350</v>
      </c>
      <c r="J47" s="4">
        <v>450</v>
      </c>
      <c r="K47" s="5">
        <v>452</v>
      </c>
      <c r="L47" s="8">
        <v>1.3738601823708207E-2</v>
      </c>
      <c r="M47" s="3">
        <v>90</v>
      </c>
      <c r="N47" s="3">
        <v>0.74</v>
      </c>
    </row>
    <row r="48" spans="1:14" x14ac:dyDescent="0.25">
      <c r="A48" s="1" t="s">
        <v>13</v>
      </c>
      <c r="B48" s="4">
        <v>12</v>
      </c>
      <c r="C48" s="5">
        <v>500</v>
      </c>
      <c r="D48" s="5">
        <v>4</v>
      </c>
      <c r="E48" s="4">
        <v>79.3</v>
      </c>
      <c r="F48" s="3">
        <v>2.6933292113182881</v>
      </c>
      <c r="G48" s="4">
        <v>20</v>
      </c>
      <c r="H48" s="4">
        <v>34</v>
      </c>
      <c r="I48" s="1">
        <v>350</v>
      </c>
      <c r="J48" s="4">
        <v>450</v>
      </c>
      <c r="K48" s="5">
        <v>452</v>
      </c>
      <c r="L48" s="8">
        <v>1.3738601823708207E-2</v>
      </c>
      <c r="M48" s="3">
        <v>37.5</v>
      </c>
      <c r="N48" s="3">
        <v>0.17</v>
      </c>
    </row>
    <row r="49" spans="1:14" x14ac:dyDescent="0.25">
      <c r="B49" s="4">
        <v>12</v>
      </c>
      <c r="C49" s="5">
        <v>500</v>
      </c>
      <c r="D49" s="5">
        <v>4</v>
      </c>
      <c r="E49" s="4">
        <v>79.3</v>
      </c>
      <c r="F49" s="3">
        <v>2.6933292113182881</v>
      </c>
      <c r="G49" s="4">
        <v>20</v>
      </c>
      <c r="H49" s="4">
        <v>34</v>
      </c>
      <c r="I49" s="1">
        <v>350</v>
      </c>
      <c r="J49" s="4">
        <v>450</v>
      </c>
      <c r="K49" s="5">
        <v>452</v>
      </c>
      <c r="L49" s="8">
        <v>1.3738601823708207E-2</v>
      </c>
      <c r="M49" s="3">
        <v>52.5</v>
      </c>
      <c r="N49" s="3">
        <v>0.36</v>
      </c>
    </row>
    <row r="50" spans="1:14" x14ac:dyDescent="0.25">
      <c r="B50" s="4">
        <v>12</v>
      </c>
      <c r="C50" s="5">
        <v>500</v>
      </c>
      <c r="D50" s="5">
        <v>4</v>
      </c>
      <c r="E50" s="4">
        <v>79.3</v>
      </c>
      <c r="F50" s="3">
        <v>2.6933292113182881</v>
      </c>
      <c r="G50" s="4">
        <v>20</v>
      </c>
      <c r="H50" s="4">
        <v>34</v>
      </c>
      <c r="I50" s="1">
        <v>350</v>
      </c>
      <c r="J50" s="4">
        <v>450</v>
      </c>
      <c r="K50" s="5">
        <v>452</v>
      </c>
      <c r="L50" s="8">
        <v>1.3738601823708207E-2</v>
      </c>
      <c r="M50" s="3">
        <v>67.5</v>
      </c>
      <c r="N50" s="3">
        <v>0.56000000000000005</v>
      </c>
    </row>
    <row r="51" spans="1:14" x14ac:dyDescent="0.25">
      <c r="B51" s="4">
        <v>12</v>
      </c>
      <c r="C51" s="5">
        <v>500</v>
      </c>
      <c r="D51" s="5">
        <v>4</v>
      </c>
      <c r="E51" s="4">
        <v>79.3</v>
      </c>
      <c r="F51" s="3">
        <v>2.6933292113182881</v>
      </c>
      <c r="G51" s="4">
        <v>20</v>
      </c>
      <c r="H51" s="4">
        <v>34</v>
      </c>
      <c r="I51" s="1">
        <v>350</v>
      </c>
      <c r="J51" s="4">
        <v>450</v>
      </c>
      <c r="K51" s="5">
        <v>452</v>
      </c>
      <c r="L51" s="8">
        <v>1.3738601823708207E-2</v>
      </c>
      <c r="M51" s="3">
        <v>90</v>
      </c>
      <c r="N51" s="3">
        <v>0.78</v>
      </c>
    </row>
    <row r="52" spans="1:14" x14ac:dyDescent="0.25">
      <c r="A52" s="1" t="s">
        <v>14</v>
      </c>
      <c r="B52" s="4">
        <v>12</v>
      </c>
      <c r="C52" s="5">
        <v>500</v>
      </c>
      <c r="D52" s="5">
        <v>4</v>
      </c>
      <c r="E52" s="4">
        <v>46</v>
      </c>
      <c r="F52" s="3">
        <v>2.6933292113182881</v>
      </c>
      <c r="G52" s="4">
        <v>70</v>
      </c>
      <c r="H52" s="4">
        <v>88</v>
      </c>
      <c r="I52" s="1">
        <v>350</v>
      </c>
      <c r="J52" s="4">
        <v>450</v>
      </c>
      <c r="K52" s="5">
        <v>452</v>
      </c>
      <c r="L52" s="8">
        <v>1.0761904761904762E-2</v>
      </c>
      <c r="M52" s="3">
        <v>37.5</v>
      </c>
      <c r="N52" s="3">
        <v>0.31</v>
      </c>
    </row>
    <row r="53" spans="1:14" x14ac:dyDescent="0.25">
      <c r="B53" s="4">
        <v>12</v>
      </c>
      <c r="C53" s="5">
        <v>500</v>
      </c>
      <c r="D53" s="5">
        <v>4</v>
      </c>
      <c r="E53" s="4">
        <v>46</v>
      </c>
      <c r="F53" s="3">
        <v>2.6933292113182881</v>
      </c>
      <c r="G53" s="4">
        <v>70</v>
      </c>
      <c r="H53" s="4">
        <v>88</v>
      </c>
      <c r="I53" s="1">
        <v>350</v>
      </c>
      <c r="J53" s="4">
        <v>450</v>
      </c>
      <c r="K53" s="5">
        <v>452</v>
      </c>
      <c r="L53" s="8">
        <v>1.0761904761904762E-2</v>
      </c>
      <c r="M53" s="3">
        <v>45</v>
      </c>
      <c r="N53" s="3">
        <v>0.44</v>
      </c>
    </row>
    <row r="54" spans="1:14" x14ac:dyDescent="0.25">
      <c r="A54" s="1" t="s">
        <v>15</v>
      </c>
      <c r="B54" s="4">
        <v>12</v>
      </c>
      <c r="C54" s="5">
        <v>500</v>
      </c>
      <c r="D54" s="5">
        <v>4</v>
      </c>
      <c r="E54" s="4">
        <v>46</v>
      </c>
      <c r="F54" s="3">
        <v>2.6933292113182881</v>
      </c>
      <c r="G54" s="4">
        <v>70</v>
      </c>
      <c r="H54" s="4">
        <v>84</v>
      </c>
      <c r="I54" s="1">
        <v>350</v>
      </c>
      <c r="J54" s="4">
        <v>450</v>
      </c>
      <c r="K54" s="5">
        <v>452</v>
      </c>
      <c r="L54" s="8">
        <v>1.0761904761904762E-2</v>
      </c>
      <c r="M54" s="3">
        <v>30</v>
      </c>
      <c r="N54" s="3">
        <v>0.14000000000000001</v>
      </c>
    </row>
    <row r="55" spans="1:14" x14ac:dyDescent="0.25">
      <c r="B55" s="4">
        <v>12</v>
      </c>
      <c r="C55" s="5">
        <v>500</v>
      </c>
      <c r="D55" s="5">
        <v>4</v>
      </c>
      <c r="E55" s="4">
        <v>46</v>
      </c>
      <c r="F55" s="3">
        <v>2.6933292113182881</v>
      </c>
      <c r="G55" s="4">
        <v>70</v>
      </c>
      <c r="H55" s="4">
        <v>84</v>
      </c>
      <c r="I55" s="1">
        <v>350</v>
      </c>
      <c r="J55" s="4">
        <v>450</v>
      </c>
      <c r="K55" s="5">
        <v>452</v>
      </c>
      <c r="L55" s="8">
        <v>1.0761904761904762E-2</v>
      </c>
      <c r="M55" s="3">
        <v>37.5</v>
      </c>
      <c r="N55" s="3">
        <v>0.31</v>
      </c>
    </row>
    <row r="56" spans="1:14" x14ac:dyDescent="0.25">
      <c r="B56" s="4">
        <v>12</v>
      </c>
      <c r="C56" s="5">
        <v>500</v>
      </c>
      <c r="D56" s="5">
        <v>4</v>
      </c>
      <c r="E56" s="4">
        <v>46</v>
      </c>
      <c r="F56" s="3">
        <v>2.6933292113182881</v>
      </c>
      <c r="G56" s="4">
        <v>70</v>
      </c>
      <c r="H56" s="4">
        <v>84</v>
      </c>
      <c r="I56" s="1">
        <v>350</v>
      </c>
      <c r="J56" s="4">
        <v>450</v>
      </c>
      <c r="K56" s="5">
        <v>452</v>
      </c>
      <c r="L56" s="8">
        <v>1.0761904761904762E-2</v>
      </c>
      <c r="M56" s="3">
        <v>45</v>
      </c>
      <c r="N56" s="3">
        <v>0.4</v>
      </c>
    </row>
    <row r="57" spans="1:14" x14ac:dyDescent="0.25">
      <c r="A57" s="1" t="s">
        <v>16</v>
      </c>
      <c r="B57" s="4">
        <v>12</v>
      </c>
      <c r="C57" s="5">
        <v>500</v>
      </c>
      <c r="D57" s="5">
        <v>4</v>
      </c>
      <c r="E57" s="4">
        <v>46</v>
      </c>
      <c r="F57" s="3">
        <v>2.6933292113182881</v>
      </c>
      <c r="G57" s="4">
        <v>70</v>
      </c>
      <c r="H57" s="4">
        <v>84</v>
      </c>
      <c r="I57" s="1">
        <v>350</v>
      </c>
      <c r="J57" s="4">
        <v>450</v>
      </c>
      <c r="K57" s="5">
        <v>452</v>
      </c>
      <c r="L57" s="8">
        <v>1.0761904761904762E-2</v>
      </c>
      <c r="M57" s="3">
        <v>30</v>
      </c>
      <c r="N57" s="3">
        <v>0.25</v>
      </c>
    </row>
    <row r="58" spans="1:14" x14ac:dyDescent="0.25">
      <c r="B58" s="4">
        <v>12</v>
      </c>
      <c r="C58" s="5">
        <v>500</v>
      </c>
      <c r="D58" s="5">
        <v>4</v>
      </c>
      <c r="E58" s="4">
        <v>46</v>
      </c>
      <c r="F58" s="3">
        <v>2.6933292113182881</v>
      </c>
      <c r="G58" s="4">
        <v>70</v>
      </c>
      <c r="H58" s="4">
        <v>84</v>
      </c>
      <c r="I58" s="1">
        <v>350</v>
      </c>
      <c r="J58" s="4">
        <v>450</v>
      </c>
      <c r="K58" s="5">
        <v>452</v>
      </c>
      <c r="L58" s="8">
        <v>1.0761904761904762E-2</v>
      </c>
      <c r="M58" s="3">
        <v>37.5</v>
      </c>
      <c r="N58" s="3">
        <v>0.44</v>
      </c>
    </row>
    <row r="59" spans="1:14" x14ac:dyDescent="0.25">
      <c r="B59" s="4">
        <v>12</v>
      </c>
      <c r="C59" s="5">
        <v>500</v>
      </c>
      <c r="D59" s="5">
        <v>4</v>
      </c>
      <c r="E59" s="4">
        <v>46</v>
      </c>
      <c r="F59" s="3">
        <v>2.6933292113182881</v>
      </c>
      <c r="G59" s="4">
        <v>70</v>
      </c>
      <c r="H59" s="4">
        <v>84</v>
      </c>
      <c r="I59" s="1">
        <v>350</v>
      </c>
      <c r="J59" s="4">
        <v>450</v>
      </c>
      <c r="K59" s="5">
        <v>452</v>
      </c>
      <c r="L59" s="8">
        <v>1.0761904761904762E-2</v>
      </c>
      <c r="M59" s="3">
        <v>45</v>
      </c>
      <c r="N59" s="3">
        <v>0.56000000000000005</v>
      </c>
    </row>
    <row r="60" spans="1:14" x14ac:dyDescent="0.25">
      <c r="A60" s="1" t="s">
        <v>17</v>
      </c>
      <c r="B60" s="4">
        <v>25</v>
      </c>
      <c r="C60" s="5">
        <v>500</v>
      </c>
      <c r="D60" s="5">
        <v>4</v>
      </c>
      <c r="E60" s="4">
        <v>62</v>
      </c>
      <c r="F60" s="3">
        <v>2.6933292113182881</v>
      </c>
      <c r="G60" s="4">
        <v>20</v>
      </c>
      <c r="H60" s="4">
        <v>40.5</v>
      </c>
      <c r="I60" s="1">
        <v>350</v>
      </c>
      <c r="J60" s="4">
        <v>450</v>
      </c>
      <c r="K60" s="5">
        <v>1964</v>
      </c>
      <c r="L60" s="8">
        <v>3.9586797682035775E-2</v>
      </c>
      <c r="M60" s="3">
        <v>150</v>
      </c>
      <c r="N60" s="3">
        <v>0.23</v>
      </c>
    </row>
    <row r="61" spans="1:14" x14ac:dyDescent="0.25">
      <c r="B61" s="4">
        <v>25</v>
      </c>
      <c r="C61" s="5">
        <v>500</v>
      </c>
      <c r="D61" s="5">
        <v>4</v>
      </c>
      <c r="E61" s="4">
        <v>62</v>
      </c>
      <c r="F61" s="3">
        <v>2.6933292113182881</v>
      </c>
      <c r="G61" s="4">
        <v>20</v>
      </c>
      <c r="H61" s="4">
        <v>40.5</v>
      </c>
      <c r="I61" s="1">
        <v>350</v>
      </c>
      <c r="J61" s="4">
        <v>450</v>
      </c>
      <c r="K61" s="5">
        <v>1964</v>
      </c>
      <c r="L61" s="8">
        <v>3.9586797682035775E-2</v>
      </c>
      <c r="M61" s="3">
        <v>225</v>
      </c>
      <c r="N61" s="3">
        <v>0.35</v>
      </c>
    </row>
    <row r="62" spans="1:14" x14ac:dyDescent="0.25">
      <c r="B62" s="4">
        <v>25</v>
      </c>
      <c r="C62" s="5">
        <v>500</v>
      </c>
      <c r="D62" s="5">
        <v>4</v>
      </c>
      <c r="E62" s="4">
        <v>62</v>
      </c>
      <c r="F62" s="3">
        <v>2.6933292113182881</v>
      </c>
      <c r="G62" s="4">
        <v>20</v>
      </c>
      <c r="H62" s="4">
        <v>40.5</v>
      </c>
      <c r="I62" s="1">
        <v>350</v>
      </c>
      <c r="J62" s="4">
        <v>450</v>
      </c>
      <c r="K62" s="5">
        <v>1964</v>
      </c>
      <c r="L62" s="8">
        <v>3.9586797682035775E-2</v>
      </c>
      <c r="M62" s="3">
        <v>300</v>
      </c>
      <c r="N62" s="3">
        <v>0.49</v>
      </c>
    </row>
    <row r="63" spans="1:14" x14ac:dyDescent="0.25">
      <c r="B63" s="4">
        <v>25</v>
      </c>
      <c r="C63" s="5">
        <v>500</v>
      </c>
      <c r="D63" s="5">
        <v>4</v>
      </c>
      <c r="E63" s="4">
        <v>62</v>
      </c>
      <c r="F63" s="3">
        <v>2.6933292113182881</v>
      </c>
      <c r="G63" s="4">
        <v>20</v>
      </c>
      <c r="H63" s="4">
        <v>40.5</v>
      </c>
      <c r="I63" s="1">
        <v>350</v>
      </c>
      <c r="J63" s="4">
        <v>450</v>
      </c>
      <c r="K63" s="5">
        <v>1964</v>
      </c>
      <c r="L63" s="8">
        <v>3.9586797682035775E-2</v>
      </c>
      <c r="M63" s="3">
        <v>375</v>
      </c>
      <c r="N63" s="3">
        <v>0.67</v>
      </c>
    </row>
    <row r="64" spans="1:14" x14ac:dyDescent="0.25">
      <c r="A64" s="1" t="s">
        <v>18</v>
      </c>
      <c r="B64" s="4">
        <v>25</v>
      </c>
      <c r="C64" s="5">
        <v>500</v>
      </c>
      <c r="D64" s="5">
        <v>4</v>
      </c>
      <c r="E64" s="4">
        <v>62</v>
      </c>
      <c r="F64" s="3">
        <v>2.6933292113182881</v>
      </c>
      <c r="G64" s="4">
        <v>20</v>
      </c>
      <c r="H64" s="4">
        <v>40.5</v>
      </c>
      <c r="I64" s="1">
        <v>350</v>
      </c>
      <c r="J64" s="4">
        <v>450</v>
      </c>
      <c r="K64" s="5">
        <v>1964</v>
      </c>
      <c r="L64" s="8">
        <v>3.9586797682035775E-2</v>
      </c>
      <c r="M64" s="3">
        <v>150</v>
      </c>
      <c r="N64" s="3">
        <v>0.27</v>
      </c>
    </row>
    <row r="65" spans="1:14" x14ac:dyDescent="0.25">
      <c r="B65" s="4">
        <v>25</v>
      </c>
      <c r="C65" s="5">
        <v>500</v>
      </c>
      <c r="D65" s="5">
        <v>4</v>
      </c>
      <c r="E65" s="4">
        <v>62</v>
      </c>
      <c r="F65" s="3">
        <v>2.6933292113182881</v>
      </c>
      <c r="G65" s="4">
        <v>20</v>
      </c>
      <c r="H65" s="4">
        <v>40.5</v>
      </c>
      <c r="I65" s="1">
        <v>350</v>
      </c>
      <c r="J65" s="4">
        <v>450</v>
      </c>
      <c r="K65" s="5">
        <v>1964</v>
      </c>
      <c r="L65" s="8">
        <v>3.9586797682035775E-2</v>
      </c>
      <c r="M65" s="3">
        <v>225</v>
      </c>
      <c r="N65" s="3">
        <v>0.4</v>
      </c>
    </row>
    <row r="66" spans="1:14" x14ac:dyDescent="0.25">
      <c r="B66" s="4">
        <v>25</v>
      </c>
      <c r="C66" s="5">
        <v>500</v>
      </c>
      <c r="D66" s="5">
        <v>4</v>
      </c>
      <c r="E66" s="4">
        <v>62</v>
      </c>
      <c r="F66" s="3">
        <v>2.6933292113182881</v>
      </c>
      <c r="G66" s="4">
        <v>20</v>
      </c>
      <c r="H66" s="4">
        <v>40.5</v>
      </c>
      <c r="I66" s="1">
        <v>350</v>
      </c>
      <c r="J66" s="4">
        <v>450</v>
      </c>
      <c r="K66" s="5">
        <v>1964</v>
      </c>
      <c r="L66" s="8">
        <v>3.9586797682035775E-2</v>
      </c>
      <c r="M66" s="3">
        <v>300</v>
      </c>
      <c r="N66" s="3">
        <v>0.53</v>
      </c>
    </row>
    <row r="67" spans="1:14" x14ac:dyDescent="0.25">
      <c r="B67" s="4">
        <v>25</v>
      </c>
      <c r="C67" s="5">
        <v>500</v>
      </c>
      <c r="D67" s="5">
        <v>4</v>
      </c>
      <c r="E67" s="4">
        <v>62</v>
      </c>
      <c r="F67" s="3">
        <v>2.6933292113182881</v>
      </c>
      <c r="G67" s="4">
        <v>20</v>
      </c>
      <c r="H67" s="4">
        <v>40.5</v>
      </c>
      <c r="I67" s="1">
        <v>350</v>
      </c>
      <c r="J67" s="4">
        <v>450</v>
      </c>
      <c r="K67" s="5">
        <v>1964</v>
      </c>
      <c r="L67" s="8">
        <v>3.9586797682035775E-2</v>
      </c>
      <c r="M67" s="3">
        <v>375</v>
      </c>
      <c r="N67" s="3">
        <v>0.72</v>
      </c>
    </row>
    <row r="68" spans="1:14" x14ac:dyDescent="0.25">
      <c r="A68" s="1" t="s">
        <v>19</v>
      </c>
      <c r="B68" s="4">
        <v>25</v>
      </c>
      <c r="C68" s="5">
        <v>500</v>
      </c>
      <c r="D68" s="5">
        <v>4</v>
      </c>
      <c r="E68" s="4">
        <v>28.7</v>
      </c>
      <c r="F68" s="3">
        <v>2.6933292113182881</v>
      </c>
      <c r="G68" s="4">
        <v>70</v>
      </c>
      <c r="H68" s="4">
        <v>94.5</v>
      </c>
      <c r="I68" s="1">
        <v>350</v>
      </c>
      <c r="J68" s="4">
        <v>450</v>
      </c>
      <c r="K68" s="5">
        <v>1964</v>
      </c>
      <c r="L68" s="8">
        <v>2.5564594858444516E-2</v>
      </c>
      <c r="M68" s="3">
        <v>75</v>
      </c>
      <c r="N68" s="3">
        <v>0.3</v>
      </c>
    </row>
    <row r="69" spans="1:14" x14ac:dyDescent="0.25">
      <c r="B69" s="4">
        <v>25</v>
      </c>
      <c r="C69" s="5">
        <v>500</v>
      </c>
      <c r="D69" s="5">
        <v>4</v>
      </c>
      <c r="E69" s="4">
        <v>28.7</v>
      </c>
      <c r="F69" s="3">
        <v>2.6933292113182881</v>
      </c>
      <c r="G69" s="4">
        <v>70</v>
      </c>
      <c r="H69" s="4">
        <v>94.5</v>
      </c>
      <c r="I69" s="1">
        <v>350</v>
      </c>
      <c r="J69" s="4">
        <v>450</v>
      </c>
      <c r="K69" s="5">
        <v>1964</v>
      </c>
      <c r="L69" s="8">
        <v>2.5564594858444516E-2</v>
      </c>
      <c r="M69" s="3">
        <v>150</v>
      </c>
      <c r="N69" s="3">
        <v>0.56999999999999995</v>
      </c>
    </row>
    <row r="70" spans="1:14" x14ac:dyDescent="0.25">
      <c r="A70" s="1" t="s">
        <v>20</v>
      </c>
      <c r="B70" s="4">
        <v>25</v>
      </c>
      <c r="C70" s="5">
        <v>500</v>
      </c>
      <c r="D70" s="5">
        <v>4</v>
      </c>
      <c r="E70" s="4">
        <v>28.7</v>
      </c>
      <c r="F70" s="3">
        <v>2.6933292113182881</v>
      </c>
      <c r="G70" s="4">
        <v>70</v>
      </c>
      <c r="H70" s="4">
        <v>90.5</v>
      </c>
      <c r="I70" s="1">
        <v>350</v>
      </c>
      <c r="J70" s="4">
        <v>450</v>
      </c>
      <c r="K70" s="5">
        <v>1964</v>
      </c>
      <c r="L70" s="8">
        <v>2.60391117003646E-2</v>
      </c>
      <c r="M70" s="3">
        <v>75</v>
      </c>
      <c r="N70" s="3">
        <v>0.26</v>
      </c>
    </row>
    <row r="71" spans="1:14" x14ac:dyDescent="0.25">
      <c r="B71" s="4">
        <v>25</v>
      </c>
      <c r="C71" s="5">
        <v>500</v>
      </c>
      <c r="D71" s="5">
        <v>4</v>
      </c>
      <c r="E71" s="4">
        <v>28.7</v>
      </c>
      <c r="F71" s="3">
        <v>2.6933292113182881</v>
      </c>
      <c r="G71" s="4">
        <v>70</v>
      </c>
      <c r="H71" s="4">
        <v>90.5</v>
      </c>
      <c r="I71" s="1">
        <v>350</v>
      </c>
      <c r="J71" s="4">
        <v>450</v>
      </c>
      <c r="K71" s="5">
        <v>1964</v>
      </c>
      <c r="L71" s="8">
        <v>2.60391117003646E-2</v>
      </c>
      <c r="M71" s="3">
        <v>150</v>
      </c>
      <c r="N71" s="3">
        <v>0.6</v>
      </c>
    </row>
    <row r="72" spans="1:14" x14ac:dyDescent="0.25">
      <c r="A72" s="1" t="s">
        <v>21</v>
      </c>
      <c r="B72" s="4">
        <v>25</v>
      </c>
      <c r="C72" s="5">
        <v>500</v>
      </c>
      <c r="D72" s="5">
        <v>4</v>
      </c>
      <c r="E72" s="4">
        <v>28.7</v>
      </c>
      <c r="F72" s="3">
        <v>2.6933292113182881</v>
      </c>
      <c r="G72" s="4">
        <v>70</v>
      </c>
      <c r="H72" s="4">
        <v>90.5</v>
      </c>
      <c r="I72" s="1">
        <v>350</v>
      </c>
      <c r="J72" s="4">
        <v>450</v>
      </c>
      <c r="K72" s="5">
        <v>1964</v>
      </c>
      <c r="L72" s="8">
        <v>2.60391117003646E-2</v>
      </c>
      <c r="M72" s="3">
        <v>75</v>
      </c>
      <c r="N72" s="3">
        <v>0.27</v>
      </c>
    </row>
    <row r="73" spans="1:14" x14ac:dyDescent="0.25">
      <c r="B73" s="4">
        <v>25</v>
      </c>
      <c r="C73" s="5">
        <v>500</v>
      </c>
      <c r="D73" s="5">
        <v>4</v>
      </c>
      <c r="E73" s="4">
        <v>28.7</v>
      </c>
      <c r="F73" s="3">
        <v>2.6933292113182881</v>
      </c>
      <c r="G73" s="4">
        <v>70</v>
      </c>
      <c r="H73" s="4">
        <v>90.5</v>
      </c>
      <c r="I73" s="1">
        <v>350</v>
      </c>
      <c r="J73" s="4">
        <v>450</v>
      </c>
      <c r="K73" s="5">
        <v>1964</v>
      </c>
      <c r="L73" s="8">
        <v>2.60391117003646E-2</v>
      </c>
      <c r="M73" s="3">
        <v>150</v>
      </c>
      <c r="N73" s="3">
        <v>0.59</v>
      </c>
    </row>
    <row r="74" spans="1:14" x14ac:dyDescent="0.25">
      <c r="A74" s="1" t="s">
        <v>22</v>
      </c>
      <c r="B74" s="4">
        <v>9.52</v>
      </c>
      <c r="C74" s="5">
        <v>434</v>
      </c>
      <c r="D74" s="5">
        <v>3</v>
      </c>
      <c r="E74" s="4">
        <v>22.2</v>
      </c>
      <c r="F74" s="3">
        <v>3.5641600019995088</v>
      </c>
      <c r="G74" s="4">
        <v>20.64</v>
      </c>
      <c r="H74" s="4">
        <v>25.4</v>
      </c>
      <c r="I74" s="1">
        <v>114.3</v>
      </c>
      <c r="J74" s="4">
        <v>228.6</v>
      </c>
      <c r="K74" s="5">
        <v>212.9</v>
      </c>
      <c r="L74" s="8">
        <v>2.5515646160668273E-2</v>
      </c>
      <c r="M74" s="3">
        <v>11.6</v>
      </c>
      <c r="N74" s="3">
        <v>0.15</v>
      </c>
    </row>
    <row r="75" spans="1:14" x14ac:dyDescent="0.25">
      <c r="B75" s="4">
        <v>9.52</v>
      </c>
      <c r="C75" s="5">
        <v>434</v>
      </c>
      <c r="D75" s="5">
        <v>3</v>
      </c>
      <c r="E75" s="4">
        <v>22.2</v>
      </c>
      <c r="F75" s="3">
        <v>3.5641600019995088</v>
      </c>
      <c r="G75" s="4">
        <v>20.64</v>
      </c>
      <c r="H75" s="4">
        <v>25.4</v>
      </c>
      <c r="I75" s="1">
        <v>114.3</v>
      </c>
      <c r="J75" s="4">
        <v>228.6</v>
      </c>
      <c r="K75" s="5">
        <v>212.9</v>
      </c>
      <c r="L75" s="8">
        <v>2.5515646160668273E-2</v>
      </c>
      <c r="M75" s="3">
        <v>13.5</v>
      </c>
      <c r="N75" s="3">
        <v>0.17</v>
      </c>
    </row>
    <row r="76" spans="1:14" x14ac:dyDescent="0.25">
      <c r="A76" s="1" t="s">
        <v>23</v>
      </c>
      <c r="B76" s="4">
        <v>12.7</v>
      </c>
      <c r="C76" s="5">
        <v>434</v>
      </c>
      <c r="D76" s="5">
        <v>3</v>
      </c>
      <c r="E76" s="4">
        <v>19.05</v>
      </c>
      <c r="F76" s="3">
        <v>3.9766081638229425</v>
      </c>
      <c r="G76" s="4">
        <v>19.05</v>
      </c>
      <c r="H76" s="4">
        <v>25.4</v>
      </c>
      <c r="I76" s="1">
        <v>114.3</v>
      </c>
      <c r="J76" s="4">
        <v>228.6</v>
      </c>
      <c r="K76" s="5">
        <v>387.1</v>
      </c>
      <c r="L76" s="8">
        <v>3.8095631746819056E-2</v>
      </c>
      <c r="M76" s="3">
        <v>21.1</v>
      </c>
      <c r="N76" s="3">
        <v>0.15</v>
      </c>
    </row>
    <row r="77" spans="1:14" x14ac:dyDescent="0.25">
      <c r="B77" s="4">
        <v>12.7</v>
      </c>
      <c r="C77" s="5">
        <v>434</v>
      </c>
      <c r="D77" s="5">
        <v>3</v>
      </c>
      <c r="E77" s="4">
        <v>19.05</v>
      </c>
      <c r="F77" s="3">
        <v>3.9766081638229425</v>
      </c>
      <c r="G77" s="4">
        <v>19.05</v>
      </c>
      <c r="H77" s="4">
        <v>25.4</v>
      </c>
      <c r="I77" s="1">
        <v>114.3</v>
      </c>
      <c r="J77" s="4">
        <v>228.6</v>
      </c>
      <c r="K77" s="5">
        <v>387.1</v>
      </c>
      <c r="L77" s="8">
        <v>3.8095631746819056E-2</v>
      </c>
      <c r="M77" s="3">
        <v>24.2</v>
      </c>
      <c r="N77" s="3">
        <v>0.17</v>
      </c>
    </row>
    <row r="78" spans="1:14" x14ac:dyDescent="0.25">
      <c r="B78" s="4">
        <v>12.7</v>
      </c>
      <c r="C78" s="5">
        <v>434</v>
      </c>
      <c r="D78" s="5">
        <v>3</v>
      </c>
      <c r="E78" s="4">
        <v>19.05</v>
      </c>
      <c r="F78" s="3">
        <v>3.9766081638229425</v>
      </c>
      <c r="G78" s="4">
        <v>19.05</v>
      </c>
      <c r="H78" s="4">
        <v>25.4</v>
      </c>
      <c r="I78" s="1">
        <v>114.3</v>
      </c>
      <c r="J78" s="4">
        <v>228.6</v>
      </c>
      <c r="K78" s="5">
        <v>387.1</v>
      </c>
      <c r="L78" s="8">
        <v>3.8095631746819056E-2</v>
      </c>
      <c r="M78" s="3">
        <v>28.6</v>
      </c>
      <c r="N78" s="3">
        <v>0.2</v>
      </c>
    </row>
    <row r="79" spans="1:14" x14ac:dyDescent="0.25">
      <c r="A79" s="1" t="s">
        <v>24</v>
      </c>
      <c r="B79" s="4">
        <v>15.9</v>
      </c>
      <c r="C79" s="5">
        <v>540</v>
      </c>
      <c r="D79" s="5">
        <v>3</v>
      </c>
      <c r="E79" s="4">
        <v>15.9</v>
      </c>
      <c r="F79" s="3">
        <v>3.9766081638229425</v>
      </c>
      <c r="G79" s="4">
        <v>17.46</v>
      </c>
      <c r="H79" s="4">
        <v>25.4</v>
      </c>
      <c r="I79" s="1">
        <v>114.3</v>
      </c>
      <c r="J79" s="4">
        <v>228.6</v>
      </c>
      <c r="K79" s="5">
        <v>600</v>
      </c>
      <c r="L79" s="8">
        <v>5.9047737143093339E-2</v>
      </c>
      <c r="M79" s="3">
        <v>30.5</v>
      </c>
      <c r="N79" s="3">
        <v>0.16</v>
      </c>
    </row>
    <row r="80" spans="1:14" x14ac:dyDescent="0.25">
      <c r="B80" s="4">
        <v>15.9</v>
      </c>
      <c r="C80" s="5">
        <v>540</v>
      </c>
      <c r="D80" s="5">
        <v>3</v>
      </c>
      <c r="E80" s="4">
        <v>15.9</v>
      </c>
      <c r="F80" s="3">
        <v>3.9766081638229425</v>
      </c>
      <c r="G80" s="4">
        <v>17.46</v>
      </c>
      <c r="H80" s="4">
        <v>25.4</v>
      </c>
      <c r="I80" s="1">
        <v>114.3</v>
      </c>
      <c r="J80" s="4">
        <v>228.6</v>
      </c>
      <c r="K80" s="5">
        <v>600</v>
      </c>
      <c r="L80" s="8">
        <v>5.9047737143093339E-2</v>
      </c>
      <c r="M80" s="3">
        <v>40</v>
      </c>
      <c r="N80" s="3">
        <v>0.21</v>
      </c>
    </row>
    <row r="81" spans="1:14" x14ac:dyDescent="0.25">
      <c r="A81" s="1" t="s">
        <v>25</v>
      </c>
      <c r="B81" s="4">
        <v>16</v>
      </c>
      <c r="C81" s="5">
        <v>500</v>
      </c>
      <c r="D81" s="5">
        <v>2</v>
      </c>
      <c r="E81" s="4">
        <v>138</v>
      </c>
      <c r="F81" s="3">
        <v>3.2689999999999997</v>
      </c>
      <c r="G81" s="4">
        <v>40</v>
      </c>
      <c r="H81" s="4">
        <v>48</v>
      </c>
      <c r="I81" s="1">
        <v>250</v>
      </c>
      <c r="J81" s="4">
        <v>348</v>
      </c>
      <c r="K81" s="5">
        <v>400</v>
      </c>
      <c r="L81" s="8">
        <v>1.2500000000000001E-2</v>
      </c>
      <c r="M81" s="3">
        <v>20.420000000000002</v>
      </c>
      <c r="N81" s="3">
        <v>0.15</v>
      </c>
    </row>
    <row r="82" spans="1:14" x14ac:dyDescent="0.25">
      <c r="B82" s="4">
        <v>16</v>
      </c>
      <c r="C82" s="5">
        <v>500</v>
      </c>
      <c r="D82" s="5">
        <v>2</v>
      </c>
      <c r="E82" s="4">
        <v>138</v>
      </c>
      <c r="F82" s="3">
        <v>3.2689999999999997</v>
      </c>
      <c r="G82" s="4">
        <v>40</v>
      </c>
      <c r="H82" s="4">
        <v>48</v>
      </c>
      <c r="I82" s="1">
        <v>250</v>
      </c>
      <c r="J82" s="4">
        <v>348</v>
      </c>
      <c r="K82" s="5">
        <v>400</v>
      </c>
      <c r="L82" s="8">
        <v>1.2500000000000001E-2</v>
      </c>
      <c r="M82" s="3">
        <v>23.34</v>
      </c>
      <c r="N82" s="3">
        <v>0.2</v>
      </c>
    </row>
    <row r="83" spans="1:14" x14ac:dyDescent="0.25">
      <c r="B83" s="4">
        <v>16</v>
      </c>
      <c r="C83" s="5">
        <v>500</v>
      </c>
      <c r="D83" s="5">
        <v>2</v>
      </c>
      <c r="E83" s="4">
        <v>138</v>
      </c>
      <c r="F83" s="3">
        <v>3.2689999999999997</v>
      </c>
      <c r="G83" s="4">
        <v>40</v>
      </c>
      <c r="H83" s="4">
        <v>48</v>
      </c>
      <c r="I83" s="1">
        <v>250</v>
      </c>
      <c r="J83" s="4">
        <v>348</v>
      </c>
      <c r="K83" s="5">
        <v>400</v>
      </c>
      <c r="L83" s="8">
        <v>1.2500000000000001E-2</v>
      </c>
      <c r="M83" s="3">
        <v>26.26</v>
      </c>
      <c r="N83" s="3">
        <v>0.25</v>
      </c>
    </row>
    <row r="84" spans="1:14" x14ac:dyDescent="0.25">
      <c r="B84" s="4">
        <v>16</v>
      </c>
      <c r="C84" s="5">
        <v>500</v>
      </c>
      <c r="D84" s="5">
        <v>2</v>
      </c>
      <c r="E84" s="4">
        <v>138</v>
      </c>
      <c r="F84" s="3">
        <v>3.2689999999999997</v>
      </c>
      <c r="G84" s="4">
        <v>40</v>
      </c>
      <c r="H84" s="4">
        <v>48</v>
      </c>
      <c r="I84" s="1">
        <v>250</v>
      </c>
      <c r="J84" s="4">
        <v>348</v>
      </c>
      <c r="K84" s="5">
        <v>400</v>
      </c>
      <c r="L84" s="8">
        <v>1.2500000000000001E-2</v>
      </c>
      <c r="M84" s="3">
        <v>29.175000000000001</v>
      </c>
      <c r="N84" s="3">
        <v>0.28000000000000003</v>
      </c>
    </row>
    <row r="85" spans="1:14" x14ac:dyDescent="0.25">
      <c r="B85" s="4">
        <v>16</v>
      </c>
      <c r="C85" s="5">
        <v>500</v>
      </c>
      <c r="D85" s="5">
        <v>2</v>
      </c>
      <c r="E85" s="4">
        <v>138</v>
      </c>
      <c r="F85" s="3">
        <v>3.2689999999999997</v>
      </c>
      <c r="G85" s="4">
        <v>40</v>
      </c>
      <c r="H85" s="4">
        <v>48</v>
      </c>
      <c r="I85" s="1">
        <v>250</v>
      </c>
      <c r="J85" s="4">
        <v>348</v>
      </c>
      <c r="K85" s="5">
        <v>400</v>
      </c>
      <c r="L85" s="8">
        <v>1.2500000000000001E-2</v>
      </c>
      <c r="M85" s="3">
        <v>32.090000000000003</v>
      </c>
      <c r="N85" s="3">
        <v>0.28000000000000003</v>
      </c>
    </row>
    <row r="86" spans="1:14" x14ac:dyDescent="0.25">
      <c r="B86" s="4">
        <v>16</v>
      </c>
      <c r="C86" s="5">
        <v>500</v>
      </c>
      <c r="D86" s="5">
        <v>2</v>
      </c>
      <c r="E86" s="4">
        <v>138</v>
      </c>
      <c r="F86" s="3">
        <v>3.2689999999999997</v>
      </c>
      <c r="G86" s="4">
        <v>40</v>
      </c>
      <c r="H86" s="4">
        <v>48</v>
      </c>
      <c r="I86" s="1">
        <v>250</v>
      </c>
      <c r="J86" s="4">
        <v>348</v>
      </c>
      <c r="K86" s="5">
        <v>400</v>
      </c>
      <c r="L86" s="8">
        <v>1.2500000000000001E-2</v>
      </c>
      <c r="M86" s="3">
        <v>35.01</v>
      </c>
      <c r="N86" s="3">
        <v>0.3</v>
      </c>
    </row>
    <row r="87" spans="1:14" x14ac:dyDescent="0.25">
      <c r="B87" s="4">
        <v>16</v>
      </c>
      <c r="C87" s="5">
        <v>500</v>
      </c>
      <c r="D87" s="5">
        <v>2</v>
      </c>
      <c r="E87" s="4">
        <v>138</v>
      </c>
      <c r="F87" s="3">
        <v>3.2689999999999997</v>
      </c>
      <c r="G87" s="4">
        <v>40</v>
      </c>
      <c r="H87" s="4">
        <v>48</v>
      </c>
      <c r="I87" s="1">
        <v>250</v>
      </c>
      <c r="J87" s="4">
        <v>348</v>
      </c>
      <c r="K87" s="5">
        <v>400</v>
      </c>
      <c r="L87" s="8">
        <v>1.2500000000000001E-2</v>
      </c>
      <c r="M87" s="3">
        <v>37.93</v>
      </c>
      <c r="N87" s="3">
        <v>0.33</v>
      </c>
    </row>
    <row r="88" spans="1:14" x14ac:dyDescent="0.25">
      <c r="B88" s="4">
        <v>16</v>
      </c>
      <c r="C88" s="5">
        <v>500</v>
      </c>
      <c r="D88" s="5">
        <v>2</v>
      </c>
      <c r="E88" s="4">
        <v>138</v>
      </c>
      <c r="F88" s="3">
        <v>3.2689999999999997</v>
      </c>
      <c r="G88" s="4">
        <v>40</v>
      </c>
      <c r="H88" s="4">
        <v>48</v>
      </c>
      <c r="I88" s="1">
        <v>250</v>
      </c>
      <c r="J88" s="4">
        <v>348</v>
      </c>
      <c r="K88" s="5">
        <v>400</v>
      </c>
      <c r="L88" s="8">
        <v>1.2500000000000001E-2</v>
      </c>
      <c r="M88" s="3">
        <v>40.840000000000003</v>
      </c>
      <c r="N88" s="3">
        <v>0.33</v>
      </c>
    </row>
    <row r="89" spans="1:14" x14ac:dyDescent="0.25">
      <c r="A89" s="1" t="s">
        <v>26</v>
      </c>
      <c r="B89" s="4">
        <v>16</v>
      </c>
      <c r="C89" s="5">
        <v>500</v>
      </c>
      <c r="D89" s="5">
        <v>2</v>
      </c>
      <c r="E89" s="4">
        <v>138</v>
      </c>
      <c r="F89" s="3">
        <v>3.2689999999999997</v>
      </c>
      <c r="G89" s="4">
        <v>40</v>
      </c>
      <c r="H89" s="4">
        <v>48</v>
      </c>
      <c r="I89" s="1">
        <v>250</v>
      </c>
      <c r="J89" s="4">
        <v>348</v>
      </c>
      <c r="K89" s="5">
        <v>400</v>
      </c>
      <c r="L89" s="8">
        <v>1.2500000000000001E-2</v>
      </c>
      <c r="M89" s="3">
        <v>23.34</v>
      </c>
      <c r="N89" s="3">
        <v>0.15</v>
      </c>
    </row>
    <row r="90" spans="1:14" x14ac:dyDescent="0.25">
      <c r="B90" s="4">
        <v>16</v>
      </c>
      <c r="C90" s="5">
        <v>500</v>
      </c>
      <c r="D90" s="5">
        <v>2</v>
      </c>
      <c r="E90" s="4">
        <v>138</v>
      </c>
      <c r="F90" s="3">
        <v>3.2689999999999997</v>
      </c>
      <c r="G90" s="4">
        <v>40</v>
      </c>
      <c r="H90" s="4">
        <v>48</v>
      </c>
      <c r="I90" s="1">
        <v>250</v>
      </c>
      <c r="J90" s="4">
        <v>348</v>
      </c>
      <c r="K90" s="5">
        <v>400</v>
      </c>
      <c r="L90" s="8">
        <v>1.2500000000000001E-2</v>
      </c>
      <c r="M90" s="3">
        <v>26.26</v>
      </c>
      <c r="N90" s="3">
        <v>0.18</v>
      </c>
    </row>
    <row r="91" spans="1:14" x14ac:dyDescent="0.25">
      <c r="B91" s="4">
        <v>16</v>
      </c>
      <c r="C91" s="5">
        <v>500</v>
      </c>
      <c r="D91" s="5">
        <v>2</v>
      </c>
      <c r="E91" s="4">
        <v>138</v>
      </c>
      <c r="F91" s="3">
        <v>3.2689999999999997</v>
      </c>
      <c r="G91" s="4">
        <v>40</v>
      </c>
      <c r="H91" s="4">
        <v>48</v>
      </c>
      <c r="I91" s="1">
        <v>250</v>
      </c>
      <c r="J91" s="4">
        <v>348</v>
      </c>
      <c r="K91" s="5">
        <v>400</v>
      </c>
      <c r="L91" s="8">
        <v>1.2500000000000001E-2</v>
      </c>
      <c r="M91" s="3">
        <v>29.175000000000001</v>
      </c>
      <c r="N91" s="3">
        <v>0.2</v>
      </c>
    </row>
    <row r="92" spans="1:14" x14ac:dyDescent="0.25">
      <c r="B92" s="4">
        <v>16</v>
      </c>
      <c r="C92" s="5">
        <v>500</v>
      </c>
      <c r="D92" s="5">
        <v>2</v>
      </c>
      <c r="E92" s="4">
        <v>138</v>
      </c>
      <c r="F92" s="3">
        <v>3.2689999999999997</v>
      </c>
      <c r="G92" s="4">
        <v>40</v>
      </c>
      <c r="H92" s="4">
        <v>48</v>
      </c>
      <c r="I92" s="1">
        <v>250</v>
      </c>
      <c r="J92" s="4">
        <v>348</v>
      </c>
      <c r="K92" s="5">
        <v>400</v>
      </c>
      <c r="L92" s="8">
        <v>1.2500000000000001E-2</v>
      </c>
      <c r="M92" s="3">
        <v>32.090000000000003</v>
      </c>
      <c r="N92" s="3">
        <v>0.25</v>
      </c>
    </row>
    <row r="93" spans="1:14" x14ac:dyDescent="0.25">
      <c r="B93" s="4">
        <v>16</v>
      </c>
      <c r="C93" s="5">
        <v>500</v>
      </c>
      <c r="D93" s="5">
        <v>2</v>
      </c>
      <c r="E93" s="4">
        <v>138</v>
      </c>
      <c r="F93" s="3">
        <v>3.2689999999999997</v>
      </c>
      <c r="G93" s="4">
        <v>40</v>
      </c>
      <c r="H93" s="4">
        <v>48</v>
      </c>
      <c r="I93" s="1">
        <v>250</v>
      </c>
      <c r="J93" s="4">
        <v>348</v>
      </c>
      <c r="K93" s="5">
        <v>400</v>
      </c>
      <c r="L93" s="8">
        <v>1.2500000000000001E-2</v>
      </c>
      <c r="M93" s="3">
        <v>35.01</v>
      </c>
      <c r="N93" s="3">
        <v>0.3</v>
      </c>
    </row>
    <row r="94" spans="1:14" x14ac:dyDescent="0.25">
      <c r="B94" s="4">
        <v>16</v>
      </c>
      <c r="C94" s="5">
        <v>500</v>
      </c>
      <c r="D94" s="5">
        <v>2</v>
      </c>
      <c r="E94" s="4">
        <v>138</v>
      </c>
      <c r="F94" s="3">
        <v>3.2689999999999997</v>
      </c>
      <c r="G94" s="4">
        <v>40</v>
      </c>
      <c r="H94" s="4">
        <v>48</v>
      </c>
      <c r="I94" s="1">
        <v>250</v>
      </c>
      <c r="J94" s="4">
        <v>348</v>
      </c>
      <c r="K94" s="5">
        <v>400</v>
      </c>
      <c r="L94" s="8">
        <v>1.2500000000000001E-2</v>
      </c>
      <c r="M94" s="3">
        <v>37.93</v>
      </c>
      <c r="N94" s="3">
        <v>0.33</v>
      </c>
    </row>
    <row r="95" spans="1:14" x14ac:dyDescent="0.25">
      <c r="B95" s="4">
        <v>16</v>
      </c>
      <c r="C95" s="5">
        <v>500</v>
      </c>
      <c r="D95" s="5">
        <v>2</v>
      </c>
      <c r="E95" s="4">
        <v>138</v>
      </c>
      <c r="F95" s="3">
        <v>3.2689999999999997</v>
      </c>
      <c r="G95" s="4">
        <v>40</v>
      </c>
      <c r="H95" s="4">
        <v>48</v>
      </c>
      <c r="I95" s="1">
        <v>250</v>
      </c>
      <c r="J95" s="4">
        <v>348</v>
      </c>
      <c r="K95" s="5">
        <v>400</v>
      </c>
      <c r="L95" s="8">
        <v>1.2500000000000001E-2</v>
      </c>
      <c r="M95" s="3">
        <v>40.840000000000003</v>
      </c>
      <c r="N95" s="3">
        <v>0.38</v>
      </c>
    </row>
    <row r="96" spans="1:14" x14ac:dyDescent="0.25">
      <c r="A96" s="1" t="s">
        <v>27</v>
      </c>
      <c r="B96" s="4">
        <v>16</v>
      </c>
      <c r="C96" s="5">
        <v>500</v>
      </c>
      <c r="D96" s="5">
        <v>2</v>
      </c>
      <c r="E96" s="4">
        <v>168</v>
      </c>
      <c r="F96" s="3">
        <v>3.2689999999999997</v>
      </c>
      <c r="G96" s="4">
        <v>25</v>
      </c>
      <c r="H96" s="4">
        <v>33</v>
      </c>
      <c r="I96" s="1">
        <v>250</v>
      </c>
      <c r="J96" s="4">
        <v>333</v>
      </c>
      <c r="K96" s="5">
        <v>400</v>
      </c>
      <c r="L96" s="8">
        <v>1.5746098349890107E-2</v>
      </c>
      <c r="M96" s="3">
        <v>23.34</v>
      </c>
      <c r="N96" s="3">
        <v>0.15</v>
      </c>
    </row>
    <row r="97" spans="1:14" x14ac:dyDescent="0.25">
      <c r="B97" s="4">
        <v>16</v>
      </c>
      <c r="C97" s="5">
        <v>500</v>
      </c>
      <c r="D97" s="5">
        <v>2</v>
      </c>
      <c r="E97" s="4">
        <v>168</v>
      </c>
      <c r="F97" s="3">
        <v>3.2689999999999997</v>
      </c>
      <c r="G97" s="4">
        <v>25</v>
      </c>
      <c r="H97" s="4">
        <v>33</v>
      </c>
      <c r="I97" s="1">
        <v>250</v>
      </c>
      <c r="J97" s="4">
        <v>333</v>
      </c>
      <c r="K97" s="5">
        <v>400</v>
      </c>
      <c r="L97" s="8">
        <v>1.5746098349890107E-2</v>
      </c>
      <c r="M97" s="3">
        <v>26.26</v>
      </c>
      <c r="N97" s="3">
        <v>0.18</v>
      </c>
    </row>
    <row r="98" spans="1:14" x14ac:dyDescent="0.25">
      <c r="B98" s="4">
        <v>16</v>
      </c>
      <c r="C98" s="5">
        <v>500</v>
      </c>
      <c r="D98" s="5">
        <v>2</v>
      </c>
      <c r="E98" s="4">
        <v>168</v>
      </c>
      <c r="F98" s="3">
        <v>3.2689999999999997</v>
      </c>
      <c r="G98" s="4">
        <v>25</v>
      </c>
      <c r="H98" s="4">
        <v>33</v>
      </c>
      <c r="I98" s="1">
        <v>250</v>
      </c>
      <c r="J98" s="4">
        <v>333</v>
      </c>
      <c r="K98" s="5">
        <v>400</v>
      </c>
      <c r="L98" s="8">
        <v>1.5746098349890107E-2</v>
      </c>
      <c r="M98" s="3">
        <v>29.175000000000001</v>
      </c>
      <c r="N98" s="3">
        <v>0.2</v>
      </c>
    </row>
    <row r="99" spans="1:14" x14ac:dyDescent="0.25">
      <c r="B99" s="4">
        <v>16</v>
      </c>
      <c r="C99" s="5">
        <v>500</v>
      </c>
      <c r="D99" s="5">
        <v>2</v>
      </c>
      <c r="E99" s="4">
        <v>168</v>
      </c>
      <c r="F99" s="3">
        <v>3.2689999999999997</v>
      </c>
      <c r="G99" s="4">
        <v>25</v>
      </c>
      <c r="H99" s="4">
        <v>33</v>
      </c>
      <c r="I99" s="1">
        <v>250</v>
      </c>
      <c r="J99" s="4">
        <v>333</v>
      </c>
      <c r="K99" s="5">
        <v>400</v>
      </c>
      <c r="L99" s="8">
        <v>1.5746098349890107E-2</v>
      </c>
      <c r="M99" s="3">
        <v>32.090000000000003</v>
      </c>
      <c r="N99" s="3">
        <v>0.23</v>
      </c>
    </row>
    <row r="100" spans="1:14" x14ac:dyDescent="0.25">
      <c r="B100" s="4">
        <v>16</v>
      </c>
      <c r="C100" s="5">
        <v>500</v>
      </c>
      <c r="D100" s="5">
        <v>2</v>
      </c>
      <c r="E100" s="4">
        <v>168</v>
      </c>
      <c r="F100" s="3">
        <v>3.2689999999999997</v>
      </c>
      <c r="G100" s="4">
        <v>25</v>
      </c>
      <c r="H100" s="4">
        <v>33</v>
      </c>
      <c r="I100" s="1">
        <v>250</v>
      </c>
      <c r="J100" s="4">
        <v>333</v>
      </c>
      <c r="K100" s="5">
        <v>400</v>
      </c>
      <c r="L100" s="8">
        <v>1.5746098349890107E-2</v>
      </c>
      <c r="M100" s="3">
        <v>35.01</v>
      </c>
      <c r="N100" s="3">
        <v>0.25</v>
      </c>
    </row>
    <row r="101" spans="1:14" x14ac:dyDescent="0.25">
      <c r="B101" s="4">
        <v>16</v>
      </c>
      <c r="C101" s="5">
        <v>500</v>
      </c>
      <c r="D101" s="5">
        <v>2</v>
      </c>
      <c r="E101" s="4">
        <v>168</v>
      </c>
      <c r="F101" s="3">
        <v>3.2689999999999997</v>
      </c>
      <c r="G101" s="4">
        <v>25</v>
      </c>
      <c r="H101" s="4">
        <v>33</v>
      </c>
      <c r="I101" s="1">
        <v>250</v>
      </c>
      <c r="J101" s="4">
        <v>333</v>
      </c>
      <c r="K101" s="5">
        <v>400</v>
      </c>
      <c r="L101" s="8">
        <v>1.5746098349890107E-2</v>
      </c>
      <c r="M101" s="3">
        <v>37.93</v>
      </c>
      <c r="N101" s="3">
        <v>0.3</v>
      </c>
    </row>
    <row r="102" spans="1:14" x14ac:dyDescent="0.25">
      <c r="B102" s="4">
        <v>16</v>
      </c>
      <c r="C102" s="5">
        <v>500</v>
      </c>
      <c r="D102" s="5">
        <v>2</v>
      </c>
      <c r="E102" s="4">
        <v>168</v>
      </c>
      <c r="F102" s="3">
        <v>3.2689999999999997</v>
      </c>
      <c r="G102" s="4">
        <v>25</v>
      </c>
      <c r="H102" s="4">
        <v>33</v>
      </c>
      <c r="I102" s="1">
        <v>250</v>
      </c>
      <c r="J102" s="4">
        <v>333</v>
      </c>
      <c r="K102" s="5">
        <v>400</v>
      </c>
      <c r="L102" s="8">
        <v>1.5746098349890107E-2</v>
      </c>
      <c r="M102" s="3">
        <v>40.840000000000003</v>
      </c>
      <c r="N102" s="3">
        <v>0.3</v>
      </c>
    </row>
    <row r="103" spans="1:14" x14ac:dyDescent="0.25">
      <c r="A103" s="1" t="s">
        <v>28</v>
      </c>
      <c r="B103" s="4">
        <v>16</v>
      </c>
      <c r="C103" s="5">
        <v>500</v>
      </c>
      <c r="D103" s="5">
        <v>2</v>
      </c>
      <c r="E103" s="4">
        <v>168</v>
      </c>
      <c r="F103" s="3">
        <v>3.2689999999999997</v>
      </c>
      <c r="G103" s="4">
        <v>25</v>
      </c>
      <c r="H103" s="4">
        <v>33</v>
      </c>
      <c r="I103" s="1">
        <v>250</v>
      </c>
      <c r="J103" s="4">
        <v>333</v>
      </c>
      <c r="K103" s="5">
        <v>400</v>
      </c>
      <c r="L103" s="8">
        <v>1.5746098349890107E-2</v>
      </c>
      <c r="M103" s="3">
        <v>20.420000000000002</v>
      </c>
      <c r="N103" s="3">
        <v>0.15</v>
      </c>
    </row>
    <row r="104" spans="1:14" x14ac:dyDescent="0.25">
      <c r="B104" s="4">
        <v>16</v>
      </c>
      <c r="C104" s="5">
        <v>500</v>
      </c>
      <c r="D104" s="5">
        <v>2</v>
      </c>
      <c r="E104" s="4">
        <v>168</v>
      </c>
      <c r="F104" s="3">
        <v>3.2689999999999997</v>
      </c>
      <c r="G104" s="4">
        <v>25</v>
      </c>
      <c r="H104" s="4">
        <v>33</v>
      </c>
      <c r="I104" s="1">
        <v>250</v>
      </c>
      <c r="J104" s="4">
        <v>333</v>
      </c>
      <c r="K104" s="5">
        <v>400</v>
      </c>
      <c r="L104" s="8">
        <v>1.5746098349890107E-2</v>
      </c>
      <c r="M104" s="3">
        <v>23.34</v>
      </c>
      <c r="N104" s="3">
        <v>0.18</v>
      </c>
    </row>
    <row r="105" spans="1:14" x14ac:dyDescent="0.25">
      <c r="B105" s="4">
        <v>16</v>
      </c>
      <c r="C105" s="5">
        <v>500</v>
      </c>
      <c r="D105" s="5">
        <v>2</v>
      </c>
      <c r="E105" s="4">
        <v>168</v>
      </c>
      <c r="F105" s="3">
        <v>3.2689999999999997</v>
      </c>
      <c r="G105" s="4">
        <v>25</v>
      </c>
      <c r="H105" s="4">
        <v>33</v>
      </c>
      <c r="I105" s="1">
        <v>250</v>
      </c>
      <c r="J105" s="4">
        <v>333</v>
      </c>
      <c r="K105" s="5">
        <v>400</v>
      </c>
      <c r="L105" s="8">
        <v>1.5746098349890107E-2</v>
      </c>
      <c r="M105" s="3">
        <v>26.26</v>
      </c>
      <c r="N105" s="3">
        <v>0.18</v>
      </c>
    </row>
    <row r="106" spans="1:14" x14ac:dyDescent="0.25">
      <c r="B106" s="4">
        <v>16</v>
      </c>
      <c r="C106" s="5">
        <v>500</v>
      </c>
      <c r="D106" s="5">
        <v>2</v>
      </c>
      <c r="E106" s="4">
        <v>168</v>
      </c>
      <c r="F106" s="3">
        <v>3.2689999999999997</v>
      </c>
      <c r="G106" s="4">
        <v>25</v>
      </c>
      <c r="H106" s="4">
        <v>33</v>
      </c>
      <c r="I106" s="1">
        <v>250</v>
      </c>
      <c r="J106" s="4">
        <v>333</v>
      </c>
      <c r="K106" s="5">
        <v>400</v>
      </c>
      <c r="L106" s="8">
        <v>1.5746098349890107E-2</v>
      </c>
      <c r="M106" s="3">
        <v>29.175000000000001</v>
      </c>
      <c r="N106" s="3">
        <v>0.25</v>
      </c>
    </row>
    <row r="107" spans="1:14" x14ac:dyDescent="0.25">
      <c r="B107" s="4">
        <v>16</v>
      </c>
      <c r="C107" s="5">
        <v>500</v>
      </c>
      <c r="D107" s="5">
        <v>2</v>
      </c>
      <c r="E107" s="4">
        <v>168</v>
      </c>
      <c r="F107" s="3">
        <v>3.2689999999999997</v>
      </c>
      <c r="G107" s="4">
        <v>25</v>
      </c>
      <c r="H107" s="4">
        <v>33</v>
      </c>
      <c r="I107" s="1">
        <v>250</v>
      </c>
      <c r="J107" s="4">
        <v>333</v>
      </c>
      <c r="K107" s="5">
        <v>400</v>
      </c>
      <c r="L107" s="8">
        <v>1.5746098349890107E-2</v>
      </c>
      <c r="M107" s="3">
        <v>32.090000000000003</v>
      </c>
      <c r="N107" s="3">
        <v>0.28000000000000003</v>
      </c>
    </row>
    <row r="108" spans="1:14" x14ac:dyDescent="0.25">
      <c r="B108" s="4">
        <v>16</v>
      </c>
      <c r="C108" s="5">
        <v>500</v>
      </c>
      <c r="D108" s="5">
        <v>2</v>
      </c>
      <c r="E108" s="4">
        <v>168</v>
      </c>
      <c r="F108" s="3">
        <v>3.2689999999999997</v>
      </c>
      <c r="G108" s="4">
        <v>25</v>
      </c>
      <c r="H108" s="4">
        <v>33</v>
      </c>
      <c r="I108" s="1">
        <v>250</v>
      </c>
      <c r="J108" s="4">
        <v>333</v>
      </c>
      <c r="K108" s="5">
        <v>400</v>
      </c>
      <c r="L108" s="8">
        <v>1.5746098349890107E-2</v>
      </c>
      <c r="M108" s="3">
        <v>35.01</v>
      </c>
      <c r="N108" s="3">
        <v>0.33</v>
      </c>
    </row>
    <row r="109" spans="1:14" x14ac:dyDescent="0.25">
      <c r="B109" s="4">
        <v>16</v>
      </c>
      <c r="C109" s="5">
        <v>500</v>
      </c>
      <c r="D109" s="5">
        <v>2</v>
      </c>
      <c r="E109" s="4">
        <v>168</v>
      </c>
      <c r="F109" s="3">
        <v>3.2689999999999997</v>
      </c>
      <c r="G109" s="4">
        <v>25</v>
      </c>
      <c r="H109" s="4">
        <v>33</v>
      </c>
      <c r="I109" s="1">
        <v>250</v>
      </c>
      <c r="J109" s="4">
        <v>333</v>
      </c>
      <c r="K109" s="5">
        <v>400</v>
      </c>
      <c r="L109" s="8">
        <v>1.5746098349890107E-2</v>
      </c>
      <c r="M109" s="3">
        <v>37.93</v>
      </c>
      <c r="N109" s="3">
        <v>0.38</v>
      </c>
    </row>
    <row r="110" spans="1:14" x14ac:dyDescent="0.25">
      <c r="B110" s="4">
        <v>16</v>
      </c>
      <c r="C110" s="5">
        <v>500</v>
      </c>
      <c r="D110" s="5">
        <v>2</v>
      </c>
      <c r="E110" s="4">
        <v>168</v>
      </c>
      <c r="F110" s="3">
        <v>3.2689999999999997</v>
      </c>
      <c r="G110" s="4">
        <v>25</v>
      </c>
      <c r="H110" s="4">
        <v>33</v>
      </c>
      <c r="I110" s="1">
        <v>250</v>
      </c>
      <c r="J110" s="4">
        <v>333</v>
      </c>
      <c r="K110" s="5">
        <v>400</v>
      </c>
      <c r="L110" s="8">
        <v>1.5746098349890107E-2</v>
      </c>
      <c r="M110" s="3">
        <v>40.840000000000003</v>
      </c>
      <c r="N110" s="3">
        <v>0.43</v>
      </c>
    </row>
    <row r="111" spans="1:14" x14ac:dyDescent="0.25">
      <c r="A111" s="1" t="s">
        <v>29</v>
      </c>
      <c r="B111" s="4">
        <v>16</v>
      </c>
      <c r="C111" s="5">
        <v>500</v>
      </c>
      <c r="D111" s="5">
        <v>3</v>
      </c>
      <c r="E111" s="4">
        <v>76</v>
      </c>
      <c r="F111" s="3">
        <v>3.2689999999999997</v>
      </c>
      <c r="G111" s="4">
        <v>25</v>
      </c>
      <c r="H111" s="4">
        <v>33</v>
      </c>
      <c r="I111" s="1">
        <v>250</v>
      </c>
      <c r="J111" s="4">
        <v>333</v>
      </c>
      <c r="K111" s="5">
        <v>600</v>
      </c>
      <c r="L111" s="8">
        <v>2.1238938053097345E-2</v>
      </c>
      <c r="M111" s="3">
        <v>37.93</v>
      </c>
      <c r="N111" s="3">
        <v>0.15</v>
      </c>
    </row>
    <row r="112" spans="1:14" x14ac:dyDescent="0.25">
      <c r="B112" s="4">
        <v>16</v>
      </c>
      <c r="C112" s="5">
        <v>500</v>
      </c>
      <c r="D112" s="5">
        <v>3</v>
      </c>
      <c r="E112" s="4">
        <v>76</v>
      </c>
      <c r="F112" s="3">
        <v>3.2689999999999997</v>
      </c>
      <c r="G112" s="4">
        <v>25</v>
      </c>
      <c r="H112" s="4">
        <v>33</v>
      </c>
      <c r="I112" s="1">
        <v>250</v>
      </c>
      <c r="J112" s="4">
        <v>333</v>
      </c>
      <c r="K112" s="5">
        <v>600</v>
      </c>
      <c r="L112" s="8">
        <v>2.1238938053097345E-2</v>
      </c>
      <c r="M112" s="3">
        <v>40.840000000000003</v>
      </c>
      <c r="N112" s="3">
        <v>0.18</v>
      </c>
    </row>
    <row r="113" spans="1:14" x14ac:dyDescent="0.25">
      <c r="B113" s="4">
        <v>16</v>
      </c>
      <c r="C113" s="5">
        <v>500</v>
      </c>
      <c r="D113" s="5">
        <v>3</v>
      </c>
      <c r="E113" s="4">
        <v>76</v>
      </c>
      <c r="F113" s="3">
        <v>3.2689999999999997</v>
      </c>
      <c r="G113" s="4">
        <v>25</v>
      </c>
      <c r="H113" s="4">
        <v>33</v>
      </c>
      <c r="I113" s="1">
        <v>250</v>
      </c>
      <c r="J113" s="4">
        <v>333</v>
      </c>
      <c r="K113" s="5">
        <v>600</v>
      </c>
      <c r="L113" s="8">
        <v>2.1238938053097345E-2</v>
      </c>
      <c r="M113" s="3">
        <v>43.76</v>
      </c>
      <c r="N113" s="3">
        <v>0.18</v>
      </c>
    </row>
    <row r="114" spans="1:14" x14ac:dyDescent="0.25">
      <c r="B114" s="4">
        <v>16</v>
      </c>
      <c r="C114" s="5">
        <v>500</v>
      </c>
      <c r="D114" s="5">
        <v>3</v>
      </c>
      <c r="E114" s="4">
        <v>76</v>
      </c>
      <c r="F114" s="3">
        <v>3.2689999999999997</v>
      </c>
      <c r="G114" s="4">
        <v>25</v>
      </c>
      <c r="H114" s="4">
        <v>33</v>
      </c>
      <c r="I114" s="1">
        <v>250</v>
      </c>
      <c r="J114" s="4">
        <v>333</v>
      </c>
      <c r="K114" s="5">
        <v>600</v>
      </c>
      <c r="L114" s="8">
        <v>2.1238938053097345E-2</v>
      </c>
      <c r="M114" s="3">
        <v>46.68</v>
      </c>
      <c r="N114" s="3">
        <v>0.2</v>
      </c>
    </row>
    <row r="115" spans="1:14" x14ac:dyDescent="0.25">
      <c r="B115" s="4">
        <v>16</v>
      </c>
      <c r="C115" s="5">
        <v>500</v>
      </c>
      <c r="D115" s="5">
        <v>3</v>
      </c>
      <c r="E115" s="4">
        <v>76</v>
      </c>
      <c r="F115" s="3">
        <v>3.2689999999999997</v>
      </c>
      <c r="G115" s="4">
        <v>25</v>
      </c>
      <c r="H115" s="4">
        <v>33</v>
      </c>
      <c r="I115" s="1">
        <v>250</v>
      </c>
      <c r="J115" s="4">
        <v>333</v>
      </c>
      <c r="K115" s="5">
        <v>600</v>
      </c>
      <c r="L115" s="8">
        <v>2.1238938053097345E-2</v>
      </c>
      <c r="M115" s="3">
        <v>49.6</v>
      </c>
      <c r="N115" s="3">
        <v>0.2</v>
      </c>
    </row>
    <row r="116" spans="1:14" x14ac:dyDescent="0.25">
      <c r="A116" s="1" t="s">
        <v>30</v>
      </c>
      <c r="B116" s="4">
        <v>16</v>
      </c>
      <c r="C116" s="5">
        <v>500</v>
      </c>
      <c r="D116" s="5">
        <v>3</v>
      </c>
      <c r="E116" s="4">
        <v>76</v>
      </c>
      <c r="F116" s="3">
        <v>3.2689999999999997</v>
      </c>
      <c r="G116" s="4">
        <v>25</v>
      </c>
      <c r="H116" s="4">
        <v>33</v>
      </c>
      <c r="I116" s="1">
        <v>250</v>
      </c>
      <c r="J116" s="4">
        <v>333</v>
      </c>
      <c r="K116" s="5">
        <v>600</v>
      </c>
      <c r="L116" s="8">
        <v>2.1238938053097345E-2</v>
      </c>
      <c r="M116" s="3">
        <v>40.840000000000003</v>
      </c>
      <c r="N116" s="3">
        <v>0.15</v>
      </c>
    </row>
    <row r="117" spans="1:14" x14ac:dyDescent="0.25">
      <c r="B117" s="4">
        <v>16</v>
      </c>
      <c r="C117" s="5">
        <v>500</v>
      </c>
      <c r="D117" s="5">
        <v>3</v>
      </c>
      <c r="E117" s="4">
        <v>76</v>
      </c>
      <c r="F117" s="3">
        <v>3.2689999999999997</v>
      </c>
      <c r="G117" s="4">
        <v>25</v>
      </c>
      <c r="H117" s="4">
        <v>33</v>
      </c>
      <c r="I117" s="1">
        <v>250</v>
      </c>
      <c r="J117" s="4">
        <v>333</v>
      </c>
      <c r="K117" s="5">
        <v>600</v>
      </c>
      <c r="L117" s="8">
        <v>2.1238938053097345E-2</v>
      </c>
      <c r="M117" s="3">
        <v>43.76</v>
      </c>
      <c r="N117" s="3">
        <v>0.18</v>
      </c>
    </row>
    <row r="118" spans="1:14" x14ac:dyDescent="0.25">
      <c r="B118" s="4">
        <v>16</v>
      </c>
      <c r="C118" s="5">
        <v>500</v>
      </c>
      <c r="D118" s="5">
        <v>3</v>
      </c>
      <c r="E118" s="4">
        <v>76</v>
      </c>
      <c r="F118" s="3">
        <v>3.2689999999999997</v>
      </c>
      <c r="G118" s="4">
        <v>25</v>
      </c>
      <c r="H118" s="4">
        <v>33</v>
      </c>
      <c r="I118" s="1">
        <v>250</v>
      </c>
      <c r="J118" s="4">
        <v>333</v>
      </c>
      <c r="K118" s="5">
        <v>600</v>
      </c>
      <c r="L118" s="8">
        <v>2.1238938053097345E-2</v>
      </c>
      <c r="M118" s="3">
        <v>46.68</v>
      </c>
      <c r="N118" s="3">
        <v>0.2</v>
      </c>
    </row>
    <row r="119" spans="1:14" x14ac:dyDescent="0.25">
      <c r="B119" s="4">
        <v>16</v>
      </c>
      <c r="C119" s="5">
        <v>500</v>
      </c>
      <c r="D119" s="5">
        <v>3</v>
      </c>
      <c r="E119" s="4">
        <v>76</v>
      </c>
      <c r="F119" s="3">
        <v>3.2689999999999997</v>
      </c>
      <c r="G119" s="4">
        <v>25</v>
      </c>
      <c r="H119" s="4">
        <v>33</v>
      </c>
      <c r="I119" s="1">
        <v>250</v>
      </c>
      <c r="J119" s="4">
        <v>333</v>
      </c>
      <c r="K119" s="5">
        <v>600</v>
      </c>
      <c r="L119" s="8">
        <v>2.1238938053097345E-2</v>
      </c>
      <c r="M119" s="3">
        <v>49.6</v>
      </c>
      <c r="N119" s="3">
        <v>0.2</v>
      </c>
    </row>
    <row r="120" spans="1:14" x14ac:dyDescent="0.25">
      <c r="A120" s="1" t="s">
        <v>31</v>
      </c>
      <c r="B120" s="4">
        <v>12</v>
      </c>
      <c r="C120" s="5">
        <v>500</v>
      </c>
      <c r="D120" s="5">
        <v>2</v>
      </c>
      <c r="E120" s="4">
        <v>296</v>
      </c>
      <c r="F120" s="3">
        <v>3.2689999999999997</v>
      </c>
      <c r="G120" s="4">
        <v>25</v>
      </c>
      <c r="H120" s="4">
        <v>31</v>
      </c>
      <c r="I120" s="1">
        <v>400</v>
      </c>
      <c r="J120" s="4">
        <v>161</v>
      </c>
      <c r="K120" s="5">
        <v>220</v>
      </c>
      <c r="L120" s="8">
        <v>1.1724791159986788E-2</v>
      </c>
      <c r="M120" s="3">
        <v>4.67</v>
      </c>
      <c r="N120" s="3">
        <v>0.2</v>
      </c>
    </row>
    <row r="121" spans="1:14" x14ac:dyDescent="0.25">
      <c r="B121" s="4">
        <v>12</v>
      </c>
      <c r="C121" s="5">
        <v>500</v>
      </c>
      <c r="D121" s="5">
        <v>2</v>
      </c>
      <c r="E121" s="4">
        <v>296</v>
      </c>
      <c r="F121" s="3">
        <v>3.2689999999999997</v>
      </c>
      <c r="G121" s="4">
        <v>25</v>
      </c>
      <c r="H121" s="4">
        <v>31</v>
      </c>
      <c r="I121" s="1">
        <v>400</v>
      </c>
      <c r="J121" s="4">
        <v>161</v>
      </c>
      <c r="K121" s="5">
        <v>220</v>
      </c>
      <c r="L121" s="8">
        <v>1.1724791159986788E-2</v>
      </c>
      <c r="M121" s="3">
        <v>6.42</v>
      </c>
      <c r="N121" s="3">
        <v>0.25</v>
      </c>
    </row>
    <row r="122" spans="1:14" x14ac:dyDescent="0.25">
      <c r="B122" s="4">
        <v>12</v>
      </c>
      <c r="C122" s="5">
        <v>500</v>
      </c>
      <c r="D122" s="5">
        <v>2</v>
      </c>
      <c r="E122" s="4">
        <v>296</v>
      </c>
      <c r="F122" s="3">
        <v>3.2689999999999997</v>
      </c>
      <c r="G122" s="4">
        <v>25</v>
      </c>
      <c r="H122" s="4">
        <v>31</v>
      </c>
      <c r="I122" s="1">
        <v>400</v>
      </c>
      <c r="J122" s="4">
        <v>161</v>
      </c>
      <c r="K122" s="5">
        <v>220</v>
      </c>
      <c r="L122" s="8">
        <v>1.1724791159986788E-2</v>
      </c>
      <c r="M122" s="3">
        <v>8.17</v>
      </c>
      <c r="N122" s="3">
        <v>0.33</v>
      </c>
    </row>
    <row r="123" spans="1:14" x14ac:dyDescent="0.25">
      <c r="A123" s="1" t="s">
        <v>32</v>
      </c>
      <c r="B123" s="4">
        <v>12</v>
      </c>
      <c r="C123" s="5">
        <v>500</v>
      </c>
      <c r="D123" s="5">
        <v>2</v>
      </c>
      <c r="E123" s="4">
        <v>296</v>
      </c>
      <c r="F123" s="3">
        <v>3.2689999999999997</v>
      </c>
      <c r="G123" s="4">
        <v>25</v>
      </c>
      <c r="H123" s="4">
        <v>31</v>
      </c>
      <c r="I123" s="1">
        <v>400</v>
      </c>
      <c r="J123" s="4">
        <v>161</v>
      </c>
      <c r="K123" s="5">
        <v>220</v>
      </c>
      <c r="L123" s="8">
        <v>1.1724791159986788E-2</v>
      </c>
      <c r="M123" s="3">
        <v>6.42</v>
      </c>
      <c r="N123" s="3">
        <v>0.23</v>
      </c>
    </row>
    <row r="124" spans="1:14" x14ac:dyDescent="0.25">
      <c r="B124" s="4">
        <v>12</v>
      </c>
      <c r="C124" s="5">
        <v>500</v>
      </c>
      <c r="D124" s="5">
        <v>2</v>
      </c>
      <c r="E124" s="4">
        <v>296</v>
      </c>
      <c r="F124" s="3">
        <v>3.2689999999999997</v>
      </c>
      <c r="G124" s="4">
        <v>25</v>
      </c>
      <c r="H124" s="4">
        <v>31</v>
      </c>
      <c r="I124" s="1">
        <v>400</v>
      </c>
      <c r="J124" s="4">
        <v>161</v>
      </c>
      <c r="K124" s="5">
        <v>220</v>
      </c>
      <c r="L124" s="8">
        <v>1.1724791159986788E-2</v>
      </c>
      <c r="M124" s="3">
        <v>8.17</v>
      </c>
      <c r="N124" s="3">
        <v>0.28000000000000003</v>
      </c>
    </row>
    <row r="125" spans="1:14" x14ac:dyDescent="0.25">
      <c r="A125" s="1" t="s">
        <v>33</v>
      </c>
      <c r="B125" s="4">
        <v>12</v>
      </c>
      <c r="C125" s="5">
        <v>500</v>
      </c>
      <c r="D125" s="5">
        <v>3</v>
      </c>
      <c r="E125" s="4">
        <v>142</v>
      </c>
      <c r="F125" s="3">
        <v>3.2689999999999997</v>
      </c>
      <c r="G125" s="4">
        <v>25</v>
      </c>
      <c r="H125" s="4">
        <v>31</v>
      </c>
      <c r="I125" s="1">
        <v>400</v>
      </c>
      <c r="J125" s="4">
        <v>161</v>
      </c>
      <c r="K125" s="5">
        <v>330</v>
      </c>
      <c r="L125" s="8">
        <v>1.1724791159986788E-2</v>
      </c>
      <c r="M125" s="3">
        <v>8.17</v>
      </c>
      <c r="N125" s="3">
        <v>0.18</v>
      </c>
    </row>
    <row r="126" spans="1:14" x14ac:dyDescent="0.25">
      <c r="B126" s="4">
        <v>12</v>
      </c>
      <c r="C126" s="5">
        <v>500</v>
      </c>
      <c r="D126" s="5">
        <v>3</v>
      </c>
      <c r="E126" s="4">
        <v>142</v>
      </c>
      <c r="F126" s="3">
        <v>3.2689999999999997</v>
      </c>
      <c r="G126" s="4">
        <v>25</v>
      </c>
      <c r="H126" s="4">
        <v>31</v>
      </c>
      <c r="I126" s="1">
        <v>400</v>
      </c>
      <c r="J126" s="4">
        <v>161</v>
      </c>
      <c r="K126" s="5">
        <v>330</v>
      </c>
      <c r="L126" s="8">
        <v>1.1724791159986788E-2</v>
      </c>
      <c r="M126" s="3">
        <v>9.92</v>
      </c>
      <c r="N126" s="3">
        <v>0.23</v>
      </c>
    </row>
    <row r="127" spans="1:14" x14ac:dyDescent="0.25">
      <c r="B127" s="4">
        <v>12</v>
      </c>
      <c r="C127" s="5">
        <v>500</v>
      </c>
      <c r="D127" s="5">
        <v>3</v>
      </c>
      <c r="E127" s="4">
        <v>142</v>
      </c>
      <c r="F127" s="3">
        <v>3.2689999999999997</v>
      </c>
      <c r="G127" s="4">
        <v>25</v>
      </c>
      <c r="H127" s="4">
        <v>31</v>
      </c>
      <c r="I127" s="1">
        <v>400</v>
      </c>
      <c r="J127" s="4">
        <v>161</v>
      </c>
      <c r="K127" s="5">
        <v>330</v>
      </c>
      <c r="L127" s="8">
        <v>1.1724791159986788E-2</v>
      </c>
      <c r="M127" s="3">
        <v>11.67</v>
      </c>
      <c r="N127" s="3">
        <v>0.25</v>
      </c>
    </row>
    <row r="128" spans="1:14" x14ac:dyDescent="0.25">
      <c r="A128" s="1" t="s">
        <v>34</v>
      </c>
      <c r="B128" s="4">
        <v>12</v>
      </c>
      <c r="C128" s="5">
        <v>500</v>
      </c>
      <c r="D128" s="5">
        <v>3</v>
      </c>
      <c r="E128" s="4">
        <v>142</v>
      </c>
      <c r="F128" s="3">
        <v>3.2689999999999997</v>
      </c>
      <c r="G128" s="4">
        <v>25</v>
      </c>
      <c r="H128" s="4">
        <v>31</v>
      </c>
      <c r="I128" s="1">
        <v>400</v>
      </c>
      <c r="J128" s="4">
        <v>161</v>
      </c>
      <c r="K128" s="5">
        <v>330</v>
      </c>
      <c r="L128" s="8">
        <v>1.1724791159986788E-2</v>
      </c>
      <c r="M128" s="3">
        <v>8.17</v>
      </c>
      <c r="N128" s="3">
        <v>0.18</v>
      </c>
    </row>
    <row r="129" spans="1:14" x14ac:dyDescent="0.25">
      <c r="B129" s="4">
        <v>12</v>
      </c>
      <c r="C129" s="5">
        <v>500</v>
      </c>
      <c r="D129" s="5">
        <v>3</v>
      </c>
      <c r="E129" s="4">
        <v>142</v>
      </c>
      <c r="F129" s="3">
        <v>3.2689999999999997</v>
      </c>
      <c r="G129" s="4">
        <v>25</v>
      </c>
      <c r="H129" s="4">
        <v>31</v>
      </c>
      <c r="I129" s="1">
        <v>400</v>
      </c>
      <c r="J129" s="4">
        <v>161</v>
      </c>
      <c r="K129" s="5">
        <v>330</v>
      </c>
      <c r="L129" s="8">
        <v>1.1724791159986788E-2</v>
      </c>
      <c r="M129" s="3">
        <v>9.92</v>
      </c>
      <c r="N129" s="3">
        <v>0.23</v>
      </c>
    </row>
    <row r="130" spans="1:14" x14ac:dyDescent="0.25">
      <c r="B130" s="4">
        <v>12</v>
      </c>
      <c r="C130" s="5">
        <v>500</v>
      </c>
      <c r="D130" s="5">
        <v>3</v>
      </c>
      <c r="E130" s="4">
        <v>142</v>
      </c>
      <c r="F130" s="3">
        <v>3.2689999999999997</v>
      </c>
      <c r="G130" s="4">
        <v>25</v>
      </c>
      <c r="H130" s="4">
        <v>31</v>
      </c>
      <c r="I130" s="1">
        <v>400</v>
      </c>
      <c r="J130" s="4">
        <v>161</v>
      </c>
      <c r="K130" s="5">
        <v>330</v>
      </c>
      <c r="L130" s="8">
        <v>1.1724791159986788E-2</v>
      </c>
      <c r="M130" s="3">
        <v>11.67</v>
      </c>
      <c r="N130" s="3">
        <v>0.25</v>
      </c>
    </row>
    <row r="131" spans="1:14" x14ac:dyDescent="0.25">
      <c r="A131" s="1" t="s">
        <v>35</v>
      </c>
      <c r="B131" s="4">
        <v>12</v>
      </c>
      <c r="C131" s="5">
        <v>500</v>
      </c>
      <c r="D131" s="5">
        <v>4</v>
      </c>
      <c r="E131" s="4">
        <v>90.67</v>
      </c>
      <c r="F131" s="3">
        <v>3.2689999999999997</v>
      </c>
      <c r="G131" s="4">
        <v>25</v>
      </c>
      <c r="H131" s="4">
        <v>31</v>
      </c>
      <c r="I131" s="1">
        <v>400</v>
      </c>
      <c r="J131" s="4">
        <v>161</v>
      </c>
      <c r="K131" s="5">
        <v>440</v>
      </c>
      <c r="L131" s="8">
        <v>1.2087912087912088E-2</v>
      </c>
      <c r="M131" s="3">
        <v>11.67</v>
      </c>
      <c r="N131" s="3">
        <v>0.15</v>
      </c>
    </row>
    <row r="132" spans="1:14" x14ac:dyDescent="0.25">
      <c r="B132" s="4">
        <v>12</v>
      </c>
      <c r="C132" s="5">
        <v>500</v>
      </c>
      <c r="D132" s="5">
        <v>4</v>
      </c>
      <c r="E132" s="4">
        <v>90.67</v>
      </c>
      <c r="F132" s="3">
        <v>3.2689999999999997</v>
      </c>
      <c r="G132" s="4">
        <v>25</v>
      </c>
      <c r="H132" s="4">
        <v>31</v>
      </c>
      <c r="I132" s="1">
        <v>400</v>
      </c>
      <c r="J132" s="4">
        <v>161</v>
      </c>
      <c r="K132" s="5">
        <v>440</v>
      </c>
      <c r="L132" s="8">
        <v>1.2087912087912088E-2</v>
      </c>
      <c r="M132" s="3">
        <v>13.42</v>
      </c>
      <c r="N132" s="3">
        <v>0.15</v>
      </c>
    </row>
    <row r="133" spans="1:14" x14ac:dyDescent="0.25">
      <c r="B133" s="4">
        <v>12</v>
      </c>
      <c r="C133" s="5">
        <v>500</v>
      </c>
      <c r="D133" s="5">
        <v>4</v>
      </c>
      <c r="E133" s="4">
        <v>90.67</v>
      </c>
      <c r="F133" s="3">
        <v>3.2689999999999997</v>
      </c>
      <c r="G133" s="4">
        <v>25</v>
      </c>
      <c r="H133" s="4">
        <v>31</v>
      </c>
      <c r="I133" s="1">
        <v>400</v>
      </c>
      <c r="J133" s="4">
        <v>161</v>
      </c>
      <c r="K133" s="5">
        <v>440</v>
      </c>
      <c r="L133" s="8">
        <v>1.2087912087912088E-2</v>
      </c>
      <c r="M133" s="3">
        <v>15.17</v>
      </c>
      <c r="N133" s="3">
        <v>0.18</v>
      </c>
    </row>
    <row r="134" spans="1:14" x14ac:dyDescent="0.25">
      <c r="A134" s="1" t="s">
        <v>36</v>
      </c>
      <c r="B134" s="4">
        <v>12</v>
      </c>
      <c r="C134" s="5">
        <v>500</v>
      </c>
      <c r="D134" s="5">
        <v>4</v>
      </c>
      <c r="E134" s="4">
        <v>90.67</v>
      </c>
      <c r="F134" s="3">
        <v>3.2689999999999997</v>
      </c>
      <c r="G134" s="4">
        <v>25</v>
      </c>
      <c r="H134" s="4">
        <v>31</v>
      </c>
      <c r="I134" s="1">
        <v>400</v>
      </c>
      <c r="J134" s="4">
        <v>161</v>
      </c>
      <c r="K134" s="5">
        <v>440</v>
      </c>
      <c r="L134" s="8">
        <v>1.2087912087912088E-2</v>
      </c>
      <c r="M134" s="3">
        <v>11.67</v>
      </c>
      <c r="N134" s="3">
        <v>0.18</v>
      </c>
    </row>
    <row r="135" spans="1:14" x14ac:dyDescent="0.25">
      <c r="B135" s="4">
        <v>12</v>
      </c>
      <c r="C135" s="5">
        <v>500</v>
      </c>
      <c r="D135" s="5">
        <v>4</v>
      </c>
      <c r="E135" s="4">
        <v>90.67</v>
      </c>
      <c r="F135" s="3">
        <v>3.2689999999999997</v>
      </c>
      <c r="G135" s="4">
        <v>25</v>
      </c>
      <c r="H135" s="4">
        <v>31</v>
      </c>
      <c r="I135" s="1">
        <v>400</v>
      </c>
      <c r="J135" s="4">
        <v>161</v>
      </c>
      <c r="K135" s="5">
        <v>440</v>
      </c>
      <c r="L135" s="8">
        <v>1.2087912087912088E-2</v>
      </c>
      <c r="M135" s="3">
        <v>13.42</v>
      </c>
      <c r="N135" s="3">
        <v>0.2</v>
      </c>
    </row>
    <row r="136" spans="1:14" x14ac:dyDescent="0.25">
      <c r="B136" s="4">
        <v>12</v>
      </c>
      <c r="C136" s="5">
        <v>500</v>
      </c>
      <c r="D136" s="5">
        <v>4</v>
      </c>
      <c r="E136" s="4">
        <v>90.67</v>
      </c>
      <c r="F136" s="3">
        <v>3.2689999999999997</v>
      </c>
      <c r="G136" s="4">
        <v>25</v>
      </c>
      <c r="H136" s="4">
        <v>31</v>
      </c>
      <c r="I136" s="1">
        <v>400</v>
      </c>
      <c r="J136" s="4">
        <v>161</v>
      </c>
      <c r="K136" s="5">
        <v>440</v>
      </c>
      <c r="L136" s="8">
        <v>1.2087912087912088E-2</v>
      </c>
      <c r="M136" s="3">
        <v>15.17</v>
      </c>
      <c r="N136" s="3">
        <v>0.23</v>
      </c>
    </row>
    <row r="137" spans="1:14" x14ac:dyDescent="0.25">
      <c r="A137" s="1" t="s">
        <v>37</v>
      </c>
      <c r="B137" s="4">
        <v>10</v>
      </c>
      <c r="C137" s="5">
        <v>528</v>
      </c>
      <c r="D137" s="5">
        <v>1</v>
      </c>
      <c r="E137" s="4">
        <v>45</v>
      </c>
      <c r="F137" s="3">
        <v>2.8</v>
      </c>
      <c r="G137" s="4">
        <v>40</v>
      </c>
      <c r="H137" s="4">
        <v>45</v>
      </c>
      <c r="I137" s="1">
        <v>100</v>
      </c>
      <c r="J137" s="4">
        <v>250</v>
      </c>
      <c r="K137" s="5">
        <v>78.5</v>
      </c>
      <c r="L137" s="8">
        <v>8.263157894736842E-3</v>
      </c>
      <c r="M137" s="3">
        <v>4.0999999999999996</v>
      </c>
      <c r="N137" s="3">
        <v>0.16</v>
      </c>
    </row>
    <row r="138" spans="1:14" x14ac:dyDescent="0.25">
      <c r="B138" s="4">
        <v>10</v>
      </c>
      <c r="C138" s="5">
        <v>528</v>
      </c>
      <c r="D138" s="5">
        <v>1</v>
      </c>
      <c r="E138" s="4">
        <v>45</v>
      </c>
      <c r="F138" s="3">
        <v>2.8</v>
      </c>
      <c r="G138" s="4">
        <v>40</v>
      </c>
      <c r="H138" s="4">
        <v>45</v>
      </c>
      <c r="I138" s="1">
        <v>100</v>
      </c>
      <c r="J138" s="4">
        <v>250</v>
      </c>
      <c r="K138" s="5">
        <v>78.5</v>
      </c>
      <c r="L138" s="8">
        <v>8.263157894736842E-3</v>
      </c>
      <c r="M138" s="3">
        <v>4.4000000000000004</v>
      </c>
      <c r="N138" s="3">
        <v>0.18</v>
      </c>
    </row>
    <row r="139" spans="1:14" x14ac:dyDescent="0.25">
      <c r="B139" s="4">
        <v>10</v>
      </c>
      <c r="C139" s="5">
        <v>528</v>
      </c>
      <c r="D139" s="5">
        <v>1</v>
      </c>
      <c r="E139" s="4">
        <v>45</v>
      </c>
      <c r="F139" s="3">
        <v>2.8</v>
      </c>
      <c r="G139" s="4">
        <v>40</v>
      </c>
      <c r="H139" s="4">
        <v>45</v>
      </c>
      <c r="I139" s="1">
        <v>100</v>
      </c>
      <c r="J139" s="4">
        <v>250</v>
      </c>
      <c r="K139" s="5">
        <v>78.5</v>
      </c>
      <c r="L139" s="8">
        <v>8.263157894736842E-3</v>
      </c>
      <c r="M139" s="3">
        <v>4.74</v>
      </c>
      <c r="N139" s="3">
        <v>0.2</v>
      </c>
    </row>
    <row r="140" spans="1:14" x14ac:dyDescent="0.25">
      <c r="B140" s="4">
        <v>10</v>
      </c>
      <c r="C140" s="5">
        <v>528</v>
      </c>
      <c r="D140" s="5">
        <v>1</v>
      </c>
      <c r="E140" s="4">
        <v>45</v>
      </c>
      <c r="F140" s="3">
        <v>2.8</v>
      </c>
      <c r="G140" s="4">
        <v>40</v>
      </c>
      <c r="H140" s="4">
        <v>45</v>
      </c>
      <c r="I140" s="1">
        <v>100</v>
      </c>
      <c r="J140" s="4">
        <v>250</v>
      </c>
      <c r="K140" s="5">
        <v>78.5</v>
      </c>
      <c r="L140" s="8">
        <v>8.263157894736842E-3</v>
      </c>
      <c r="M140" s="3">
        <v>5.04</v>
      </c>
      <c r="N140" s="3">
        <v>0.22</v>
      </c>
    </row>
    <row r="141" spans="1:14" x14ac:dyDescent="0.25">
      <c r="B141" s="4">
        <v>10</v>
      </c>
      <c r="C141" s="5">
        <v>528</v>
      </c>
      <c r="D141" s="5">
        <v>1</v>
      </c>
      <c r="E141" s="4">
        <v>45</v>
      </c>
      <c r="F141" s="3">
        <v>2.8</v>
      </c>
      <c r="G141" s="4">
        <v>40</v>
      </c>
      <c r="H141" s="4">
        <v>45</v>
      </c>
      <c r="I141" s="1">
        <v>100</v>
      </c>
      <c r="J141" s="4">
        <v>250</v>
      </c>
      <c r="K141" s="5">
        <v>78.5</v>
      </c>
      <c r="L141" s="8">
        <v>8.263157894736842E-3</v>
      </c>
      <c r="M141" s="3">
        <v>5.38</v>
      </c>
      <c r="N141" s="3">
        <v>0.24</v>
      </c>
    </row>
    <row r="142" spans="1:14" x14ac:dyDescent="0.25">
      <c r="B142" s="4">
        <v>10</v>
      </c>
      <c r="C142" s="5">
        <v>528</v>
      </c>
      <c r="D142" s="5">
        <v>1</v>
      </c>
      <c r="E142" s="4">
        <v>45</v>
      </c>
      <c r="F142" s="3">
        <v>2.8</v>
      </c>
      <c r="G142" s="4">
        <v>40</v>
      </c>
      <c r="H142" s="4">
        <v>45</v>
      </c>
      <c r="I142" s="1">
        <v>100</v>
      </c>
      <c r="J142" s="4">
        <v>250</v>
      </c>
      <c r="K142" s="5">
        <v>78.5</v>
      </c>
      <c r="L142" s="8">
        <v>8.263157894736842E-3</v>
      </c>
      <c r="M142" s="3">
        <v>5.68</v>
      </c>
      <c r="N142" s="3">
        <v>0.26</v>
      </c>
    </row>
    <row r="143" spans="1:14" x14ac:dyDescent="0.25">
      <c r="B143" s="4">
        <v>10</v>
      </c>
      <c r="C143" s="5">
        <v>528</v>
      </c>
      <c r="D143" s="5">
        <v>1</v>
      </c>
      <c r="E143" s="4">
        <v>45</v>
      </c>
      <c r="F143" s="3">
        <v>2.8</v>
      </c>
      <c r="G143" s="4">
        <v>40</v>
      </c>
      <c r="H143" s="4">
        <v>45</v>
      </c>
      <c r="I143" s="1">
        <v>100</v>
      </c>
      <c r="J143" s="4">
        <v>250</v>
      </c>
      <c r="K143" s="5">
        <v>78.5</v>
      </c>
      <c r="L143" s="8">
        <v>8.263157894736842E-3</v>
      </c>
      <c r="M143" s="3">
        <v>6.04</v>
      </c>
      <c r="N143" s="3">
        <v>0.28000000000000003</v>
      </c>
    </row>
    <row r="144" spans="1:14" x14ac:dyDescent="0.25">
      <c r="A144" s="1" t="s">
        <v>38</v>
      </c>
      <c r="B144" s="4">
        <v>10</v>
      </c>
      <c r="C144" s="5">
        <v>528</v>
      </c>
      <c r="D144" s="5">
        <v>1</v>
      </c>
      <c r="E144" s="4">
        <v>45</v>
      </c>
      <c r="F144" s="3">
        <v>2.8</v>
      </c>
      <c r="G144" s="4">
        <v>40</v>
      </c>
      <c r="H144" s="4">
        <v>45</v>
      </c>
      <c r="I144" s="1">
        <v>100</v>
      </c>
      <c r="J144" s="4">
        <v>250</v>
      </c>
      <c r="K144" s="5">
        <v>78.5</v>
      </c>
      <c r="L144" s="8">
        <v>8.263157894736842E-3</v>
      </c>
      <c r="M144" s="3">
        <v>3.76</v>
      </c>
      <c r="N144" s="3">
        <v>0.15</v>
      </c>
    </row>
    <row r="145" spans="1:14" x14ac:dyDescent="0.25">
      <c r="B145" s="4">
        <v>10</v>
      </c>
      <c r="C145" s="5">
        <v>528</v>
      </c>
      <c r="D145" s="5">
        <v>1</v>
      </c>
      <c r="E145" s="4">
        <v>45</v>
      </c>
      <c r="F145" s="3">
        <v>2.8</v>
      </c>
      <c r="G145" s="4">
        <v>40</v>
      </c>
      <c r="H145" s="4">
        <v>45</v>
      </c>
      <c r="I145" s="1">
        <v>100</v>
      </c>
      <c r="J145" s="4">
        <v>250</v>
      </c>
      <c r="K145" s="5">
        <v>78.5</v>
      </c>
      <c r="L145" s="8">
        <v>8.263157894736842E-3</v>
      </c>
      <c r="M145" s="3">
        <v>4.0999999999999996</v>
      </c>
      <c r="N145" s="3">
        <v>0.17</v>
      </c>
    </row>
    <row r="146" spans="1:14" x14ac:dyDescent="0.25">
      <c r="B146" s="4">
        <v>10</v>
      </c>
      <c r="C146" s="5">
        <v>528</v>
      </c>
      <c r="D146" s="5">
        <v>1</v>
      </c>
      <c r="E146" s="4">
        <v>45</v>
      </c>
      <c r="F146" s="3">
        <v>2.8</v>
      </c>
      <c r="G146" s="4">
        <v>40</v>
      </c>
      <c r="H146" s="4">
        <v>45</v>
      </c>
      <c r="I146" s="1">
        <v>100</v>
      </c>
      <c r="J146" s="4">
        <v>250</v>
      </c>
      <c r="K146" s="5">
        <v>78.5</v>
      </c>
      <c r="L146" s="8">
        <v>8.263157894736842E-3</v>
      </c>
      <c r="M146" s="3">
        <v>4.42</v>
      </c>
      <c r="N146" s="3">
        <v>0.19</v>
      </c>
    </row>
    <row r="147" spans="1:14" x14ac:dyDescent="0.25">
      <c r="B147" s="4">
        <v>10</v>
      </c>
      <c r="C147" s="5">
        <v>528</v>
      </c>
      <c r="D147" s="5">
        <v>1</v>
      </c>
      <c r="E147" s="4">
        <v>45</v>
      </c>
      <c r="F147" s="3">
        <v>2.8</v>
      </c>
      <c r="G147" s="4">
        <v>40</v>
      </c>
      <c r="H147" s="4">
        <v>45</v>
      </c>
      <c r="I147" s="1">
        <v>100</v>
      </c>
      <c r="J147" s="4">
        <v>250</v>
      </c>
      <c r="K147" s="5">
        <v>78.5</v>
      </c>
      <c r="L147" s="8">
        <v>8.263157894736842E-3</v>
      </c>
      <c r="M147" s="3">
        <v>4.71</v>
      </c>
      <c r="N147" s="3">
        <v>0.2</v>
      </c>
    </row>
    <row r="148" spans="1:14" x14ac:dyDescent="0.25">
      <c r="B148" s="4">
        <v>10</v>
      </c>
      <c r="C148" s="5">
        <v>528</v>
      </c>
      <c r="D148" s="5">
        <v>1</v>
      </c>
      <c r="E148" s="4">
        <v>45</v>
      </c>
      <c r="F148" s="3">
        <v>2.8</v>
      </c>
      <c r="G148" s="4">
        <v>40</v>
      </c>
      <c r="H148" s="4">
        <v>45</v>
      </c>
      <c r="I148" s="1">
        <v>100</v>
      </c>
      <c r="J148" s="4">
        <v>250</v>
      </c>
      <c r="K148" s="5">
        <v>78.5</v>
      </c>
      <c r="L148" s="8">
        <v>8.263157894736842E-3</v>
      </c>
      <c r="M148" s="3">
        <v>5.04</v>
      </c>
      <c r="N148" s="3">
        <v>0.22</v>
      </c>
    </row>
    <row r="149" spans="1:14" x14ac:dyDescent="0.25">
      <c r="B149" s="4">
        <v>10</v>
      </c>
      <c r="C149" s="5">
        <v>528</v>
      </c>
      <c r="D149" s="5">
        <v>1</v>
      </c>
      <c r="E149" s="4">
        <v>45</v>
      </c>
      <c r="F149" s="3">
        <v>2.8</v>
      </c>
      <c r="G149" s="4">
        <v>40</v>
      </c>
      <c r="H149" s="4">
        <v>45</v>
      </c>
      <c r="I149" s="1">
        <v>100</v>
      </c>
      <c r="J149" s="4">
        <v>250</v>
      </c>
      <c r="K149" s="5">
        <v>78.5</v>
      </c>
      <c r="L149" s="8">
        <v>8.263157894736842E-3</v>
      </c>
      <c r="M149" s="3">
        <v>5.37</v>
      </c>
      <c r="N149" s="3">
        <v>0.24</v>
      </c>
    </row>
    <row r="150" spans="1:14" x14ac:dyDescent="0.25">
      <c r="B150" s="4">
        <v>10</v>
      </c>
      <c r="C150" s="5">
        <v>528</v>
      </c>
      <c r="D150" s="5">
        <v>1</v>
      </c>
      <c r="E150" s="4">
        <v>45</v>
      </c>
      <c r="F150" s="3">
        <v>2.8</v>
      </c>
      <c r="G150" s="4">
        <v>40</v>
      </c>
      <c r="H150" s="4">
        <v>45</v>
      </c>
      <c r="I150" s="1">
        <v>100</v>
      </c>
      <c r="J150" s="4">
        <v>250</v>
      </c>
      <c r="K150" s="5">
        <v>78.5</v>
      </c>
      <c r="L150" s="8">
        <v>8.263157894736842E-3</v>
      </c>
      <c r="M150" s="3">
        <v>5.65</v>
      </c>
      <c r="N150" s="3">
        <v>0.26</v>
      </c>
    </row>
    <row r="151" spans="1:14" x14ac:dyDescent="0.25">
      <c r="B151" s="4">
        <v>10</v>
      </c>
      <c r="C151" s="5">
        <v>528</v>
      </c>
      <c r="D151" s="5">
        <v>1</v>
      </c>
      <c r="E151" s="4">
        <v>45</v>
      </c>
      <c r="F151" s="3">
        <v>2.8</v>
      </c>
      <c r="G151" s="4">
        <v>40</v>
      </c>
      <c r="H151" s="4">
        <v>45</v>
      </c>
      <c r="I151" s="1">
        <v>100</v>
      </c>
      <c r="J151" s="4">
        <v>250</v>
      </c>
      <c r="K151" s="5">
        <v>78.5</v>
      </c>
      <c r="L151" s="8">
        <v>8.263157894736842E-3</v>
      </c>
      <c r="M151" s="3">
        <v>5.92</v>
      </c>
      <c r="N151" s="3">
        <v>0.28999999999999998</v>
      </c>
    </row>
    <row r="152" spans="1:14" x14ac:dyDescent="0.25">
      <c r="A152" s="1" t="s">
        <v>39</v>
      </c>
      <c r="B152" s="4">
        <v>20</v>
      </c>
      <c r="C152" s="5">
        <v>598</v>
      </c>
      <c r="D152" s="5">
        <v>1</v>
      </c>
      <c r="E152" s="4">
        <v>40</v>
      </c>
      <c r="F152" s="3">
        <v>2.8</v>
      </c>
      <c r="G152" s="4">
        <v>40</v>
      </c>
      <c r="H152" s="4">
        <v>50</v>
      </c>
      <c r="I152" s="1">
        <v>100</v>
      </c>
      <c r="J152" s="4">
        <v>250</v>
      </c>
      <c r="K152" s="5">
        <v>315</v>
      </c>
      <c r="L152" s="8">
        <v>2.1000000000000001E-2</v>
      </c>
      <c r="M152" s="3">
        <v>11.09</v>
      </c>
      <c r="N152" s="3">
        <v>0.17</v>
      </c>
    </row>
    <row r="153" spans="1:14" x14ac:dyDescent="0.25">
      <c r="B153" s="4">
        <v>20</v>
      </c>
      <c r="C153" s="5">
        <v>598</v>
      </c>
      <c r="D153" s="5">
        <v>1</v>
      </c>
      <c r="E153" s="4">
        <v>40</v>
      </c>
      <c r="F153" s="3">
        <v>2.8</v>
      </c>
      <c r="G153" s="4">
        <v>40</v>
      </c>
      <c r="H153" s="4">
        <v>50</v>
      </c>
      <c r="I153" s="1">
        <v>100</v>
      </c>
      <c r="J153" s="4">
        <v>250</v>
      </c>
      <c r="K153" s="5">
        <v>315</v>
      </c>
      <c r="L153" s="8">
        <v>2.1000000000000001E-2</v>
      </c>
      <c r="M153" s="3">
        <v>12.96</v>
      </c>
      <c r="N153" s="3">
        <v>0.2</v>
      </c>
    </row>
    <row r="154" spans="1:14" x14ac:dyDescent="0.25">
      <c r="B154" s="4">
        <v>20</v>
      </c>
      <c r="C154" s="5">
        <v>598</v>
      </c>
      <c r="D154" s="5">
        <v>1</v>
      </c>
      <c r="E154" s="4">
        <v>40</v>
      </c>
      <c r="F154" s="3">
        <v>2.8</v>
      </c>
      <c r="G154" s="4">
        <v>40</v>
      </c>
      <c r="H154" s="4">
        <v>50</v>
      </c>
      <c r="I154" s="1">
        <v>100</v>
      </c>
      <c r="J154" s="4">
        <v>250</v>
      </c>
      <c r="K154" s="5">
        <v>315</v>
      </c>
      <c r="L154" s="8">
        <v>2.1000000000000001E-2</v>
      </c>
      <c r="M154" s="3">
        <v>14.77</v>
      </c>
      <c r="N154" s="3">
        <v>0.24</v>
      </c>
    </row>
    <row r="155" spans="1:14" x14ac:dyDescent="0.25">
      <c r="B155" s="4">
        <v>20</v>
      </c>
      <c r="C155" s="5">
        <v>598</v>
      </c>
      <c r="D155" s="5">
        <v>1</v>
      </c>
      <c r="E155" s="4">
        <v>40</v>
      </c>
      <c r="F155" s="3">
        <v>2.8</v>
      </c>
      <c r="G155" s="4">
        <v>40</v>
      </c>
      <c r="H155" s="4">
        <v>50</v>
      </c>
      <c r="I155" s="1">
        <v>100</v>
      </c>
      <c r="J155" s="4">
        <v>250</v>
      </c>
      <c r="K155" s="5">
        <v>315</v>
      </c>
      <c r="L155" s="8">
        <v>2.1000000000000001E-2</v>
      </c>
      <c r="M155" s="3">
        <v>16.57</v>
      </c>
      <c r="N155" s="3">
        <v>0.27</v>
      </c>
    </row>
    <row r="156" spans="1:14" x14ac:dyDescent="0.25">
      <c r="B156" s="4">
        <v>20</v>
      </c>
      <c r="C156" s="5">
        <v>598</v>
      </c>
      <c r="D156" s="5">
        <v>1</v>
      </c>
      <c r="E156" s="4">
        <v>40</v>
      </c>
      <c r="F156" s="3">
        <v>2.8</v>
      </c>
      <c r="G156" s="4">
        <v>40</v>
      </c>
      <c r="H156" s="4">
        <v>50</v>
      </c>
      <c r="I156" s="1">
        <v>100</v>
      </c>
      <c r="J156" s="4">
        <v>250</v>
      </c>
      <c r="K156" s="5">
        <v>315</v>
      </c>
      <c r="L156" s="8">
        <v>2.1000000000000001E-2</v>
      </c>
      <c r="M156" s="3">
        <v>18.350000000000001</v>
      </c>
      <c r="N156" s="3">
        <v>0.32</v>
      </c>
    </row>
    <row r="157" spans="1:14" x14ac:dyDescent="0.25">
      <c r="B157" s="4">
        <v>20</v>
      </c>
      <c r="C157" s="5">
        <v>598</v>
      </c>
      <c r="D157" s="5">
        <v>1</v>
      </c>
      <c r="E157" s="4">
        <v>40</v>
      </c>
      <c r="F157" s="3">
        <v>2.8</v>
      </c>
      <c r="G157" s="4">
        <v>40</v>
      </c>
      <c r="H157" s="4">
        <v>50</v>
      </c>
      <c r="I157" s="1">
        <v>100</v>
      </c>
      <c r="J157" s="4">
        <v>250</v>
      </c>
      <c r="K157" s="5">
        <v>315</v>
      </c>
      <c r="L157" s="8">
        <v>2.1000000000000001E-2</v>
      </c>
      <c r="M157" s="3">
        <v>20.18</v>
      </c>
      <c r="N157" s="3">
        <v>0.34</v>
      </c>
    </row>
    <row r="158" spans="1:14" x14ac:dyDescent="0.25">
      <c r="A158" s="1" t="s">
        <v>40</v>
      </c>
      <c r="B158" s="4">
        <v>20</v>
      </c>
      <c r="C158" s="5">
        <v>598</v>
      </c>
      <c r="D158" s="5">
        <v>1</v>
      </c>
      <c r="E158" s="4">
        <v>40</v>
      </c>
      <c r="F158" s="3">
        <v>2.8</v>
      </c>
      <c r="G158" s="4">
        <v>40</v>
      </c>
      <c r="H158" s="4">
        <v>50</v>
      </c>
      <c r="I158" s="1">
        <v>100</v>
      </c>
      <c r="J158" s="4">
        <v>250</v>
      </c>
      <c r="K158" s="5">
        <v>315</v>
      </c>
      <c r="L158" s="8">
        <v>2.1000000000000001E-2</v>
      </c>
      <c r="M158" s="3">
        <v>9.35</v>
      </c>
      <c r="N158" s="3">
        <v>0.16</v>
      </c>
    </row>
    <row r="159" spans="1:14" x14ac:dyDescent="0.25">
      <c r="B159" s="4">
        <v>20</v>
      </c>
      <c r="C159" s="5">
        <v>598</v>
      </c>
      <c r="D159" s="5">
        <v>1</v>
      </c>
      <c r="E159" s="4">
        <v>40</v>
      </c>
      <c r="F159" s="3">
        <v>2.8</v>
      </c>
      <c r="G159" s="4">
        <v>40</v>
      </c>
      <c r="H159" s="4">
        <v>50</v>
      </c>
      <c r="I159" s="1">
        <v>100</v>
      </c>
      <c r="J159" s="4">
        <v>250</v>
      </c>
      <c r="K159" s="5">
        <v>315</v>
      </c>
      <c r="L159" s="8">
        <v>2.1000000000000001E-2</v>
      </c>
      <c r="M159" s="3">
        <v>11.12</v>
      </c>
      <c r="N159" s="3">
        <v>0.2</v>
      </c>
    </row>
    <row r="160" spans="1:14" x14ac:dyDescent="0.25">
      <c r="B160" s="4">
        <v>20</v>
      </c>
      <c r="C160" s="5">
        <v>598</v>
      </c>
      <c r="D160" s="5">
        <v>1</v>
      </c>
      <c r="E160" s="4">
        <v>40</v>
      </c>
      <c r="F160" s="3">
        <v>2.8</v>
      </c>
      <c r="G160" s="4">
        <v>40</v>
      </c>
      <c r="H160" s="4">
        <v>50</v>
      </c>
      <c r="I160" s="1">
        <v>100</v>
      </c>
      <c r="J160" s="4">
        <v>250</v>
      </c>
      <c r="K160" s="5">
        <v>315</v>
      </c>
      <c r="L160" s="8">
        <v>2.1000000000000001E-2</v>
      </c>
      <c r="M160" s="3">
        <v>12.93</v>
      </c>
      <c r="N160" s="3">
        <v>0.24</v>
      </c>
    </row>
    <row r="161" spans="1:14" x14ac:dyDescent="0.25">
      <c r="B161" s="4">
        <v>20</v>
      </c>
      <c r="C161" s="5">
        <v>598</v>
      </c>
      <c r="D161" s="5">
        <v>1</v>
      </c>
      <c r="E161" s="4">
        <v>40</v>
      </c>
      <c r="F161" s="3">
        <v>2.8</v>
      </c>
      <c r="G161" s="4">
        <v>40</v>
      </c>
      <c r="H161" s="4">
        <v>50</v>
      </c>
      <c r="I161" s="1">
        <v>100</v>
      </c>
      <c r="J161" s="4">
        <v>250</v>
      </c>
      <c r="K161" s="5">
        <v>315</v>
      </c>
      <c r="L161" s="8">
        <v>2.1000000000000001E-2</v>
      </c>
      <c r="M161" s="3">
        <v>14.72</v>
      </c>
      <c r="N161" s="3">
        <v>0.27</v>
      </c>
    </row>
    <row r="162" spans="1:14" x14ac:dyDescent="0.25">
      <c r="B162" s="4">
        <v>20</v>
      </c>
      <c r="C162" s="5">
        <v>598</v>
      </c>
      <c r="D162" s="5">
        <v>1</v>
      </c>
      <c r="E162" s="4">
        <v>40</v>
      </c>
      <c r="F162" s="3">
        <v>2.8</v>
      </c>
      <c r="G162" s="4">
        <v>40</v>
      </c>
      <c r="H162" s="4">
        <v>50</v>
      </c>
      <c r="I162" s="1">
        <v>100</v>
      </c>
      <c r="J162" s="4">
        <v>250</v>
      </c>
      <c r="K162" s="5">
        <v>315</v>
      </c>
      <c r="L162" s="8">
        <v>2.1000000000000001E-2</v>
      </c>
      <c r="M162" s="3">
        <v>16.579999999999998</v>
      </c>
      <c r="N162" s="3">
        <v>0.28999999999999998</v>
      </c>
    </row>
    <row r="163" spans="1:14" x14ac:dyDescent="0.25">
      <c r="B163" s="4">
        <v>20</v>
      </c>
      <c r="C163" s="5">
        <v>598</v>
      </c>
      <c r="D163" s="5">
        <v>1</v>
      </c>
      <c r="E163" s="4">
        <v>40</v>
      </c>
      <c r="F163" s="3">
        <v>2.8</v>
      </c>
      <c r="G163" s="4">
        <v>40</v>
      </c>
      <c r="H163" s="4">
        <v>50</v>
      </c>
      <c r="I163" s="1">
        <v>100</v>
      </c>
      <c r="J163" s="4">
        <v>250</v>
      </c>
      <c r="K163" s="5">
        <v>315</v>
      </c>
      <c r="L163" s="8">
        <v>2.1000000000000001E-2</v>
      </c>
      <c r="M163" s="3">
        <v>18.350000000000001</v>
      </c>
      <c r="N163" s="3">
        <v>0.32</v>
      </c>
    </row>
    <row r="164" spans="1:14" x14ac:dyDescent="0.25">
      <c r="B164" s="4">
        <v>20</v>
      </c>
      <c r="C164" s="5">
        <v>598</v>
      </c>
      <c r="D164" s="5">
        <v>1</v>
      </c>
      <c r="E164" s="4">
        <v>40</v>
      </c>
      <c r="F164" s="3">
        <v>2.8</v>
      </c>
      <c r="G164" s="4">
        <v>40</v>
      </c>
      <c r="H164" s="4">
        <v>50</v>
      </c>
      <c r="I164" s="1">
        <v>100</v>
      </c>
      <c r="J164" s="4">
        <v>250</v>
      </c>
      <c r="K164" s="5">
        <v>315</v>
      </c>
      <c r="L164" s="8">
        <v>2.1000000000000001E-2</v>
      </c>
      <c r="M164" s="3">
        <v>19.21</v>
      </c>
      <c r="N164" s="3">
        <v>0.33</v>
      </c>
    </row>
    <row r="165" spans="1:14" x14ac:dyDescent="0.25">
      <c r="A165" s="1" t="s">
        <v>41</v>
      </c>
      <c r="B165" s="4">
        <v>10</v>
      </c>
      <c r="C165" s="5">
        <v>528</v>
      </c>
      <c r="D165" s="5">
        <v>1</v>
      </c>
      <c r="E165" s="4">
        <v>45</v>
      </c>
      <c r="F165" s="3">
        <v>2.8</v>
      </c>
      <c r="G165" s="4">
        <v>40</v>
      </c>
      <c r="H165" s="4">
        <v>45</v>
      </c>
      <c r="I165" s="1">
        <v>100</v>
      </c>
      <c r="J165" s="4">
        <v>350</v>
      </c>
      <c r="K165" s="5">
        <v>78.5</v>
      </c>
      <c r="L165" s="8">
        <v>8.263157894736842E-3</v>
      </c>
      <c r="M165" s="3">
        <v>6.99</v>
      </c>
      <c r="N165" s="3">
        <v>0.15</v>
      </c>
    </row>
    <row r="166" spans="1:14" x14ac:dyDescent="0.25">
      <c r="B166" s="4">
        <v>10</v>
      </c>
      <c r="C166" s="5">
        <v>528</v>
      </c>
      <c r="D166" s="5">
        <v>1</v>
      </c>
      <c r="E166" s="4">
        <v>45</v>
      </c>
      <c r="F166" s="3">
        <v>2.8</v>
      </c>
      <c r="G166" s="4">
        <v>40</v>
      </c>
      <c r="H166" s="4">
        <v>45</v>
      </c>
      <c r="I166" s="1">
        <v>100</v>
      </c>
      <c r="J166" s="4">
        <v>350</v>
      </c>
      <c r="K166" s="5">
        <v>78.5</v>
      </c>
      <c r="L166" s="8">
        <v>8.263157894736842E-3</v>
      </c>
      <c r="M166" s="3">
        <v>7.44</v>
      </c>
      <c r="N166" s="3">
        <v>0.19</v>
      </c>
    </row>
    <row r="167" spans="1:14" x14ac:dyDescent="0.25">
      <c r="B167" s="4">
        <v>10</v>
      </c>
      <c r="C167" s="5">
        <v>528</v>
      </c>
      <c r="D167" s="5">
        <v>1</v>
      </c>
      <c r="E167" s="4">
        <v>45</v>
      </c>
      <c r="F167" s="3">
        <v>2.8</v>
      </c>
      <c r="G167" s="4">
        <v>40</v>
      </c>
      <c r="H167" s="4">
        <v>45</v>
      </c>
      <c r="I167" s="1">
        <v>100</v>
      </c>
      <c r="J167" s="4">
        <v>350</v>
      </c>
      <c r="K167" s="5">
        <v>78.5</v>
      </c>
      <c r="L167" s="8">
        <v>8.263157894736842E-3</v>
      </c>
      <c r="M167" s="3">
        <v>7.53</v>
      </c>
      <c r="N167" s="3">
        <v>0.2</v>
      </c>
    </row>
    <row r="168" spans="1:14" x14ac:dyDescent="0.25">
      <c r="B168" s="4">
        <v>10</v>
      </c>
      <c r="C168" s="5">
        <v>528</v>
      </c>
      <c r="D168" s="5">
        <v>1</v>
      </c>
      <c r="E168" s="4">
        <v>45</v>
      </c>
      <c r="F168" s="3">
        <v>2.8</v>
      </c>
      <c r="G168" s="4">
        <v>40</v>
      </c>
      <c r="H168" s="4">
        <v>45</v>
      </c>
      <c r="I168" s="1">
        <v>100</v>
      </c>
      <c r="J168" s="4">
        <v>350</v>
      </c>
      <c r="K168" s="5">
        <v>78.5</v>
      </c>
      <c r="L168" s="8">
        <v>8.263157894736842E-3</v>
      </c>
      <c r="M168" s="3">
        <v>7.91</v>
      </c>
      <c r="N168" s="3">
        <v>0.23</v>
      </c>
    </row>
    <row r="169" spans="1:14" x14ac:dyDescent="0.25">
      <c r="B169" s="4">
        <v>10</v>
      </c>
      <c r="C169" s="5">
        <v>528</v>
      </c>
      <c r="D169" s="5">
        <v>1</v>
      </c>
      <c r="E169" s="4">
        <v>45</v>
      </c>
      <c r="F169" s="3">
        <v>2.8</v>
      </c>
      <c r="G169" s="4">
        <v>40</v>
      </c>
      <c r="H169" s="4">
        <v>45</v>
      </c>
      <c r="I169" s="1">
        <v>100</v>
      </c>
      <c r="J169" s="4">
        <v>350</v>
      </c>
      <c r="K169" s="5">
        <v>78.5</v>
      </c>
      <c r="L169" s="8">
        <v>8.263157894736842E-3</v>
      </c>
      <c r="M169" s="3">
        <v>8.17</v>
      </c>
      <c r="N169" s="3">
        <v>0.25</v>
      </c>
    </row>
    <row r="170" spans="1:14" x14ac:dyDescent="0.25">
      <c r="B170" s="4">
        <v>10</v>
      </c>
      <c r="C170" s="5">
        <v>528</v>
      </c>
      <c r="D170" s="5">
        <v>1</v>
      </c>
      <c r="E170" s="4">
        <v>45</v>
      </c>
      <c r="F170" s="3">
        <v>2.8</v>
      </c>
      <c r="G170" s="4">
        <v>40</v>
      </c>
      <c r="H170" s="4">
        <v>45</v>
      </c>
      <c r="I170" s="1">
        <v>100</v>
      </c>
      <c r="J170" s="4">
        <v>350</v>
      </c>
      <c r="K170" s="5">
        <v>78.5</v>
      </c>
      <c r="L170" s="8">
        <v>8.263157894736842E-3</v>
      </c>
      <c r="M170" s="3">
        <v>8.4600000000000009</v>
      </c>
      <c r="N170" s="3">
        <v>0.28000000000000003</v>
      </c>
    </row>
    <row r="171" spans="1:14" x14ac:dyDescent="0.25">
      <c r="B171" s="4">
        <v>10</v>
      </c>
      <c r="C171" s="5">
        <v>528</v>
      </c>
      <c r="D171" s="5">
        <v>1</v>
      </c>
      <c r="E171" s="4">
        <v>45</v>
      </c>
      <c r="F171" s="3">
        <v>2.8</v>
      </c>
      <c r="G171" s="4">
        <v>40</v>
      </c>
      <c r="H171" s="4">
        <v>45</v>
      </c>
      <c r="I171" s="1">
        <v>100</v>
      </c>
      <c r="J171" s="4">
        <v>350</v>
      </c>
      <c r="K171" s="5">
        <v>78.5</v>
      </c>
      <c r="L171" s="8">
        <v>8.263157894736842E-3</v>
      </c>
      <c r="M171" s="3">
        <v>8.7200000000000006</v>
      </c>
      <c r="N171" s="3">
        <v>0.31</v>
      </c>
    </row>
    <row r="172" spans="1:14" x14ac:dyDescent="0.25">
      <c r="B172" s="4">
        <v>10</v>
      </c>
      <c r="C172" s="5">
        <v>528</v>
      </c>
      <c r="D172" s="5">
        <v>1</v>
      </c>
      <c r="E172" s="4">
        <v>45</v>
      </c>
      <c r="F172" s="3">
        <v>2.8</v>
      </c>
      <c r="G172" s="4">
        <v>40</v>
      </c>
      <c r="H172" s="4">
        <v>45</v>
      </c>
      <c r="I172" s="1">
        <v>100</v>
      </c>
      <c r="J172" s="4">
        <v>350</v>
      </c>
      <c r="K172" s="5">
        <v>78.5</v>
      </c>
      <c r="L172" s="8">
        <v>8.263157894736842E-3</v>
      </c>
      <c r="M172" s="3">
        <v>9.0299999999999994</v>
      </c>
      <c r="N172" s="3">
        <v>0.36</v>
      </c>
    </row>
    <row r="173" spans="1:14" x14ac:dyDescent="0.25">
      <c r="A173" s="1" t="s">
        <v>42</v>
      </c>
      <c r="B173" s="4">
        <v>10</v>
      </c>
      <c r="C173" s="5">
        <v>528</v>
      </c>
      <c r="D173" s="5">
        <v>1</v>
      </c>
      <c r="E173" s="4">
        <v>45</v>
      </c>
      <c r="F173" s="3">
        <v>2.8</v>
      </c>
      <c r="G173" s="4">
        <v>40</v>
      </c>
      <c r="H173" s="4">
        <v>45</v>
      </c>
      <c r="I173" s="1">
        <v>100</v>
      </c>
      <c r="J173" s="4">
        <v>350</v>
      </c>
      <c r="K173" s="5">
        <v>78.5</v>
      </c>
      <c r="L173" s="8">
        <v>8.263157894736842E-3</v>
      </c>
      <c r="M173" s="3">
        <v>6.96</v>
      </c>
      <c r="N173" s="3">
        <v>0.16</v>
      </c>
    </row>
    <row r="174" spans="1:14" x14ac:dyDescent="0.25">
      <c r="B174" s="4">
        <v>10</v>
      </c>
      <c r="C174" s="5">
        <v>528</v>
      </c>
      <c r="D174" s="5">
        <v>1</v>
      </c>
      <c r="E174" s="4">
        <v>45</v>
      </c>
      <c r="F174" s="3">
        <v>2.8</v>
      </c>
      <c r="G174" s="4">
        <v>40</v>
      </c>
      <c r="H174" s="4">
        <v>45</v>
      </c>
      <c r="I174" s="1">
        <v>100</v>
      </c>
      <c r="J174" s="4">
        <v>350</v>
      </c>
      <c r="K174" s="5">
        <v>78.5</v>
      </c>
      <c r="L174" s="8">
        <v>8.263157894736842E-3</v>
      </c>
      <c r="M174" s="3">
        <v>7.26</v>
      </c>
      <c r="N174" s="3">
        <v>0.18</v>
      </c>
    </row>
    <row r="175" spans="1:14" x14ac:dyDescent="0.25">
      <c r="B175" s="4">
        <v>10</v>
      </c>
      <c r="C175" s="5">
        <v>528</v>
      </c>
      <c r="D175" s="5">
        <v>1</v>
      </c>
      <c r="E175" s="4">
        <v>45</v>
      </c>
      <c r="F175" s="3">
        <v>2.8</v>
      </c>
      <c r="G175" s="4">
        <v>40</v>
      </c>
      <c r="H175" s="4">
        <v>45</v>
      </c>
      <c r="I175" s="1">
        <v>100</v>
      </c>
      <c r="J175" s="4">
        <v>350</v>
      </c>
      <c r="K175" s="5">
        <v>78.5</v>
      </c>
      <c r="L175" s="8">
        <v>8.263157894736842E-3</v>
      </c>
      <c r="M175" s="3">
        <v>7.54</v>
      </c>
      <c r="N175" s="3">
        <v>0.2</v>
      </c>
    </row>
    <row r="176" spans="1:14" x14ac:dyDescent="0.25">
      <c r="B176" s="4">
        <v>10</v>
      </c>
      <c r="C176" s="5">
        <v>528</v>
      </c>
      <c r="D176" s="5">
        <v>1</v>
      </c>
      <c r="E176" s="4">
        <v>45</v>
      </c>
      <c r="F176" s="3">
        <v>2.8</v>
      </c>
      <c r="G176" s="4">
        <v>40</v>
      </c>
      <c r="H176" s="4">
        <v>45</v>
      </c>
      <c r="I176" s="1">
        <v>100</v>
      </c>
      <c r="J176" s="4">
        <v>350</v>
      </c>
      <c r="K176" s="5">
        <v>78.5</v>
      </c>
      <c r="L176" s="8">
        <v>8.263157894736842E-3</v>
      </c>
      <c r="M176" s="3">
        <v>7.83</v>
      </c>
      <c r="N176" s="3">
        <v>0.23</v>
      </c>
    </row>
    <row r="177" spans="1:14" x14ac:dyDescent="0.25">
      <c r="B177" s="4">
        <v>10</v>
      </c>
      <c r="C177" s="5">
        <v>528</v>
      </c>
      <c r="D177" s="5">
        <v>1</v>
      </c>
      <c r="E177" s="4">
        <v>45</v>
      </c>
      <c r="F177" s="3">
        <v>2.8</v>
      </c>
      <c r="G177" s="4">
        <v>40</v>
      </c>
      <c r="H177" s="4">
        <v>45</v>
      </c>
      <c r="I177" s="1">
        <v>100</v>
      </c>
      <c r="J177" s="4">
        <v>350</v>
      </c>
      <c r="K177" s="5">
        <v>78.5</v>
      </c>
      <c r="L177" s="8">
        <v>8.263157894736842E-3</v>
      </c>
      <c r="M177" s="3">
        <v>8.14</v>
      </c>
      <c r="N177" s="3">
        <v>0.24</v>
      </c>
    </row>
    <row r="178" spans="1:14" x14ac:dyDescent="0.25">
      <c r="B178" s="4">
        <v>10</v>
      </c>
      <c r="C178" s="5">
        <v>528</v>
      </c>
      <c r="D178" s="5">
        <v>1</v>
      </c>
      <c r="E178" s="4">
        <v>45</v>
      </c>
      <c r="F178" s="3">
        <v>2.8</v>
      </c>
      <c r="G178" s="4">
        <v>40</v>
      </c>
      <c r="H178" s="4">
        <v>45</v>
      </c>
      <c r="I178" s="1">
        <v>100</v>
      </c>
      <c r="J178" s="4">
        <v>350</v>
      </c>
      <c r="K178" s="5">
        <v>78.5</v>
      </c>
      <c r="L178" s="8">
        <v>8.263157894736842E-3</v>
      </c>
      <c r="M178" s="3">
        <v>8.4600000000000009</v>
      </c>
      <c r="N178" s="3">
        <v>0.25</v>
      </c>
    </row>
    <row r="179" spans="1:14" x14ac:dyDescent="0.25">
      <c r="B179" s="4">
        <v>10</v>
      </c>
      <c r="C179" s="5">
        <v>528</v>
      </c>
      <c r="D179" s="5">
        <v>1</v>
      </c>
      <c r="E179" s="4">
        <v>45</v>
      </c>
      <c r="F179" s="3">
        <v>2.8</v>
      </c>
      <c r="G179" s="4">
        <v>40</v>
      </c>
      <c r="H179" s="4">
        <v>45</v>
      </c>
      <c r="I179" s="1">
        <v>100</v>
      </c>
      <c r="J179" s="4">
        <v>350</v>
      </c>
      <c r="K179" s="5">
        <v>78.5</v>
      </c>
      <c r="L179" s="8">
        <v>8.263157894736842E-3</v>
      </c>
      <c r="M179" s="3">
        <v>8.75</v>
      </c>
      <c r="N179" s="3">
        <v>0.27</v>
      </c>
    </row>
    <row r="180" spans="1:14" x14ac:dyDescent="0.25">
      <c r="B180" s="4">
        <v>10</v>
      </c>
      <c r="C180" s="5">
        <v>528</v>
      </c>
      <c r="D180" s="5">
        <v>1</v>
      </c>
      <c r="E180" s="4">
        <v>45</v>
      </c>
      <c r="F180" s="3">
        <v>2.8</v>
      </c>
      <c r="G180" s="4">
        <v>40</v>
      </c>
      <c r="H180" s="4">
        <v>45</v>
      </c>
      <c r="I180" s="1">
        <v>100</v>
      </c>
      <c r="J180" s="4">
        <v>350</v>
      </c>
      <c r="K180" s="5">
        <v>78.5</v>
      </c>
      <c r="L180" s="8">
        <v>8.263157894736842E-3</v>
      </c>
      <c r="M180" s="3">
        <v>9.01</v>
      </c>
      <c r="N180" s="3">
        <v>0.28999999999999998</v>
      </c>
    </row>
    <row r="181" spans="1:14" x14ac:dyDescent="0.25">
      <c r="A181" s="1" t="s">
        <v>43</v>
      </c>
      <c r="B181" s="4">
        <v>10</v>
      </c>
      <c r="C181" s="5">
        <v>528</v>
      </c>
      <c r="D181" s="5">
        <v>1</v>
      </c>
      <c r="E181" s="4">
        <v>45</v>
      </c>
      <c r="F181" s="3">
        <v>2.8</v>
      </c>
      <c r="G181" s="4">
        <v>40</v>
      </c>
      <c r="H181" s="4">
        <v>45</v>
      </c>
      <c r="I181" s="1">
        <v>100</v>
      </c>
      <c r="J181" s="4">
        <v>350</v>
      </c>
      <c r="K181" s="5">
        <v>78.5</v>
      </c>
      <c r="L181" s="8">
        <v>8.263157894736842E-3</v>
      </c>
      <c r="M181" s="3">
        <v>7.29</v>
      </c>
      <c r="N181" s="3">
        <v>0.15</v>
      </c>
    </row>
    <row r="182" spans="1:14" x14ac:dyDescent="0.25">
      <c r="B182" s="4">
        <v>10</v>
      </c>
      <c r="C182" s="5">
        <v>528</v>
      </c>
      <c r="D182" s="5">
        <v>1</v>
      </c>
      <c r="E182" s="4">
        <v>45</v>
      </c>
      <c r="F182" s="3">
        <v>2.8</v>
      </c>
      <c r="G182" s="4">
        <v>40</v>
      </c>
      <c r="H182" s="4">
        <v>45</v>
      </c>
      <c r="I182" s="1">
        <v>100</v>
      </c>
      <c r="J182" s="4">
        <v>350</v>
      </c>
      <c r="K182" s="5">
        <v>78.5</v>
      </c>
      <c r="L182" s="8">
        <v>8.263157894736842E-3</v>
      </c>
      <c r="M182" s="3">
        <v>7.58</v>
      </c>
      <c r="N182" s="3">
        <v>0.16</v>
      </c>
    </row>
    <row r="183" spans="1:14" x14ac:dyDescent="0.25">
      <c r="B183" s="4">
        <v>10</v>
      </c>
      <c r="C183" s="5">
        <v>528</v>
      </c>
      <c r="D183" s="5">
        <v>1</v>
      </c>
      <c r="E183" s="4">
        <v>45</v>
      </c>
      <c r="F183" s="3">
        <v>2.8</v>
      </c>
      <c r="G183" s="4">
        <v>40</v>
      </c>
      <c r="H183" s="4">
        <v>45</v>
      </c>
      <c r="I183" s="1">
        <v>100</v>
      </c>
      <c r="J183" s="4">
        <v>350</v>
      </c>
      <c r="K183" s="5">
        <v>78.5</v>
      </c>
      <c r="L183" s="8">
        <v>8.263157894736842E-3</v>
      </c>
      <c r="M183" s="3">
        <v>7.99</v>
      </c>
      <c r="N183" s="3">
        <v>0.18</v>
      </c>
    </row>
    <row r="184" spans="1:14" x14ac:dyDescent="0.25">
      <c r="B184" s="4">
        <v>10</v>
      </c>
      <c r="C184" s="5">
        <v>528</v>
      </c>
      <c r="D184" s="5">
        <v>1</v>
      </c>
      <c r="E184" s="4">
        <v>45</v>
      </c>
      <c r="F184" s="3">
        <v>2.8</v>
      </c>
      <c r="G184" s="4">
        <v>40</v>
      </c>
      <c r="H184" s="4">
        <v>45</v>
      </c>
      <c r="I184" s="1">
        <v>100</v>
      </c>
      <c r="J184" s="4">
        <v>350</v>
      </c>
      <c r="K184" s="5">
        <v>78.5</v>
      </c>
      <c r="L184" s="8">
        <v>8.263157894736842E-3</v>
      </c>
      <c r="M184" s="3">
        <v>8.23</v>
      </c>
      <c r="N184" s="3">
        <v>0.18</v>
      </c>
    </row>
    <row r="185" spans="1:14" x14ac:dyDescent="0.25">
      <c r="B185" s="4">
        <v>10</v>
      </c>
      <c r="C185" s="5">
        <v>528</v>
      </c>
      <c r="D185" s="5">
        <v>1</v>
      </c>
      <c r="E185" s="4">
        <v>45</v>
      </c>
      <c r="F185" s="3">
        <v>2.8</v>
      </c>
      <c r="G185" s="4">
        <v>40</v>
      </c>
      <c r="H185" s="4">
        <v>45</v>
      </c>
      <c r="I185" s="1">
        <v>100</v>
      </c>
      <c r="J185" s="4">
        <v>350</v>
      </c>
      <c r="K185" s="5">
        <v>78.5</v>
      </c>
      <c r="L185" s="8">
        <v>8.263157894736842E-3</v>
      </c>
      <c r="M185" s="3">
        <v>8.4600000000000009</v>
      </c>
      <c r="N185" s="3">
        <v>0.19</v>
      </c>
    </row>
    <row r="186" spans="1:14" x14ac:dyDescent="0.25">
      <c r="B186" s="4">
        <v>10</v>
      </c>
      <c r="C186" s="5">
        <v>528</v>
      </c>
      <c r="D186" s="5">
        <v>1</v>
      </c>
      <c r="E186" s="4">
        <v>45</v>
      </c>
      <c r="F186" s="3">
        <v>2.8</v>
      </c>
      <c r="G186" s="4">
        <v>40</v>
      </c>
      <c r="H186" s="4">
        <v>45</v>
      </c>
      <c r="I186" s="1">
        <v>100</v>
      </c>
      <c r="J186" s="4">
        <v>350</v>
      </c>
      <c r="K186" s="5">
        <v>78.5</v>
      </c>
      <c r="L186" s="8">
        <v>8.263157894736842E-3</v>
      </c>
      <c r="M186" s="3">
        <v>8.7100000000000009</v>
      </c>
      <c r="N186" s="3">
        <v>0.2</v>
      </c>
    </row>
    <row r="187" spans="1:14" x14ac:dyDescent="0.25">
      <c r="B187" s="4">
        <v>10</v>
      </c>
      <c r="C187" s="5">
        <v>528</v>
      </c>
      <c r="D187" s="5">
        <v>1</v>
      </c>
      <c r="E187" s="4">
        <v>45</v>
      </c>
      <c r="F187" s="3">
        <v>2.8</v>
      </c>
      <c r="G187" s="4">
        <v>40</v>
      </c>
      <c r="H187" s="4">
        <v>45</v>
      </c>
      <c r="I187" s="1">
        <v>100</v>
      </c>
      <c r="J187" s="4">
        <v>350</v>
      </c>
      <c r="K187" s="5">
        <v>78.5</v>
      </c>
      <c r="L187" s="8">
        <v>8.263157894736842E-3</v>
      </c>
      <c r="M187" s="3">
        <v>9.0399999999999991</v>
      </c>
      <c r="N187" s="3">
        <v>0.22</v>
      </c>
    </row>
    <row r="188" spans="1:14" x14ac:dyDescent="0.25">
      <c r="A188" s="1" t="s">
        <v>44</v>
      </c>
      <c r="B188" s="4">
        <v>20</v>
      </c>
      <c r="C188" s="5">
        <v>598</v>
      </c>
      <c r="D188" s="5">
        <v>1</v>
      </c>
      <c r="E188" s="4">
        <v>40</v>
      </c>
      <c r="F188" s="3">
        <v>2.8</v>
      </c>
      <c r="G188" s="4">
        <v>40</v>
      </c>
      <c r="H188" s="4">
        <v>50</v>
      </c>
      <c r="I188" s="1">
        <v>100</v>
      </c>
      <c r="J188" s="4">
        <v>350</v>
      </c>
      <c r="K188" s="5">
        <v>315</v>
      </c>
      <c r="L188" s="8">
        <v>2.1000000000000001E-2</v>
      </c>
      <c r="M188" s="3">
        <v>18.98</v>
      </c>
      <c r="N188" s="3">
        <v>0.16</v>
      </c>
    </row>
    <row r="189" spans="1:14" x14ac:dyDescent="0.25">
      <c r="B189" s="4">
        <v>20</v>
      </c>
      <c r="C189" s="5">
        <v>598</v>
      </c>
      <c r="D189" s="5">
        <v>1</v>
      </c>
      <c r="E189" s="4">
        <v>40</v>
      </c>
      <c r="F189" s="3">
        <v>2.8</v>
      </c>
      <c r="G189" s="4">
        <v>40</v>
      </c>
      <c r="H189" s="4">
        <v>50</v>
      </c>
      <c r="I189" s="1">
        <v>100</v>
      </c>
      <c r="J189" s="4">
        <v>350</v>
      </c>
      <c r="K189" s="5">
        <v>315</v>
      </c>
      <c r="L189" s="8">
        <v>2.1000000000000001E-2</v>
      </c>
      <c r="M189" s="3">
        <v>21.93</v>
      </c>
      <c r="N189" s="3">
        <v>0.2</v>
      </c>
    </row>
    <row r="190" spans="1:14" x14ac:dyDescent="0.25">
      <c r="B190" s="4">
        <v>20</v>
      </c>
      <c r="C190" s="5">
        <v>598</v>
      </c>
      <c r="D190" s="5">
        <v>1</v>
      </c>
      <c r="E190" s="4">
        <v>40</v>
      </c>
      <c r="F190" s="3">
        <v>2.8</v>
      </c>
      <c r="G190" s="4">
        <v>40</v>
      </c>
      <c r="H190" s="4">
        <v>50</v>
      </c>
      <c r="I190" s="1">
        <v>100</v>
      </c>
      <c r="J190" s="4">
        <v>350</v>
      </c>
      <c r="K190" s="5">
        <v>315</v>
      </c>
      <c r="L190" s="8">
        <v>2.1000000000000001E-2</v>
      </c>
      <c r="M190" s="3">
        <v>24.87</v>
      </c>
      <c r="N190" s="3">
        <v>0.23</v>
      </c>
    </row>
    <row r="191" spans="1:14" x14ac:dyDescent="0.25">
      <c r="A191" s="1" t="s">
        <v>45</v>
      </c>
      <c r="B191" s="4">
        <v>20</v>
      </c>
      <c r="C191" s="5">
        <v>598</v>
      </c>
      <c r="D191" s="5">
        <v>1</v>
      </c>
      <c r="E191" s="4">
        <v>40</v>
      </c>
      <c r="F191" s="3">
        <v>2.8</v>
      </c>
      <c r="G191" s="4">
        <v>40</v>
      </c>
      <c r="H191" s="4">
        <v>50</v>
      </c>
      <c r="I191" s="1">
        <v>100</v>
      </c>
      <c r="J191" s="4">
        <v>350</v>
      </c>
      <c r="K191" s="5">
        <v>315</v>
      </c>
      <c r="L191" s="8">
        <v>2.1000000000000001E-2</v>
      </c>
      <c r="M191" s="3">
        <v>18.98</v>
      </c>
      <c r="N191" s="3">
        <v>0.14000000000000001</v>
      </c>
    </row>
    <row r="192" spans="1:14" x14ac:dyDescent="0.25">
      <c r="B192" s="4">
        <v>20</v>
      </c>
      <c r="C192" s="5">
        <v>598</v>
      </c>
      <c r="D192" s="5">
        <v>1</v>
      </c>
      <c r="E192" s="4">
        <v>40</v>
      </c>
      <c r="F192" s="3">
        <v>2.8</v>
      </c>
      <c r="G192" s="4">
        <v>40</v>
      </c>
      <c r="H192" s="4">
        <v>50</v>
      </c>
      <c r="I192" s="1">
        <v>100</v>
      </c>
      <c r="J192" s="4">
        <v>350</v>
      </c>
      <c r="K192" s="5">
        <v>315</v>
      </c>
      <c r="L192" s="8">
        <v>2.1000000000000001E-2</v>
      </c>
      <c r="M192" s="3">
        <v>21.89</v>
      </c>
      <c r="N192" s="3">
        <v>0.17</v>
      </c>
    </row>
    <row r="193" spans="1:14" x14ac:dyDescent="0.25">
      <c r="B193" s="4">
        <v>20</v>
      </c>
      <c r="C193" s="5">
        <v>598</v>
      </c>
      <c r="D193" s="5">
        <v>1</v>
      </c>
      <c r="E193" s="4">
        <v>40</v>
      </c>
      <c r="F193" s="3">
        <v>2.8</v>
      </c>
      <c r="G193" s="4">
        <v>40</v>
      </c>
      <c r="H193" s="4">
        <v>50</v>
      </c>
      <c r="I193" s="1">
        <v>100</v>
      </c>
      <c r="J193" s="4">
        <v>350</v>
      </c>
      <c r="K193" s="5">
        <v>315</v>
      </c>
      <c r="L193" s="8">
        <v>2.1000000000000001E-2</v>
      </c>
      <c r="M193" s="3">
        <v>24.82</v>
      </c>
      <c r="N193" s="3">
        <v>0.21</v>
      </c>
    </row>
    <row r="194" spans="1:14" x14ac:dyDescent="0.25">
      <c r="A194" s="1" t="s">
        <v>46</v>
      </c>
      <c r="B194" s="4">
        <v>20</v>
      </c>
      <c r="C194" s="5">
        <v>598</v>
      </c>
      <c r="D194" s="5">
        <v>1</v>
      </c>
      <c r="E194" s="4">
        <v>40</v>
      </c>
      <c r="F194" s="3">
        <v>2.8</v>
      </c>
      <c r="G194" s="4">
        <v>40</v>
      </c>
      <c r="H194" s="4">
        <v>50</v>
      </c>
      <c r="I194" s="1">
        <v>100</v>
      </c>
      <c r="J194" s="4">
        <v>350</v>
      </c>
      <c r="K194" s="5">
        <v>315</v>
      </c>
      <c r="L194" s="8">
        <v>2.1000000000000001E-2</v>
      </c>
      <c r="M194" s="3">
        <v>13.02</v>
      </c>
      <c r="N194" s="3">
        <v>0.21</v>
      </c>
    </row>
    <row r="195" spans="1:14" x14ac:dyDescent="0.25">
      <c r="B195" s="4">
        <v>20</v>
      </c>
      <c r="C195" s="5">
        <v>598</v>
      </c>
      <c r="D195" s="5">
        <v>1</v>
      </c>
      <c r="E195" s="4">
        <v>40</v>
      </c>
      <c r="F195" s="3">
        <v>2.8</v>
      </c>
      <c r="G195" s="4">
        <v>40</v>
      </c>
      <c r="H195" s="4">
        <v>50</v>
      </c>
      <c r="I195" s="1">
        <v>100</v>
      </c>
      <c r="J195" s="4">
        <v>350</v>
      </c>
      <c r="K195" s="5">
        <v>315</v>
      </c>
      <c r="L195" s="8">
        <v>2.1000000000000001E-2</v>
      </c>
      <c r="M195" s="3">
        <v>16.059999999999999</v>
      </c>
      <c r="N195" s="3">
        <v>0.25</v>
      </c>
    </row>
    <row r="196" spans="1:14" x14ac:dyDescent="0.25">
      <c r="B196" s="4">
        <v>20</v>
      </c>
      <c r="C196" s="5">
        <v>598</v>
      </c>
      <c r="D196" s="5">
        <v>1</v>
      </c>
      <c r="E196" s="4">
        <v>40</v>
      </c>
      <c r="F196" s="3">
        <v>2.8</v>
      </c>
      <c r="G196" s="4">
        <v>40</v>
      </c>
      <c r="H196" s="4">
        <v>50</v>
      </c>
      <c r="I196" s="1">
        <v>100</v>
      </c>
      <c r="J196" s="4">
        <v>350</v>
      </c>
      <c r="K196" s="5">
        <v>315</v>
      </c>
      <c r="L196" s="8">
        <v>2.1000000000000001E-2</v>
      </c>
      <c r="M196" s="3">
        <v>18.93</v>
      </c>
      <c r="N196" s="3">
        <v>0.28999999999999998</v>
      </c>
    </row>
    <row r="197" spans="1:14" x14ac:dyDescent="0.25">
      <c r="B197" s="4">
        <v>20</v>
      </c>
      <c r="C197" s="5">
        <v>598</v>
      </c>
      <c r="D197" s="5">
        <v>1</v>
      </c>
      <c r="E197" s="4">
        <v>40</v>
      </c>
      <c r="F197" s="3">
        <v>2.8</v>
      </c>
      <c r="G197" s="4">
        <v>40</v>
      </c>
      <c r="H197" s="4">
        <v>50</v>
      </c>
      <c r="I197" s="1">
        <v>100</v>
      </c>
      <c r="J197" s="4">
        <v>350</v>
      </c>
      <c r="K197" s="5">
        <v>315</v>
      </c>
      <c r="L197" s="8">
        <v>2.1000000000000001E-2</v>
      </c>
      <c r="M197" s="3">
        <v>21.81</v>
      </c>
      <c r="N197" s="3">
        <v>0.33</v>
      </c>
    </row>
    <row r="198" spans="1:14" x14ac:dyDescent="0.25">
      <c r="B198" s="4">
        <v>20</v>
      </c>
      <c r="C198" s="5">
        <v>598</v>
      </c>
      <c r="D198" s="5">
        <v>1</v>
      </c>
      <c r="E198" s="4">
        <v>40</v>
      </c>
      <c r="F198" s="3">
        <v>2.8</v>
      </c>
      <c r="G198" s="4">
        <v>40</v>
      </c>
      <c r="H198" s="4">
        <v>50</v>
      </c>
      <c r="I198" s="1">
        <v>100</v>
      </c>
      <c r="J198" s="4">
        <v>350</v>
      </c>
      <c r="K198" s="5">
        <v>315</v>
      </c>
      <c r="L198" s="8">
        <v>2.1000000000000001E-2</v>
      </c>
      <c r="M198" s="3">
        <v>25.88</v>
      </c>
      <c r="N198" s="3">
        <v>0.37</v>
      </c>
    </row>
    <row r="199" spans="1:14" x14ac:dyDescent="0.25">
      <c r="A199" s="1" t="s">
        <v>47</v>
      </c>
      <c r="B199" s="4">
        <v>20</v>
      </c>
      <c r="C199" s="5">
        <v>430</v>
      </c>
      <c r="D199" s="5">
        <v>6</v>
      </c>
      <c r="E199" s="4">
        <v>84</v>
      </c>
      <c r="F199" s="3">
        <v>3.5088212858554391</v>
      </c>
      <c r="G199" s="4">
        <v>50</v>
      </c>
      <c r="H199" s="4">
        <v>64</v>
      </c>
      <c r="I199" s="1">
        <v>600</v>
      </c>
      <c r="J199" s="4">
        <v>400</v>
      </c>
      <c r="K199" s="5">
        <v>1884</v>
      </c>
      <c r="L199" s="8">
        <v>1.9146341463414634E-2</v>
      </c>
      <c r="M199" s="3">
        <v>103</v>
      </c>
      <c r="N199" s="3">
        <v>0.15</v>
      </c>
    </row>
    <row r="200" spans="1:14" x14ac:dyDescent="0.25">
      <c r="B200" s="4">
        <v>20</v>
      </c>
      <c r="C200" s="5">
        <v>430</v>
      </c>
      <c r="D200" s="5">
        <v>6</v>
      </c>
      <c r="E200" s="4">
        <v>84</v>
      </c>
      <c r="F200" s="3">
        <v>3.5088212858554391</v>
      </c>
      <c r="G200" s="4">
        <v>50</v>
      </c>
      <c r="H200" s="4">
        <v>64</v>
      </c>
      <c r="I200" s="1">
        <v>600</v>
      </c>
      <c r="J200" s="4">
        <v>400</v>
      </c>
      <c r="K200" s="5">
        <v>1884</v>
      </c>
      <c r="L200" s="8">
        <v>1.9146341463414634E-2</v>
      </c>
      <c r="M200" s="3">
        <v>129</v>
      </c>
      <c r="N200" s="3">
        <v>0.23</v>
      </c>
    </row>
    <row r="201" spans="1:14" x14ac:dyDescent="0.25">
      <c r="B201" s="4">
        <v>20</v>
      </c>
      <c r="C201" s="5">
        <v>430</v>
      </c>
      <c r="D201" s="5">
        <v>6</v>
      </c>
      <c r="E201" s="4">
        <v>84</v>
      </c>
      <c r="F201" s="3">
        <v>3.5088212858554391</v>
      </c>
      <c r="G201" s="4">
        <v>50</v>
      </c>
      <c r="H201" s="4">
        <v>64</v>
      </c>
      <c r="I201" s="1">
        <v>600</v>
      </c>
      <c r="J201" s="4">
        <v>400</v>
      </c>
      <c r="K201" s="5">
        <v>1884</v>
      </c>
      <c r="L201" s="8">
        <v>1.9146341463414634E-2</v>
      </c>
      <c r="M201" s="3">
        <v>155</v>
      </c>
      <c r="N201" s="3">
        <v>0.28000000000000003</v>
      </c>
    </row>
    <row r="202" spans="1:14" x14ac:dyDescent="0.25">
      <c r="A202" s="1" t="s">
        <v>48</v>
      </c>
      <c r="B202" s="4">
        <v>20</v>
      </c>
      <c r="C202" s="5">
        <v>430</v>
      </c>
      <c r="D202" s="5">
        <v>9</v>
      </c>
      <c r="E202" s="4">
        <v>45</v>
      </c>
      <c r="F202" s="3">
        <v>3.5088212858554391</v>
      </c>
      <c r="G202" s="4">
        <v>50</v>
      </c>
      <c r="H202" s="4">
        <v>64</v>
      </c>
      <c r="I202" s="1">
        <v>600</v>
      </c>
      <c r="J202" s="4">
        <v>400</v>
      </c>
      <c r="K202" s="5">
        <v>2826</v>
      </c>
      <c r="L202" s="8">
        <v>2.8719512195121952E-2</v>
      </c>
      <c r="M202" s="3">
        <v>149</v>
      </c>
      <c r="N202" s="3">
        <v>0.18</v>
      </c>
    </row>
    <row r="203" spans="1:14" x14ac:dyDescent="0.25">
      <c r="B203" s="4">
        <v>20</v>
      </c>
      <c r="C203" s="5">
        <v>430</v>
      </c>
      <c r="D203" s="5">
        <v>9</v>
      </c>
      <c r="E203" s="4">
        <v>45</v>
      </c>
      <c r="F203" s="3">
        <v>3.5088212858554391</v>
      </c>
      <c r="G203" s="4">
        <v>50</v>
      </c>
      <c r="H203" s="4">
        <v>64</v>
      </c>
      <c r="I203" s="1">
        <v>600</v>
      </c>
      <c r="J203" s="4">
        <v>400</v>
      </c>
      <c r="K203" s="5">
        <v>2826</v>
      </c>
      <c r="L203" s="8">
        <v>2.8719512195121952E-2</v>
      </c>
      <c r="M203" s="3">
        <v>186</v>
      </c>
      <c r="N203" s="3">
        <v>0.26</v>
      </c>
    </row>
    <row r="204" spans="1:14" x14ac:dyDescent="0.25">
      <c r="B204" s="4">
        <v>20</v>
      </c>
      <c r="C204" s="5">
        <v>430</v>
      </c>
      <c r="D204" s="5">
        <v>9</v>
      </c>
      <c r="E204" s="4">
        <v>45</v>
      </c>
      <c r="F204" s="3">
        <v>3.5088212858554391</v>
      </c>
      <c r="G204" s="4">
        <v>50</v>
      </c>
      <c r="H204" s="4">
        <v>64</v>
      </c>
      <c r="I204" s="1">
        <v>600</v>
      </c>
      <c r="J204" s="4">
        <v>400</v>
      </c>
      <c r="K204" s="5">
        <v>2826</v>
      </c>
      <c r="L204" s="8">
        <v>2.8719512195121952E-2</v>
      </c>
      <c r="M204" s="3">
        <v>223</v>
      </c>
      <c r="N204" s="3">
        <v>0.34</v>
      </c>
    </row>
    <row r="205" spans="1:14" x14ac:dyDescent="0.25">
      <c r="A205" s="1" t="s">
        <v>49</v>
      </c>
      <c r="B205" s="4">
        <v>16</v>
      </c>
      <c r="C205" s="5">
        <v>528</v>
      </c>
      <c r="D205" s="5">
        <v>2</v>
      </c>
      <c r="E205" s="4">
        <v>52</v>
      </c>
      <c r="F205" s="3">
        <v>3.42</v>
      </c>
      <c r="G205" s="4">
        <v>27</v>
      </c>
      <c r="H205" s="4">
        <v>35</v>
      </c>
      <c r="I205" s="1">
        <v>150</v>
      </c>
      <c r="J205" s="4">
        <v>235</v>
      </c>
      <c r="K205" s="5">
        <v>402</v>
      </c>
      <c r="L205" s="8">
        <v>2.3304347826086955E-2</v>
      </c>
      <c r="M205" s="3">
        <v>16.674999999999997</v>
      </c>
      <c r="N205" s="3">
        <v>0.15</v>
      </c>
    </row>
    <row r="206" spans="1:14" x14ac:dyDescent="0.25">
      <c r="B206" s="4">
        <v>16</v>
      </c>
      <c r="C206" s="5">
        <v>528</v>
      </c>
      <c r="D206" s="5">
        <v>2</v>
      </c>
      <c r="E206" s="4">
        <v>52</v>
      </c>
      <c r="F206" s="3">
        <v>3.42</v>
      </c>
      <c r="G206" s="4">
        <v>27</v>
      </c>
      <c r="H206" s="4">
        <v>35</v>
      </c>
      <c r="I206" s="1">
        <v>150</v>
      </c>
      <c r="J206" s="4">
        <v>235</v>
      </c>
      <c r="K206" s="5">
        <v>402</v>
      </c>
      <c r="L206" s="8">
        <v>2.3304347826086955E-2</v>
      </c>
      <c r="M206" s="3">
        <v>22.424999999999997</v>
      </c>
      <c r="N206" s="3">
        <v>0.19</v>
      </c>
    </row>
    <row r="207" spans="1:14" x14ac:dyDescent="0.25">
      <c r="B207" s="4">
        <v>16</v>
      </c>
      <c r="C207" s="5">
        <v>528</v>
      </c>
      <c r="D207" s="5">
        <v>2</v>
      </c>
      <c r="E207" s="4">
        <v>52</v>
      </c>
      <c r="F207" s="3">
        <v>3.42</v>
      </c>
      <c r="G207" s="4">
        <v>27</v>
      </c>
      <c r="H207" s="4">
        <v>35</v>
      </c>
      <c r="I207" s="1">
        <v>150</v>
      </c>
      <c r="J207" s="4">
        <v>235</v>
      </c>
      <c r="K207" s="5">
        <v>402</v>
      </c>
      <c r="L207" s="8">
        <v>2.3304347826086955E-2</v>
      </c>
      <c r="M207" s="3">
        <v>25.874999999999996</v>
      </c>
      <c r="N207" s="3">
        <v>0.22</v>
      </c>
    </row>
    <row r="208" spans="1:14" x14ac:dyDescent="0.25">
      <c r="B208" s="4">
        <v>16</v>
      </c>
      <c r="C208" s="5">
        <v>528</v>
      </c>
      <c r="D208" s="5">
        <v>2</v>
      </c>
      <c r="E208" s="4">
        <v>52</v>
      </c>
      <c r="F208" s="3">
        <v>3.42</v>
      </c>
      <c r="G208" s="4">
        <v>27</v>
      </c>
      <c r="H208" s="4">
        <v>35</v>
      </c>
      <c r="I208" s="1">
        <v>150</v>
      </c>
      <c r="J208" s="4">
        <v>235</v>
      </c>
      <c r="K208" s="5">
        <v>402</v>
      </c>
      <c r="L208" s="8">
        <v>2.3304347826086955E-2</v>
      </c>
      <c r="M208" s="3">
        <v>28.749999999999996</v>
      </c>
      <c r="N208" s="3">
        <v>0.22</v>
      </c>
    </row>
    <row r="209" spans="1:14" x14ac:dyDescent="0.25">
      <c r="B209" s="4">
        <v>16</v>
      </c>
      <c r="C209" s="5">
        <v>528</v>
      </c>
      <c r="D209" s="5">
        <v>2</v>
      </c>
      <c r="E209" s="4">
        <v>52</v>
      </c>
      <c r="F209" s="3">
        <v>3.42</v>
      </c>
      <c r="G209" s="4">
        <v>27</v>
      </c>
      <c r="H209" s="4">
        <v>35</v>
      </c>
      <c r="I209" s="1">
        <v>150</v>
      </c>
      <c r="J209" s="4">
        <v>235</v>
      </c>
      <c r="K209" s="5">
        <v>402</v>
      </c>
      <c r="L209" s="8">
        <v>2.3304347826086955E-2</v>
      </c>
      <c r="M209" s="3">
        <v>33.349999999999994</v>
      </c>
      <c r="N209" s="3">
        <v>0.25</v>
      </c>
    </row>
    <row r="210" spans="1:14" x14ac:dyDescent="0.25">
      <c r="B210" s="4">
        <v>16</v>
      </c>
      <c r="C210" s="5">
        <v>528</v>
      </c>
      <c r="D210" s="5">
        <v>2</v>
      </c>
      <c r="E210" s="4">
        <v>52</v>
      </c>
      <c r="F210" s="3">
        <v>3.42</v>
      </c>
      <c r="G210" s="4">
        <v>27</v>
      </c>
      <c r="H210" s="4">
        <v>35</v>
      </c>
      <c r="I210" s="1">
        <v>150</v>
      </c>
      <c r="J210" s="4">
        <v>235</v>
      </c>
      <c r="K210" s="5">
        <v>402</v>
      </c>
      <c r="L210" s="8">
        <v>2.3304347826086955E-2</v>
      </c>
      <c r="M210" s="3">
        <v>37.375</v>
      </c>
      <c r="N210" s="3">
        <v>0.28999999999999998</v>
      </c>
    </row>
    <row r="211" spans="1:14" x14ac:dyDescent="0.25">
      <c r="A211" s="1" t="s">
        <v>50</v>
      </c>
      <c r="B211" s="4">
        <v>20</v>
      </c>
      <c r="C211" s="5">
        <v>528</v>
      </c>
      <c r="D211" s="5">
        <v>2</v>
      </c>
      <c r="E211" s="4">
        <v>44</v>
      </c>
      <c r="F211" s="3">
        <v>3.42</v>
      </c>
      <c r="G211" s="4">
        <v>25</v>
      </c>
      <c r="H211" s="4">
        <v>35</v>
      </c>
      <c r="I211" s="1">
        <v>150</v>
      </c>
      <c r="J211" s="4">
        <v>235</v>
      </c>
      <c r="K211" s="5">
        <v>628</v>
      </c>
      <c r="L211" s="8">
        <v>3.4176870748299316E-2</v>
      </c>
      <c r="M211" s="3">
        <v>29.324999999999999</v>
      </c>
      <c r="N211" s="3">
        <v>0.17</v>
      </c>
    </row>
    <row r="212" spans="1:14" x14ac:dyDescent="0.25">
      <c r="B212" s="4">
        <v>20</v>
      </c>
      <c r="C212" s="5">
        <v>528</v>
      </c>
      <c r="D212" s="5">
        <v>2</v>
      </c>
      <c r="E212" s="4">
        <v>44</v>
      </c>
      <c r="F212" s="3">
        <v>3.42</v>
      </c>
      <c r="G212" s="4">
        <v>25</v>
      </c>
      <c r="H212" s="4">
        <v>35</v>
      </c>
      <c r="I212" s="1">
        <v>150</v>
      </c>
      <c r="J212" s="4">
        <v>235</v>
      </c>
      <c r="K212" s="5">
        <v>628</v>
      </c>
      <c r="L212" s="8">
        <v>3.4176870748299316E-2</v>
      </c>
      <c r="M212" s="3">
        <v>33.349999999999994</v>
      </c>
      <c r="N212" s="3">
        <v>0.19</v>
      </c>
    </row>
    <row r="213" spans="1:14" x14ac:dyDescent="0.25">
      <c r="B213" s="4">
        <v>20</v>
      </c>
      <c r="C213" s="5">
        <v>528</v>
      </c>
      <c r="D213" s="5">
        <v>2</v>
      </c>
      <c r="E213" s="4">
        <v>44</v>
      </c>
      <c r="F213" s="3">
        <v>3.42</v>
      </c>
      <c r="G213" s="4">
        <v>25</v>
      </c>
      <c r="H213" s="4">
        <v>35</v>
      </c>
      <c r="I213" s="1">
        <v>150</v>
      </c>
      <c r="J213" s="4">
        <v>235</v>
      </c>
      <c r="K213" s="5">
        <v>628</v>
      </c>
      <c r="L213" s="8">
        <v>3.4176870748299316E-2</v>
      </c>
      <c r="M213" s="3">
        <v>38.524999999999999</v>
      </c>
      <c r="N213" s="3">
        <v>0.21</v>
      </c>
    </row>
    <row r="214" spans="1:14" x14ac:dyDescent="0.25">
      <c r="B214" s="4">
        <v>20</v>
      </c>
      <c r="C214" s="5">
        <v>528</v>
      </c>
      <c r="D214" s="5">
        <v>2</v>
      </c>
      <c r="E214" s="4">
        <v>44</v>
      </c>
      <c r="F214" s="3">
        <v>3.42</v>
      </c>
      <c r="G214" s="4">
        <v>25</v>
      </c>
      <c r="H214" s="4">
        <v>35</v>
      </c>
      <c r="I214" s="1">
        <v>150</v>
      </c>
      <c r="J214" s="4">
        <v>235</v>
      </c>
      <c r="K214" s="5">
        <v>628</v>
      </c>
      <c r="L214" s="8">
        <v>3.4176870748299316E-2</v>
      </c>
      <c r="M214" s="3">
        <v>40.824999999999996</v>
      </c>
      <c r="N214" s="3">
        <v>0.23</v>
      </c>
    </row>
    <row r="215" spans="1:14" x14ac:dyDescent="0.25">
      <c r="B215" s="4">
        <v>20</v>
      </c>
      <c r="C215" s="5">
        <v>528</v>
      </c>
      <c r="D215" s="5">
        <v>2</v>
      </c>
      <c r="E215" s="4">
        <v>44</v>
      </c>
      <c r="F215" s="3">
        <v>3.42</v>
      </c>
      <c r="G215" s="4">
        <v>25</v>
      </c>
      <c r="H215" s="4">
        <v>35</v>
      </c>
      <c r="I215" s="1">
        <v>150</v>
      </c>
      <c r="J215" s="4">
        <v>235</v>
      </c>
      <c r="K215" s="5">
        <v>628</v>
      </c>
      <c r="L215" s="8">
        <v>3.4176870748299316E-2</v>
      </c>
      <c r="M215" s="3">
        <v>46</v>
      </c>
      <c r="N215" s="3">
        <v>0.25</v>
      </c>
    </row>
    <row r="216" spans="1:14" x14ac:dyDescent="0.25">
      <c r="B216" s="4">
        <v>20</v>
      </c>
      <c r="C216" s="5">
        <v>528</v>
      </c>
      <c r="D216" s="5">
        <v>2</v>
      </c>
      <c r="E216" s="4">
        <v>44</v>
      </c>
      <c r="F216" s="3">
        <v>3.42</v>
      </c>
      <c r="G216" s="4">
        <v>25</v>
      </c>
      <c r="H216" s="4">
        <v>35</v>
      </c>
      <c r="I216" s="1">
        <v>150</v>
      </c>
      <c r="J216" s="4">
        <v>235</v>
      </c>
      <c r="K216" s="5">
        <v>628</v>
      </c>
      <c r="L216" s="8">
        <v>3.4176870748299316E-2</v>
      </c>
      <c r="M216" s="3">
        <v>56.924999999999997</v>
      </c>
      <c r="N216" s="3">
        <v>0.25</v>
      </c>
    </row>
    <row r="217" spans="1:14" x14ac:dyDescent="0.25">
      <c r="A217" s="1" t="s">
        <v>51</v>
      </c>
      <c r="B217" s="4">
        <v>20</v>
      </c>
      <c r="C217" s="5">
        <v>528</v>
      </c>
      <c r="D217" s="5">
        <v>3</v>
      </c>
      <c r="E217" s="4">
        <v>12</v>
      </c>
      <c r="F217" s="3">
        <v>3.42</v>
      </c>
      <c r="G217" s="4">
        <v>25</v>
      </c>
      <c r="H217" s="4">
        <v>35</v>
      </c>
      <c r="I217" s="1">
        <v>150</v>
      </c>
      <c r="J217" s="4">
        <v>235</v>
      </c>
      <c r="K217" s="5">
        <v>942</v>
      </c>
      <c r="L217" s="8">
        <v>5.1265306122448978E-2</v>
      </c>
      <c r="M217" s="3">
        <v>39.099999999999994</v>
      </c>
      <c r="N217" s="3">
        <v>0.18</v>
      </c>
    </row>
    <row r="218" spans="1:14" x14ac:dyDescent="0.25">
      <c r="B218" s="4">
        <v>20</v>
      </c>
      <c r="C218" s="5">
        <v>528</v>
      </c>
      <c r="D218" s="5">
        <v>3</v>
      </c>
      <c r="E218" s="4">
        <v>12</v>
      </c>
      <c r="F218" s="3">
        <v>3.42</v>
      </c>
      <c r="G218" s="4">
        <v>25</v>
      </c>
      <c r="H218" s="4">
        <v>35</v>
      </c>
      <c r="I218" s="1">
        <v>150</v>
      </c>
      <c r="J218" s="4">
        <v>235</v>
      </c>
      <c r="K218" s="5">
        <v>942</v>
      </c>
      <c r="L218" s="8">
        <v>5.1265306122448978E-2</v>
      </c>
      <c r="M218" s="3">
        <v>44.849999999999994</v>
      </c>
      <c r="N218" s="3">
        <v>0.19</v>
      </c>
    </row>
    <row r="219" spans="1:14" x14ac:dyDescent="0.25">
      <c r="B219" s="4">
        <v>20</v>
      </c>
      <c r="C219" s="5">
        <v>528</v>
      </c>
      <c r="D219" s="5">
        <v>3</v>
      </c>
      <c r="E219" s="4">
        <v>12</v>
      </c>
      <c r="F219" s="3">
        <v>3.42</v>
      </c>
      <c r="G219" s="4">
        <v>25</v>
      </c>
      <c r="H219" s="4">
        <v>35</v>
      </c>
      <c r="I219" s="1">
        <v>150</v>
      </c>
      <c r="J219" s="4">
        <v>235</v>
      </c>
      <c r="K219" s="5">
        <v>942</v>
      </c>
      <c r="L219" s="8">
        <v>5.1265306122448978E-2</v>
      </c>
      <c r="M219" s="3">
        <v>50.024999999999999</v>
      </c>
      <c r="N219" s="3">
        <v>0.21</v>
      </c>
    </row>
    <row r="220" spans="1:14" x14ac:dyDescent="0.25">
      <c r="B220" s="4">
        <v>20</v>
      </c>
      <c r="C220" s="5">
        <v>528</v>
      </c>
      <c r="D220" s="5">
        <v>3</v>
      </c>
      <c r="E220" s="4">
        <v>12</v>
      </c>
      <c r="F220" s="3">
        <v>3.42</v>
      </c>
      <c r="G220" s="4">
        <v>25</v>
      </c>
      <c r="H220" s="4">
        <v>35</v>
      </c>
      <c r="I220" s="1">
        <v>150</v>
      </c>
      <c r="J220" s="4">
        <v>235</v>
      </c>
      <c r="K220" s="5">
        <v>942</v>
      </c>
      <c r="L220" s="8">
        <v>5.1265306122448978E-2</v>
      </c>
      <c r="M220" s="3">
        <v>56.349999999999994</v>
      </c>
      <c r="N220" s="3">
        <v>0.23</v>
      </c>
    </row>
    <row r="221" spans="1:14" x14ac:dyDescent="0.25">
      <c r="B221" s="4">
        <v>20</v>
      </c>
      <c r="C221" s="5">
        <v>528</v>
      </c>
      <c r="D221" s="5">
        <v>3</v>
      </c>
      <c r="E221" s="4">
        <v>12</v>
      </c>
      <c r="F221" s="3">
        <v>3.42</v>
      </c>
      <c r="G221" s="4">
        <v>25</v>
      </c>
      <c r="H221" s="4">
        <v>35</v>
      </c>
      <c r="I221" s="1">
        <v>150</v>
      </c>
      <c r="J221" s="4">
        <v>235</v>
      </c>
      <c r="K221" s="5">
        <v>942</v>
      </c>
      <c r="L221" s="8">
        <v>5.1265306122448978E-2</v>
      </c>
      <c r="M221" s="3">
        <v>62.674999999999997</v>
      </c>
      <c r="N221" s="3">
        <v>0.25</v>
      </c>
    </row>
    <row r="222" spans="1:14" x14ac:dyDescent="0.25">
      <c r="B222" s="4">
        <v>20</v>
      </c>
      <c r="C222" s="5">
        <v>528</v>
      </c>
      <c r="D222" s="5">
        <v>3</v>
      </c>
      <c r="E222" s="4">
        <v>12</v>
      </c>
      <c r="F222" s="3">
        <v>3.42</v>
      </c>
      <c r="G222" s="4">
        <v>25</v>
      </c>
      <c r="H222" s="4">
        <v>35</v>
      </c>
      <c r="I222" s="1">
        <v>150</v>
      </c>
      <c r="J222" s="4">
        <v>235</v>
      </c>
      <c r="K222" s="5">
        <v>942</v>
      </c>
      <c r="L222" s="8">
        <v>5.1265306122448978E-2</v>
      </c>
      <c r="M222" s="3">
        <v>68.424999999999997</v>
      </c>
      <c r="N222" s="3">
        <v>0.28999999999999998</v>
      </c>
    </row>
    <row r="223" spans="1:14" x14ac:dyDescent="0.25">
      <c r="B223" s="4">
        <v>20</v>
      </c>
      <c r="C223" s="5">
        <v>528</v>
      </c>
      <c r="D223" s="5">
        <v>3</v>
      </c>
      <c r="E223" s="4">
        <v>12</v>
      </c>
      <c r="F223" s="3">
        <v>3.42</v>
      </c>
      <c r="G223" s="4">
        <v>25</v>
      </c>
      <c r="H223" s="4">
        <v>35</v>
      </c>
      <c r="I223" s="1">
        <v>150</v>
      </c>
      <c r="J223" s="4">
        <v>235</v>
      </c>
      <c r="K223" s="5">
        <v>942</v>
      </c>
      <c r="L223" s="8">
        <v>5.1265306122448978E-2</v>
      </c>
      <c r="M223" s="3">
        <v>74.174999999999997</v>
      </c>
      <c r="N223" s="3">
        <v>0.31</v>
      </c>
    </row>
    <row r="224" spans="1:14" x14ac:dyDescent="0.25">
      <c r="B224" s="4">
        <v>20</v>
      </c>
      <c r="C224" s="5">
        <v>528</v>
      </c>
      <c r="D224" s="5">
        <v>3</v>
      </c>
      <c r="E224" s="4">
        <v>12</v>
      </c>
      <c r="F224" s="3">
        <v>3.42</v>
      </c>
      <c r="G224" s="4">
        <v>25</v>
      </c>
      <c r="H224" s="4">
        <v>35</v>
      </c>
      <c r="I224" s="1">
        <v>150</v>
      </c>
      <c r="J224" s="4">
        <v>235</v>
      </c>
      <c r="K224" s="5">
        <v>942</v>
      </c>
      <c r="L224" s="8">
        <v>5.1265306122448978E-2</v>
      </c>
      <c r="M224" s="3">
        <v>79.349999999999994</v>
      </c>
      <c r="N224" s="3">
        <v>0.37</v>
      </c>
    </row>
    <row r="225" spans="1:14" x14ac:dyDescent="0.25">
      <c r="A225" s="1" t="s">
        <v>52</v>
      </c>
      <c r="B225" s="4">
        <v>16</v>
      </c>
      <c r="C225" s="5">
        <v>528</v>
      </c>
      <c r="D225" s="5">
        <v>2</v>
      </c>
      <c r="E225" s="4">
        <v>52</v>
      </c>
      <c r="F225" s="3">
        <v>2.98</v>
      </c>
      <c r="G225" s="4">
        <v>27</v>
      </c>
      <c r="H225" s="4">
        <v>35</v>
      </c>
      <c r="I225" s="1">
        <v>150</v>
      </c>
      <c r="J225" s="4">
        <v>235</v>
      </c>
      <c r="K225" s="5">
        <v>402</v>
      </c>
      <c r="L225" s="8">
        <v>2.3304347826086955E-2</v>
      </c>
      <c r="M225" s="3">
        <v>26.45</v>
      </c>
      <c r="N225" s="3">
        <v>0.16</v>
      </c>
    </row>
    <row r="226" spans="1:14" x14ac:dyDescent="0.25">
      <c r="B226" s="4">
        <v>16</v>
      </c>
      <c r="C226" s="5">
        <v>528</v>
      </c>
      <c r="D226" s="5">
        <v>2</v>
      </c>
      <c r="E226" s="4">
        <v>52</v>
      </c>
      <c r="F226" s="3">
        <v>2.98</v>
      </c>
      <c r="G226" s="4">
        <v>27</v>
      </c>
      <c r="H226" s="4">
        <v>35</v>
      </c>
      <c r="I226" s="1">
        <v>150</v>
      </c>
      <c r="J226" s="4">
        <v>235</v>
      </c>
      <c r="K226" s="5">
        <v>402</v>
      </c>
      <c r="L226" s="8">
        <v>2.3304347826086955E-2</v>
      </c>
      <c r="M226" s="3">
        <v>31.624999999999996</v>
      </c>
      <c r="N226" s="3">
        <v>0.2</v>
      </c>
    </row>
    <row r="227" spans="1:14" x14ac:dyDescent="0.25">
      <c r="B227" s="4">
        <v>16</v>
      </c>
      <c r="C227" s="5">
        <v>528</v>
      </c>
      <c r="D227" s="5">
        <v>2</v>
      </c>
      <c r="E227" s="4">
        <v>52</v>
      </c>
      <c r="F227" s="3">
        <v>2.98</v>
      </c>
      <c r="G227" s="4">
        <v>27</v>
      </c>
      <c r="H227" s="4">
        <v>35</v>
      </c>
      <c r="I227" s="1">
        <v>150</v>
      </c>
      <c r="J227" s="4">
        <v>235</v>
      </c>
      <c r="K227" s="5">
        <v>402</v>
      </c>
      <c r="L227" s="8">
        <v>2.3304347826086955E-2</v>
      </c>
      <c r="M227" s="3">
        <v>37.375</v>
      </c>
      <c r="N227" s="3">
        <v>0.26</v>
      </c>
    </row>
    <row r="228" spans="1:14" x14ac:dyDescent="0.25">
      <c r="A228" s="1" t="s">
        <v>53</v>
      </c>
      <c r="B228" s="4">
        <v>20</v>
      </c>
      <c r="C228" s="5">
        <v>528</v>
      </c>
      <c r="D228" s="5">
        <v>2</v>
      </c>
      <c r="E228" s="4">
        <v>44</v>
      </c>
      <c r="F228" s="3">
        <v>2.98</v>
      </c>
      <c r="G228" s="4">
        <v>25</v>
      </c>
      <c r="H228" s="4">
        <v>35</v>
      </c>
      <c r="I228" s="1">
        <v>150</v>
      </c>
      <c r="J228" s="4">
        <v>235</v>
      </c>
      <c r="K228" s="5">
        <v>628</v>
      </c>
      <c r="L228" s="8">
        <v>3.4176870748299316E-2</v>
      </c>
      <c r="M228" s="3">
        <v>28.749999999999996</v>
      </c>
      <c r="N228" s="3">
        <v>0.17</v>
      </c>
    </row>
    <row r="229" spans="1:14" x14ac:dyDescent="0.25">
      <c r="B229" s="4">
        <v>20</v>
      </c>
      <c r="C229" s="5">
        <v>528</v>
      </c>
      <c r="D229" s="5">
        <v>2</v>
      </c>
      <c r="E229" s="4">
        <v>44</v>
      </c>
      <c r="F229" s="3">
        <v>2.98</v>
      </c>
      <c r="G229" s="4">
        <v>25</v>
      </c>
      <c r="H229" s="4">
        <v>35</v>
      </c>
      <c r="I229" s="1">
        <v>150</v>
      </c>
      <c r="J229" s="4">
        <v>235</v>
      </c>
      <c r="K229" s="5">
        <v>628</v>
      </c>
      <c r="L229" s="8">
        <v>3.4176870748299316E-2</v>
      </c>
      <c r="M229" s="3">
        <v>32.774999999999999</v>
      </c>
      <c r="N229" s="3">
        <v>0.19</v>
      </c>
    </row>
    <row r="230" spans="1:14" x14ac:dyDescent="0.25">
      <c r="B230" s="4">
        <v>20</v>
      </c>
      <c r="C230" s="5">
        <v>528</v>
      </c>
      <c r="D230" s="5">
        <v>2</v>
      </c>
      <c r="E230" s="4">
        <v>44</v>
      </c>
      <c r="F230" s="3">
        <v>2.98</v>
      </c>
      <c r="G230" s="4">
        <v>25</v>
      </c>
      <c r="H230" s="4">
        <v>35</v>
      </c>
      <c r="I230" s="1">
        <v>150</v>
      </c>
      <c r="J230" s="4">
        <v>235</v>
      </c>
      <c r="K230" s="5">
        <v>628</v>
      </c>
      <c r="L230" s="8">
        <v>3.4176870748299316E-2</v>
      </c>
      <c r="M230" s="3">
        <v>37.949999999999996</v>
      </c>
      <c r="N230" s="3">
        <v>0.23</v>
      </c>
    </row>
    <row r="231" spans="1:14" x14ac:dyDescent="0.25">
      <c r="B231" s="4">
        <v>20</v>
      </c>
      <c r="C231" s="5">
        <v>528</v>
      </c>
      <c r="D231" s="5">
        <v>2</v>
      </c>
      <c r="E231" s="4">
        <v>44</v>
      </c>
      <c r="F231" s="3">
        <v>2.98</v>
      </c>
      <c r="G231" s="4">
        <v>25</v>
      </c>
      <c r="H231" s="4">
        <v>35</v>
      </c>
      <c r="I231" s="1">
        <v>150</v>
      </c>
      <c r="J231" s="4">
        <v>235</v>
      </c>
      <c r="K231" s="5">
        <v>628</v>
      </c>
      <c r="L231" s="8">
        <v>3.4176870748299316E-2</v>
      </c>
      <c r="M231" s="3">
        <v>40.25</v>
      </c>
      <c r="N231" s="3">
        <v>0.25</v>
      </c>
    </row>
    <row r="232" spans="1:14" x14ac:dyDescent="0.25">
      <c r="B232" s="4">
        <v>20</v>
      </c>
      <c r="C232" s="5">
        <v>528</v>
      </c>
      <c r="D232" s="5">
        <v>2</v>
      </c>
      <c r="E232" s="4">
        <v>44</v>
      </c>
      <c r="F232" s="3">
        <v>2.98</v>
      </c>
      <c r="G232" s="4">
        <v>25</v>
      </c>
      <c r="H232" s="4">
        <v>35</v>
      </c>
      <c r="I232" s="1">
        <v>150</v>
      </c>
      <c r="J232" s="4">
        <v>235</v>
      </c>
      <c r="K232" s="5">
        <v>628</v>
      </c>
      <c r="L232" s="8">
        <v>3.4176870748299316E-2</v>
      </c>
      <c r="M232" s="3">
        <v>43.699999999999996</v>
      </c>
      <c r="N232" s="3">
        <v>0.3</v>
      </c>
    </row>
    <row r="233" spans="1:14" x14ac:dyDescent="0.25">
      <c r="B233" s="4">
        <v>20</v>
      </c>
      <c r="C233" s="5">
        <v>528</v>
      </c>
      <c r="D233" s="5">
        <v>2</v>
      </c>
      <c r="E233" s="4">
        <v>44</v>
      </c>
      <c r="F233" s="3">
        <v>2.98</v>
      </c>
      <c r="G233" s="4">
        <v>25</v>
      </c>
      <c r="H233" s="4">
        <v>35</v>
      </c>
      <c r="I233" s="1">
        <v>150</v>
      </c>
      <c r="J233" s="4">
        <v>235</v>
      </c>
      <c r="K233" s="5">
        <v>628</v>
      </c>
      <c r="L233" s="8">
        <v>3.4176870748299316E-2</v>
      </c>
      <c r="M233" s="3">
        <v>46</v>
      </c>
      <c r="N233" s="3">
        <v>0.32</v>
      </c>
    </row>
    <row r="234" spans="1:14" x14ac:dyDescent="0.25">
      <c r="B234" s="4">
        <v>20</v>
      </c>
      <c r="C234" s="5">
        <v>528</v>
      </c>
      <c r="D234" s="5">
        <v>2</v>
      </c>
      <c r="E234" s="4">
        <v>44</v>
      </c>
      <c r="F234" s="3">
        <v>2.98</v>
      </c>
      <c r="G234" s="4">
        <v>25</v>
      </c>
      <c r="H234" s="4">
        <v>35</v>
      </c>
      <c r="I234" s="1">
        <v>150</v>
      </c>
      <c r="J234" s="4">
        <v>235</v>
      </c>
      <c r="K234" s="5">
        <v>628</v>
      </c>
      <c r="L234" s="8">
        <v>3.4176870748299316E-2</v>
      </c>
      <c r="M234" s="3">
        <v>51.634999999999991</v>
      </c>
      <c r="N234" s="3">
        <v>0.36</v>
      </c>
    </row>
    <row r="235" spans="1:14" x14ac:dyDescent="0.25">
      <c r="B235" s="4">
        <v>20</v>
      </c>
      <c r="C235" s="5">
        <v>528</v>
      </c>
      <c r="D235" s="5">
        <v>2</v>
      </c>
      <c r="E235" s="4">
        <v>44</v>
      </c>
      <c r="F235" s="3">
        <v>2.98</v>
      </c>
      <c r="G235" s="4">
        <v>25</v>
      </c>
      <c r="H235" s="4">
        <v>35</v>
      </c>
      <c r="I235" s="1">
        <v>150</v>
      </c>
      <c r="J235" s="4">
        <v>235</v>
      </c>
      <c r="K235" s="5">
        <v>628</v>
      </c>
      <c r="L235" s="8">
        <v>3.4176870748299316E-2</v>
      </c>
      <c r="M235" s="3">
        <v>57.269999999999989</v>
      </c>
      <c r="N235" s="3">
        <v>0.47</v>
      </c>
    </row>
    <row r="236" spans="1:14" x14ac:dyDescent="0.25">
      <c r="A236" s="1" t="s">
        <v>54</v>
      </c>
      <c r="B236" s="4">
        <v>20</v>
      </c>
      <c r="C236" s="5">
        <v>528</v>
      </c>
      <c r="D236" s="5">
        <v>3</v>
      </c>
      <c r="E236" s="4">
        <v>12</v>
      </c>
      <c r="F236" s="3">
        <v>2.98</v>
      </c>
      <c r="G236" s="4">
        <v>25</v>
      </c>
      <c r="H236" s="4">
        <v>35</v>
      </c>
      <c r="I236" s="1">
        <v>150</v>
      </c>
      <c r="J236" s="4">
        <v>235</v>
      </c>
      <c r="K236" s="5">
        <v>942</v>
      </c>
      <c r="L236" s="8">
        <v>5.1265306122448978E-2</v>
      </c>
      <c r="M236" s="3">
        <v>48.3</v>
      </c>
      <c r="N236" s="3">
        <v>0.16</v>
      </c>
    </row>
    <row r="237" spans="1:14" x14ac:dyDescent="0.25">
      <c r="B237" s="4">
        <v>20</v>
      </c>
      <c r="C237" s="5">
        <v>528</v>
      </c>
      <c r="D237" s="5">
        <v>3</v>
      </c>
      <c r="E237" s="4">
        <v>12</v>
      </c>
      <c r="F237" s="3">
        <v>2.98</v>
      </c>
      <c r="G237" s="4">
        <v>25</v>
      </c>
      <c r="H237" s="4">
        <v>35</v>
      </c>
      <c r="I237" s="1">
        <v>150</v>
      </c>
      <c r="J237" s="4">
        <v>235</v>
      </c>
      <c r="K237" s="5">
        <v>942</v>
      </c>
      <c r="L237" s="8">
        <v>5.1265306122448978E-2</v>
      </c>
      <c r="M237" s="3">
        <v>50.599999999999994</v>
      </c>
      <c r="N237" s="3">
        <v>0.18</v>
      </c>
    </row>
    <row r="238" spans="1:14" x14ac:dyDescent="0.25">
      <c r="B238" s="4">
        <v>20</v>
      </c>
      <c r="C238" s="5">
        <v>528</v>
      </c>
      <c r="D238" s="5">
        <v>3</v>
      </c>
      <c r="E238" s="4">
        <v>12</v>
      </c>
      <c r="F238" s="3">
        <v>2.98</v>
      </c>
      <c r="G238" s="4">
        <v>25</v>
      </c>
      <c r="H238" s="4">
        <v>35</v>
      </c>
      <c r="I238" s="1">
        <v>150</v>
      </c>
      <c r="J238" s="4">
        <v>235</v>
      </c>
      <c r="K238" s="5">
        <v>942</v>
      </c>
      <c r="L238" s="8">
        <v>5.1265306122448978E-2</v>
      </c>
      <c r="M238" s="3">
        <v>56.349999999999994</v>
      </c>
      <c r="N238" s="3">
        <v>0.18</v>
      </c>
    </row>
    <row r="239" spans="1:14" x14ac:dyDescent="0.25">
      <c r="B239" s="4">
        <v>20</v>
      </c>
      <c r="C239" s="5">
        <v>528</v>
      </c>
      <c r="D239" s="5">
        <v>3</v>
      </c>
      <c r="E239" s="4">
        <v>12</v>
      </c>
      <c r="F239" s="3">
        <v>2.98</v>
      </c>
      <c r="G239" s="4">
        <v>25</v>
      </c>
      <c r="H239" s="4">
        <v>35</v>
      </c>
      <c r="I239" s="1">
        <v>150</v>
      </c>
      <c r="J239" s="4">
        <v>235</v>
      </c>
      <c r="K239" s="5">
        <v>942</v>
      </c>
      <c r="L239" s="8">
        <v>5.1265306122448978E-2</v>
      </c>
      <c r="M239" s="3">
        <v>62.674999999999997</v>
      </c>
      <c r="N239" s="3">
        <v>0.2</v>
      </c>
    </row>
    <row r="240" spans="1:14" x14ac:dyDescent="0.25">
      <c r="B240" s="4">
        <v>20</v>
      </c>
      <c r="C240" s="5">
        <v>528</v>
      </c>
      <c r="D240" s="5">
        <v>3</v>
      </c>
      <c r="E240" s="4">
        <v>12</v>
      </c>
      <c r="F240" s="3">
        <v>2.98</v>
      </c>
      <c r="G240" s="4">
        <v>25</v>
      </c>
      <c r="H240" s="4">
        <v>35</v>
      </c>
      <c r="I240" s="1">
        <v>150</v>
      </c>
      <c r="J240" s="4">
        <v>235</v>
      </c>
      <c r="K240" s="5">
        <v>942</v>
      </c>
      <c r="L240" s="8">
        <v>5.1265306122448978E-2</v>
      </c>
      <c r="M240" s="3">
        <v>68.424999999999997</v>
      </c>
      <c r="N240" s="3">
        <v>0.2</v>
      </c>
    </row>
    <row r="241" spans="1:14" x14ac:dyDescent="0.25">
      <c r="B241" s="4">
        <v>20</v>
      </c>
      <c r="C241" s="5">
        <v>528</v>
      </c>
      <c r="D241" s="5">
        <v>3</v>
      </c>
      <c r="E241" s="4">
        <v>12</v>
      </c>
      <c r="F241" s="3">
        <v>2.98</v>
      </c>
      <c r="G241" s="4">
        <v>25</v>
      </c>
      <c r="H241" s="4">
        <v>35</v>
      </c>
      <c r="I241" s="1">
        <v>150</v>
      </c>
      <c r="J241" s="4">
        <v>235</v>
      </c>
      <c r="K241" s="5">
        <v>942</v>
      </c>
      <c r="L241" s="8">
        <v>5.1265306122448978E-2</v>
      </c>
      <c r="M241" s="3">
        <v>73.599999999999994</v>
      </c>
      <c r="N241" s="3">
        <v>0.2</v>
      </c>
    </row>
    <row r="242" spans="1:14" x14ac:dyDescent="0.25">
      <c r="B242" s="4">
        <v>20</v>
      </c>
      <c r="C242" s="5">
        <v>528</v>
      </c>
      <c r="D242" s="5">
        <v>3</v>
      </c>
      <c r="E242" s="4">
        <v>12</v>
      </c>
      <c r="F242" s="3">
        <v>2.98</v>
      </c>
      <c r="G242" s="4">
        <v>25</v>
      </c>
      <c r="H242" s="4">
        <v>35</v>
      </c>
      <c r="I242" s="1">
        <v>150</v>
      </c>
      <c r="J242" s="4">
        <v>235</v>
      </c>
      <c r="K242" s="5">
        <v>942</v>
      </c>
      <c r="L242" s="8">
        <v>5.1265306122448978E-2</v>
      </c>
      <c r="M242" s="3">
        <v>79.924999999999997</v>
      </c>
      <c r="N242" s="3">
        <v>0.22</v>
      </c>
    </row>
    <row r="243" spans="1:14" x14ac:dyDescent="0.25">
      <c r="A243" s="1" t="s">
        <v>55</v>
      </c>
      <c r="B243" s="4">
        <v>28</v>
      </c>
      <c r="C243" s="5">
        <v>400</v>
      </c>
      <c r="D243" s="5">
        <v>4</v>
      </c>
      <c r="E243" s="4">
        <v>16</v>
      </c>
      <c r="F243" s="3">
        <v>5.3084743571011064</v>
      </c>
      <c r="G243" s="4">
        <v>30</v>
      </c>
      <c r="H243" s="4">
        <v>44</v>
      </c>
      <c r="I243" s="1">
        <v>200</v>
      </c>
      <c r="J243" s="4">
        <v>300</v>
      </c>
      <c r="K243" s="5">
        <v>2463</v>
      </c>
      <c r="L243" s="8">
        <v>7.9967532467532465E-2</v>
      </c>
      <c r="M243" s="3">
        <v>78.75</v>
      </c>
      <c r="N243" s="3">
        <v>0.22</v>
      </c>
    </row>
    <row r="244" spans="1:14" x14ac:dyDescent="0.25">
      <c r="B244" s="4">
        <v>28</v>
      </c>
      <c r="C244" s="5">
        <v>400</v>
      </c>
      <c r="D244" s="5">
        <v>4</v>
      </c>
      <c r="E244" s="4">
        <v>16</v>
      </c>
      <c r="F244" s="3">
        <v>5.3084743571011064</v>
      </c>
      <c r="G244" s="4">
        <v>30</v>
      </c>
      <c r="H244" s="4">
        <v>44</v>
      </c>
      <c r="I244" s="1">
        <v>200</v>
      </c>
      <c r="J244" s="4">
        <v>300</v>
      </c>
      <c r="K244" s="5">
        <v>2463</v>
      </c>
      <c r="L244" s="8">
        <v>7.9967532467532465E-2</v>
      </c>
      <c r="M244" s="3">
        <v>105.075</v>
      </c>
      <c r="N244" s="3">
        <v>0.25</v>
      </c>
    </row>
    <row r="245" spans="1:14" x14ac:dyDescent="0.25">
      <c r="B245" s="4">
        <v>28</v>
      </c>
      <c r="C245" s="5">
        <v>400</v>
      </c>
      <c r="D245" s="5">
        <v>4</v>
      </c>
      <c r="E245" s="4">
        <v>16</v>
      </c>
      <c r="F245" s="3">
        <v>5.3084743571011064</v>
      </c>
      <c r="G245" s="4">
        <v>30</v>
      </c>
      <c r="H245" s="4">
        <v>44</v>
      </c>
      <c r="I245" s="1">
        <v>200</v>
      </c>
      <c r="J245" s="4">
        <v>300</v>
      </c>
      <c r="K245" s="5">
        <v>2463</v>
      </c>
      <c r="L245" s="8">
        <v>7.9967532467532465E-2</v>
      </c>
      <c r="M245" s="3">
        <v>120.15</v>
      </c>
      <c r="N245" s="3">
        <v>0.28999999999999998</v>
      </c>
    </row>
    <row r="246" spans="1:14" x14ac:dyDescent="0.25">
      <c r="B246" s="4">
        <v>28</v>
      </c>
      <c r="C246" s="5">
        <v>400</v>
      </c>
      <c r="D246" s="5">
        <v>4</v>
      </c>
      <c r="E246" s="4">
        <v>16</v>
      </c>
      <c r="F246" s="3">
        <v>5.3084743571011064</v>
      </c>
      <c r="G246" s="4">
        <v>30</v>
      </c>
      <c r="H246" s="4">
        <v>44</v>
      </c>
      <c r="I246" s="1">
        <v>200</v>
      </c>
      <c r="J246" s="4">
        <v>300</v>
      </c>
      <c r="K246" s="5">
        <v>2463</v>
      </c>
      <c r="L246" s="8">
        <v>7.9967532467532465E-2</v>
      </c>
      <c r="M246" s="3">
        <v>137.47499999999999</v>
      </c>
      <c r="N246" s="3">
        <v>0.31</v>
      </c>
    </row>
    <row r="247" spans="1:14" x14ac:dyDescent="0.25">
      <c r="B247" s="4">
        <v>28</v>
      </c>
      <c r="C247" s="5">
        <v>400</v>
      </c>
      <c r="D247" s="5">
        <v>4</v>
      </c>
      <c r="E247" s="4">
        <v>16</v>
      </c>
      <c r="F247" s="3">
        <v>5.3084743571011064</v>
      </c>
      <c r="G247" s="4">
        <v>30</v>
      </c>
      <c r="H247" s="4">
        <v>44</v>
      </c>
      <c r="I247" s="1">
        <v>200</v>
      </c>
      <c r="J247" s="4">
        <v>300</v>
      </c>
      <c r="K247" s="5">
        <v>2463</v>
      </c>
      <c r="L247" s="8">
        <v>7.9967532467532465E-2</v>
      </c>
      <c r="M247" s="3">
        <v>164.47499999999999</v>
      </c>
      <c r="N247" s="3">
        <v>0.33</v>
      </c>
    </row>
    <row r="248" spans="1:14" x14ac:dyDescent="0.25">
      <c r="B248" s="4">
        <v>28</v>
      </c>
      <c r="C248" s="5">
        <v>400</v>
      </c>
      <c r="D248" s="5">
        <v>4</v>
      </c>
      <c r="E248" s="4">
        <v>16</v>
      </c>
      <c r="F248" s="3">
        <v>5.3084743571011064</v>
      </c>
      <c r="G248" s="4">
        <v>30</v>
      </c>
      <c r="H248" s="4">
        <v>44</v>
      </c>
      <c r="I248" s="1">
        <v>200</v>
      </c>
      <c r="J248" s="4">
        <v>300</v>
      </c>
      <c r="K248" s="5">
        <v>2463</v>
      </c>
      <c r="L248" s="8">
        <v>7.9967532467532465E-2</v>
      </c>
      <c r="M248" s="3">
        <v>178.20000000000002</v>
      </c>
      <c r="N248" s="3">
        <v>0.34</v>
      </c>
    </row>
    <row r="249" spans="1:14" x14ac:dyDescent="0.25">
      <c r="B249" s="4">
        <v>28</v>
      </c>
      <c r="C249" s="5">
        <v>400</v>
      </c>
      <c r="D249" s="5">
        <v>4</v>
      </c>
      <c r="E249" s="4">
        <v>16</v>
      </c>
      <c r="F249" s="3">
        <v>5.3084743571011064</v>
      </c>
      <c r="G249" s="4">
        <v>30</v>
      </c>
      <c r="H249" s="4">
        <v>44</v>
      </c>
      <c r="I249" s="1">
        <v>200</v>
      </c>
      <c r="J249" s="4">
        <v>300</v>
      </c>
      <c r="K249" s="5">
        <v>2463</v>
      </c>
      <c r="L249" s="8">
        <v>7.9967532467532465E-2</v>
      </c>
      <c r="M249" s="3">
        <v>198.22499999999999</v>
      </c>
      <c r="N249" s="3">
        <v>0.37</v>
      </c>
    </row>
    <row r="250" spans="1:14" x14ac:dyDescent="0.25">
      <c r="A250" s="1" t="s">
        <v>56</v>
      </c>
      <c r="B250" s="4">
        <v>15.9</v>
      </c>
      <c r="C250" s="5">
        <v>392</v>
      </c>
      <c r="D250" s="5">
        <v>2</v>
      </c>
      <c r="E250" s="4">
        <v>46</v>
      </c>
      <c r="F250" s="3">
        <v>2.8258773978663156</v>
      </c>
      <c r="G250" s="4">
        <v>30</v>
      </c>
      <c r="H250" s="4">
        <v>38</v>
      </c>
      <c r="I250" s="1">
        <v>150</v>
      </c>
      <c r="J250" s="4">
        <v>250</v>
      </c>
      <c r="K250" s="5">
        <v>397.2</v>
      </c>
      <c r="L250" s="8">
        <v>2.2536170212765955E-2</v>
      </c>
      <c r="M250" s="3">
        <v>27.1</v>
      </c>
      <c r="N250" s="3">
        <v>0.2</v>
      </c>
    </row>
    <row r="251" spans="1:14" x14ac:dyDescent="0.25">
      <c r="B251" s="4">
        <v>15.9</v>
      </c>
      <c r="C251" s="5">
        <v>392</v>
      </c>
      <c r="D251" s="5">
        <v>2</v>
      </c>
      <c r="E251" s="4">
        <v>46</v>
      </c>
      <c r="F251" s="3">
        <v>2.8258773978663156</v>
      </c>
      <c r="G251" s="4">
        <v>30</v>
      </c>
      <c r="H251" s="4">
        <v>38</v>
      </c>
      <c r="I251" s="1">
        <v>150</v>
      </c>
      <c r="J251" s="4">
        <v>250</v>
      </c>
      <c r="K251" s="5">
        <v>397.2</v>
      </c>
      <c r="L251" s="8">
        <v>2.2536170212765955E-2</v>
      </c>
      <c r="M251" s="3">
        <v>35.6</v>
      </c>
      <c r="N251" s="3">
        <v>0.35</v>
      </c>
    </row>
    <row r="252" spans="1:14" x14ac:dyDescent="0.25">
      <c r="A252" s="1" t="s">
        <v>57</v>
      </c>
      <c r="B252" s="4">
        <v>15.9</v>
      </c>
      <c r="C252" s="5">
        <v>392</v>
      </c>
      <c r="D252" s="5">
        <v>2</v>
      </c>
      <c r="E252" s="4">
        <v>46</v>
      </c>
      <c r="F252" s="3">
        <v>2.8258773978663156</v>
      </c>
      <c r="G252" s="4">
        <v>30</v>
      </c>
      <c r="H252" s="4">
        <v>38</v>
      </c>
      <c r="I252" s="1">
        <v>150</v>
      </c>
      <c r="J252" s="4">
        <v>250</v>
      </c>
      <c r="K252" s="5">
        <v>397.2</v>
      </c>
      <c r="L252" s="8">
        <v>2.2536170212765955E-2</v>
      </c>
      <c r="M252" s="3">
        <v>27.2</v>
      </c>
      <c r="N252" s="3">
        <v>0.2</v>
      </c>
    </row>
    <row r="253" spans="1:14" x14ac:dyDescent="0.25">
      <c r="B253" s="4">
        <v>15.9</v>
      </c>
      <c r="C253" s="5">
        <v>392</v>
      </c>
      <c r="D253" s="5">
        <v>2</v>
      </c>
      <c r="E253" s="4">
        <v>46</v>
      </c>
      <c r="F253" s="3">
        <v>2.8258773978663156</v>
      </c>
      <c r="G253" s="4">
        <v>30</v>
      </c>
      <c r="H253" s="4">
        <v>38</v>
      </c>
      <c r="I253" s="1">
        <v>150</v>
      </c>
      <c r="J253" s="4">
        <v>250</v>
      </c>
      <c r="K253" s="5">
        <v>397.2</v>
      </c>
      <c r="L253" s="8">
        <v>2.2536170212765955E-2</v>
      </c>
      <c r="M253" s="3">
        <v>35.6</v>
      </c>
      <c r="N253" s="3">
        <v>0.25</v>
      </c>
    </row>
    <row r="254" spans="1:14" x14ac:dyDescent="0.25">
      <c r="A254" s="1" t="s">
        <v>58</v>
      </c>
      <c r="B254" s="4">
        <v>15.9</v>
      </c>
      <c r="C254" s="5">
        <v>392</v>
      </c>
      <c r="D254" s="5">
        <v>2</v>
      </c>
      <c r="E254" s="4">
        <v>46</v>
      </c>
      <c r="F254" s="3">
        <v>2.8258773978663156</v>
      </c>
      <c r="G254" s="4">
        <v>30</v>
      </c>
      <c r="H254" s="4">
        <v>38</v>
      </c>
      <c r="I254" s="1">
        <v>150</v>
      </c>
      <c r="J254" s="4">
        <v>250</v>
      </c>
      <c r="K254" s="5">
        <v>397.2</v>
      </c>
      <c r="L254" s="8">
        <v>2.2536170212765955E-2</v>
      </c>
      <c r="M254" s="3">
        <v>27.2</v>
      </c>
      <c r="N254" s="3">
        <v>0.2</v>
      </c>
    </row>
    <row r="255" spans="1:14" x14ac:dyDescent="0.25">
      <c r="B255" s="4">
        <v>15.9</v>
      </c>
      <c r="C255" s="5">
        <v>392</v>
      </c>
      <c r="D255" s="5">
        <v>2</v>
      </c>
      <c r="E255" s="4">
        <v>46</v>
      </c>
      <c r="F255" s="3">
        <v>2.8258773978663156</v>
      </c>
      <c r="G255" s="4">
        <v>30</v>
      </c>
      <c r="H255" s="4">
        <v>38</v>
      </c>
      <c r="I255" s="1">
        <v>150</v>
      </c>
      <c r="J255" s="4">
        <v>250</v>
      </c>
      <c r="K255" s="5">
        <v>397.2</v>
      </c>
      <c r="L255" s="8">
        <v>2.2536170212765955E-2</v>
      </c>
      <c r="M255" s="3">
        <v>35.6</v>
      </c>
      <c r="N255" s="3">
        <v>0.25</v>
      </c>
    </row>
    <row r="256" spans="1:14" x14ac:dyDescent="0.25">
      <c r="A256" s="1" t="s">
        <v>59</v>
      </c>
      <c r="B256" s="4">
        <v>15.9</v>
      </c>
      <c r="C256" s="5">
        <v>392</v>
      </c>
      <c r="D256" s="5">
        <v>2</v>
      </c>
      <c r="E256" s="4">
        <v>46</v>
      </c>
      <c r="F256" s="3">
        <v>2.8258773978663156</v>
      </c>
      <c r="G256" s="4">
        <v>30</v>
      </c>
      <c r="H256" s="4">
        <v>38</v>
      </c>
      <c r="I256" s="1">
        <v>150</v>
      </c>
      <c r="J256" s="4">
        <v>250</v>
      </c>
      <c r="K256" s="5">
        <v>397.2</v>
      </c>
      <c r="L256" s="8">
        <v>2.2536170212765955E-2</v>
      </c>
      <c r="M256" s="3">
        <v>27.3</v>
      </c>
      <c r="N256" s="3">
        <v>0.2</v>
      </c>
    </row>
    <row r="257" spans="1:14" x14ac:dyDescent="0.25">
      <c r="B257" s="4">
        <v>15.9</v>
      </c>
      <c r="C257" s="5">
        <v>392</v>
      </c>
      <c r="D257" s="5">
        <v>2</v>
      </c>
      <c r="E257" s="4">
        <v>46</v>
      </c>
      <c r="F257" s="3">
        <v>2.8258773978663156</v>
      </c>
      <c r="G257" s="4">
        <v>30</v>
      </c>
      <c r="H257" s="4">
        <v>38</v>
      </c>
      <c r="I257" s="1">
        <v>150</v>
      </c>
      <c r="J257" s="4">
        <v>250</v>
      </c>
      <c r="K257" s="5">
        <v>397.2</v>
      </c>
      <c r="L257" s="8">
        <v>2.2536170212765955E-2</v>
      </c>
      <c r="M257" s="3">
        <v>35.700000000000003</v>
      </c>
      <c r="N257" s="3">
        <v>0.3</v>
      </c>
    </row>
    <row r="258" spans="1:14" x14ac:dyDescent="0.25">
      <c r="A258" s="1" t="s">
        <v>60</v>
      </c>
      <c r="B258" s="4">
        <v>12.7</v>
      </c>
      <c r="C258" s="5">
        <v>392</v>
      </c>
      <c r="D258" s="5">
        <v>2</v>
      </c>
      <c r="E258" s="4">
        <v>52</v>
      </c>
      <c r="F258" s="3">
        <v>2.9208758709847928</v>
      </c>
      <c r="G258" s="4">
        <v>30</v>
      </c>
      <c r="H258" s="4">
        <v>36.5</v>
      </c>
      <c r="I258" s="1">
        <v>150</v>
      </c>
      <c r="J258" s="4">
        <v>250</v>
      </c>
      <c r="K258" s="5">
        <v>253.4</v>
      </c>
      <c r="L258" s="8">
        <v>1.6893333333333333E-2</v>
      </c>
      <c r="M258" s="3">
        <v>15.6</v>
      </c>
      <c r="N258" s="3">
        <v>0.15</v>
      </c>
    </row>
    <row r="259" spans="1:14" x14ac:dyDescent="0.25">
      <c r="B259" s="4">
        <v>12.7</v>
      </c>
      <c r="C259" s="5">
        <v>392</v>
      </c>
      <c r="D259" s="5">
        <v>2</v>
      </c>
      <c r="E259" s="4">
        <v>52</v>
      </c>
      <c r="F259" s="3">
        <v>2.9208758709847928</v>
      </c>
      <c r="G259" s="4">
        <v>30</v>
      </c>
      <c r="H259" s="4">
        <v>36.5</v>
      </c>
      <c r="I259" s="1">
        <v>150</v>
      </c>
      <c r="J259" s="4">
        <v>250</v>
      </c>
      <c r="K259" s="5">
        <v>253.4</v>
      </c>
      <c r="L259" s="8">
        <v>1.6893333333333333E-2</v>
      </c>
      <c r="M259" s="3">
        <v>19.600000000000001</v>
      </c>
      <c r="N259" s="3">
        <v>0.2</v>
      </c>
    </row>
    <row r="260" spans="1:14" x14ac:dyDescent="0.25">
      <c r="A260" s="1" t="s">
        <v>61</v>
      </c>
      <c r="B260" s="4">
        <v>12.7</v>
      </c>
      <c r="C260" s="5">
        <v>392</v>
      </c>
      <c r="D260" s="5">
        <v>2</v>
      </c>
      <c r="E260" s="4">
        <v>52</v>
      </c>
      <c r="F260" s="3">
        <v>2.9208758709847928</v>
      </c>
      <c r="G260" s="4">
        <v>30</v>
      </c>
      <c r="H260" s="4">
        <v>36.5</v>
      </c>
      <c r="I260" s="1">
        <v>150</v>
      </c>
      <c r="J260" s="4">
        <v>250</v>
      </c>
      <c r="K260" s="5">
        <v>253.4</v>
      </c>
      <c r="L260" s="8">
        <v>1.6893333333333333E-2</v>
      </c>
      <c r="M260" s="3">
        <v>15.7</v>
      </c>
      <c r="N260" s="3">
        <v>0.15</v>
      </c>
    </row>
    <row r="261" spans="1:14" x14ac:dyDescent="0.25">
      <c r="B261" s="4">
        <v>12.7</v>
      </c>
      <c r="C261" s="5">
        <v>392</v>
      </c>
      <c r="D261" s="5">
        <v>2</v>
      </c>
      <c r="E261" s="4">
        <v>52</v>
      </c>
      <c r="F261" s="3">
        <v>2.9208758709847928</v>
      </c>
      <c r="G261" s="4">
        <v>30</v>
      </c>
      <c r="H261" s="4">
        <v>36.5</v>
      </c>
      <c r="I261" s="1">
        <v>150</v>
      </c>
      <c r="J261" s="4">
        <v>250</v>
      </c>
      <c r="K261" s="5">
        <v>253.4</v>
      </c>
      <c r="L261" s="8">
        <v>1.6893333333333333E-2</v>
      </c>
      <c r="M261" s="3">
        <v>19.600000000000001</v>
      </c>
      <c r="N261" s="3">
        <v>0.2</v>
      </c>
    </row>
    <row r="262" spans="1:14" x14ac:dyDescent="0.25">
      <c r="A262" s="1" t="s">
        <v>62</v>
      </c>
      <c r="B262" s="4">
        <v>15.9</v>
      </c>
      <c r="C262" s="5">
        <v>392</v>
      </c>
      <c r="D262" s="5">
        <v>2</v>
      </c>
      <c r="E262" s="4">
        <v>46</v>
      </c>
      <c r="F262" s="3">
        <v>2.9208758709847928</v>
      </c>
      <c r="G262" s="4">
        <v>30</v>
      </c>
      <c r="H262" s="4">
        <v>38</v>
      </c>
      <c r="I262" s="1">
        <v>150</v>
      </c>
      <c r="J262" s="4">
        <v>250</v>
      </c>
      <c r="K262" s="5">
        <v>397.2</v>
      </c>
      <c r="L262" s="8">
        <v>2.2536170212765955E-2</v>
      </c>
      <c r="M262" s="3">
        <v>19.5</v>
      </c>
      <c r="N262" s="3">
        <v>0.15</v>
      </c>
    </row>
    <row r="263" spans="1:14" x14ac:dyDescent="0.25">
      <c r="B263" s="4">
        <v>15.9</v>
      </c>
      <c r="C263" s="5">
        <v>392</v>
      </c>
      <c r="D263" s="5">
        <v>2</v>
      </c>
      <c r="E263" s="4">
        <v>46</v>
      </c>
      <c r="F263" s="3">
        <v>2.9208758709847928</v>
      </c>
      <c r="G263" s="4">
        <v>30</v>
      </c>
      <c r="H263" s="4">
        <v>38</v>
      </c>
      <c r="I263" s="1">
        <v>150</v>
      </c>
      <c r="J263" s="4">
        <v>250</v>
      </c>
      <c r="K263" s="5">
        <v>397.2</v>
      </c>
      <c r="L263" s="8">
        <v>2.2536170212765955E-2</v>
      </c>
      <c r="M263" s="3">
        <v>27.4</v>
      </c>
      <c r="N263" s="3">
        <v>0.25</v>
      </c>
    </row>
    <row r="264" spans="1:14" x14ac:dyDescent="0.25">
      <c r="B264" s="4">
        <v>15.9</v>
      </c>
      <c r="C264" s="5">
        <v>392</v>
      </c>
      <c r="D264" s="5">
        <v>2</v>
      </c>
      <c r="E264" s="4">
        <v>46</v>
      </c>
      <c r="F264" s="3">
        <v>2.9208758709847928</v>
      </c>
      <c r="G264" s="4">
        <v>30</v>
      </c>
      <c r="H264" s="4">
        <v>38</v>
      </c>
      <c r="I264" s="1">
        <v>150</v>
      </c>
      <c r="J264" s="4">
        <v>250</v>
      </c>
      <c r="K264" s="5">
        <v>397.2</v>
      </c>
      <c r="L264" s="8">
        <v>2.2536170212765955E-2</v>
      </c>
      <c r="M264" s="3">
        <v>31.3</v>
      </c>
      <c r="N264" s="3">
        <v>0.3</v>
      </c>
    </row>
    <row r="265" spans="1:14" x14ac:dyDescent="0.25">
      <c r="A265" s="1" t="s">
        <v>63</v>
      </c>
      <c r="B265" s="4">
        <v>15.9</v>
      </c>
      <c r="C265" s="5">
        <v>392</v>
      </c>
      <c r="D265" s="5">
        <v>2</v>
      </c>
      <c r="E265" s="4">
        <v>46</v>
      </c>
      <c r="F265" s="3">
        <v>2.9208758709847928</v>
      </c>
      <c r="G265" s="4">
        <v>30</v>
      </c>
      <c r="H265" s="4">
        <v>38</v>
      </c>
      <c r="I265" s="1">
        <v>150</v>
      </c>
      <c r="J265" s="4">
        <v>250</v>
      </c>
      <c r="K265" s="5">
        <v>397.2</v>
      </c>
      <c r="L265" s="8">
        <v>2.2536170212765955E-2</v>
      </c>
      <c r="M265" s="3">
        <v>19.600000000000001</v>
      </c>
      <c r="N265" s="3">
        <v>0.15</v>
      </c>
    </row>
    <row r="266" spans="1:14" x14ac:dyDescent="0.25">
      <c r="B266" s="4">
        <v>15.9</v>
      </c>
      <c r="C266" s="5">
        <v>392</v>
      </c>
      <c r="D266" s="5">
        <v>2</v>
      </c>
      <c r="E266" s="4">
        <v>46</v>
      </c>
      <c r="F266" s="3">
        <v>2.9208758709847928</v>
      </c>
      <c r="G266" s="4">
        <v>30</v>
      </c>
      <c r="H266" s="4">
        <v>38</v>
      </c>
      <c r="I266" s="1">
        <v>150</v>
      </c>
      <c r="J266" s="4">
        <v>250</v>
      </c>
      <c r="K266" s="5">
        <v>397.2</v>
      </c>
      <c r="L266" s="8">
        <v>2.2536170212765955E-2</v>
      </c>
      <c r="M266" s="3">
        <v>27.5</v>
      </c>
      <c r="N266" s="3">
        <v>0.25</v>
      </c>
    </row>
    <row r="267" spans="1:14" x14ac:dyDescent="0.25">
      <c r="A267" s="1" t="s">
        <v>64</v>
      </c>
      <c r="B267" s="4">
        <v>19.100000000000001</v>
      </c>
      <c r="C267" s="5">
        <v>392</v>
      </c>
      <c r="D267" s="5">
        <v>2</v>
      </c>
      <c r="E267" s="4">
        <v>40</v>
      </c>
      <c r="F267" s="3">
        <v>2.9208758709847928</v>
      </c>
      <c r="G267" s="4">
        <v>30</v>
      </c>
      <c r="H267" s="4">
        <v>39.5</v>
      </c>
      <c r="I267" s="1">
        <v>150</v>
      </c>
      <c r="J267" s="4">
        <v>250</v>
      </c>
      <c r="K267" s="5">
        <v>573</v>
      </c>
      <c r="L267" s="8">
        <v>2.8296296296296295E-2</v>
      </c>
      <c r="M267" s="3">
        <v>19.7</v>
      </c>
      <c r="N267" s="3">
        <v>0.15</v>
      </c>
    </row>
    <row r="268" spans="1:14" x14ac:dyDescent="0.25">
      <c r="B268" s="4">
        <v>19.100000000000001</v>
      </c>
      <c r="C268" s="5">
        <v>392</v>
      </c>
      <c r="D268" s="5">
        <v>2</v>
      </c>
      <c r="E268" s="4">
        <v>40</v>
      </c>
      <c r="F268" s="3">
        <v>2.9208758709847928</v>
      </c>
      <c r="G268" s="4">
        <v>30</v>
      </c>
      <c r="H268" s="4">
        <v>39.5</v>
      </c>
      <c r="I268" s="1">
        <v>150</v>
      </c>
      <c r="J268" s="4">
        <v>250</v>
      </c>
      <c r="K268" s="5">
        <v>573</v>
      </c>
      <c r="L268" s="8">
        <v>2.8296296296296295E-2</v>
      </c>
      <c r="M268" s="3">
        <v>27.5</v>
      </c>
      <c r="N268" s="3">
        <v>0.2</v>
      </c>
    </row>
    <row r="269" spans="1:14" x14ac:dyDescent="0.25">
      <c r="B269" s="4">
        <v>19.100000000000001</v>
      </c>
      <c r="C269" s="5">
        <v>392</v>
      </c>
      <c r="D269" s="5">
        <v>2</v>
      </c>
      <c r="E269" s="4">
        <v>40</v>
      </c>
      <c r="F269" s="3">
        <v>2.9208758709847928</v>
      </c>
      <c r="G269" s="4">
        <v>30</v>
      </c>
      <c r="H269" s="4">
        <v>39.5</v>
      </c>
      <c r="I269" s="1">
        <v>150</v>
      </c>
      <c r="J269" s="4">
        <v>250</v>
      </c>
      <c r="K269" s="5">
        <v>573</v>
      </c>
      <c r="L269" s="8">
        <v>2.8296296296296295E-2</v>
      </c>
      <c r="M269" s="3">
        <v>35.4</v>
      </c>
      <c r="N269" s="3">
        <v>0.3</v>
      </c>
    </row>
    <row r="270" spans="1:14" x14ac:dyDescent="0.25">
      <c r="B270" s="4">
        <v>19.100000000000001</v>
      </c>
      <c r="C270" s="5">
        <v>392</v>
      </c>
      <c r="D270" s="5">
        <v>2</v>
      </c>
      <c r="E270" s="4">
        <v>40</v>
      </c>
      <c r="F270" s="3">
        <v>2.9208758709847928</v>
      </c>
      <c r="G270" s="4">
        <v>30</v>
      </c>
      <c r="H270" s="4">
        <v>39.5</v>
      </c>
      <c r="I270" s="1">
        <v>150</v>
      </c>
      <c r="J270" s="4">
        <v>250</v>
      </c>
      <c r="K270" s="5">
        <v>573</v>
      </c>
      <c r="L270" s="8">
        <v>2.8296296296296295E-2</v>
      </c>
      <c r="M270" s="3">
        <v>43.3</v>
      </c>
      <c r="N270" s="3">
        <v>0.33</v>
      </c>
    </row>
    <row r="271" spans="1:14" x14ac:dyDescent="0.25">
      <c r="A271" s="1" t="s">
        <v>65</v>
      </c>
      <c r="B271" s="4">
        <v>19.100000000000001</v>
      </c>
      <c r="C271" s="5">
        <v>392</v>
      </c>
      <c r="D271" s="5">
        <v>2</v>
      </c>
      <c r="E271" s="4">
        <v>40</v>
      </c>
      <c r="F271" s="3">
        <v>2.9208758709847928</v>
      </c>
      <c r="G271" s="4">
        <v>30</v>
      </c>
      <c r="H271" s="4">
        <v>39.5</v>
      </c>
      <c r="I271" s="1">
        <v>150</v>
      </c>
      <c r="J271" s="4">
        <v>250</v>
      </c>
      <c r="K271" s="5">
        <v>573</v>
      </c>
      <c r="L271" s="8">
        <v>2.8296296296296295E-2</v>
      </c>
      <c r="M271" s="3">
        <v>19.600000000000001</v>
      </c>
      <c r="N271" s="3">
        <v>0.15</v>
      </c>
    </row>
    <row r="272" spans="1:14" x14ac:dyDescent="0.25">
      <c r="B272" s="4">
        <v>19.100000000000001</v>
      </c>
      <c r="C272" s="5">
        <v>392</v>
      </c>
      <c r="D272" s="5">
        <v>2</v>
      </c>
      <c r="E272" s="4">
        <v>40</v>
      </c>
      <c r="F272" s="3">
        <v>2.9208758709847928</v>
      </c>
      <c r="G272" s="4">
        <v>30</v>
      </c>
      <c r="H272" s="4">
        <v>39.5</v>
      </c>
      <c r="I272" s="1">
        <v>150</v>
      </c>
      <c r="J272" s="4">
        <v>250</v>
      </c>
      <c r="K272" s="5">
        <v>573</v>
      </c>
      <c r="L272" s="8">
        <v>2.8296296296296295E-2</v>
      </c>
      <c r="M272" s="3">
        <v>27.3</v>
      </c>
      <c r="N272" s="3">
        <v>0.25</v>
      </c>
    </row>
    <row r="273" spans="1:14" x14ac:dyDescent="0.25">
      <c r="B273" s="4">
        <v>19.100000000000001</v>
      </c>
      <c r="C273" s="5">
        <v>392</v>
      </c>
      <c r="D273" s="5">
        <v>2</v>
      </c>
      <c r="E273" s="4">
        <v>40</v>
      </c>
      <c r="F273" s="3">
        <v>2.9208758709847928</v>
      </c>
      <c r="G273" s="4">
        <v>30</v>
      </c>
      <c r="H273" s="4">
        <v>39.5</v>
      </c>
      <c r="I273" s="1">
        <v>150</v>
      </c>
      <c r="J273" s="4">
        <v>250</v>
      </c>
      <c r="K273" s="5">
        <v>573</v>
      </c>
      <c r="L273" s="8">
        <v>2.8296296296296295E-2</v>
      </c>
      <c r="M273" s="3">
        <v>35.1</v>
      </c>
      <c r="N273" s="3">
        <v>0.28000000000000003</v>
      </c>
    </row>
    <row r="274" spans="1:14" x14ac:dyDescent="0.25">
      <c r="A274" s="1" t="s">
        <v>66</v>
      </c>
      <c r="B274" s="4">
        <v>15.9</v>
      </c>
      <c r="C274" s="5">
        <v>392</v>
      </c>
      <c r="D274" s="5">
        <v>2</v>
      </c>
      <c r="E274" s="4">
        <v>46</v>
      </c>
      <c r="F274" s="3">
        <v>3.3538794827423906</v>
      </c>
      <c r="G274" s="4">
        <v>30</v>
      </c>
      <c r="H274" s="4">
        <v>38</v>
      </c>
      <c r="I274" s="1">
        <v>150</v>
      </c>
      <c r="J274" s="4">
        <v>250</v>
      </c>
      <c r="K274" s="5">
        <v>397.2</v>
      </c>
      <c r="L274" s="8">
        <v>2.2536170212765955E-2</v>
      </c>
      <c r="M274" s="3">
        <v>27.5</v>
      </c>
      <c r="N274" s="3">
        <v>0.2</v>
      </c>
    </row>
    <row r="275" spans="1:14" x14ac:dyDescent="0.25">
      <c r="B275" s="4">
        <v>15.9</v>
      </c>
      <c r="C275" s="5">
        <v>392</v>
      </c>
      <c r="D275" s="5">
        <v>2</v>
      </c>
      <c r="E275" s="4">
        <v>46</v>
      </c>
      <c r="F275" s="3">
        <v>3.3538794827423906</v>
      </c>
      <c r="G275" s="4">
        <v>30</v>
      </c>
      <c r="H275" s="4">
        <v>38</v>
      </c>
      <c r="I275" s="1">
        <v>150</v>
      </c>
      <c r="J275" s="4">
        <v>250</v>
      </c>
      <c r="K275" s="5">
        <v>397.2</v>
      </c>
      <c r="L275" s="8">
        <v>2.2536170212765955E-2</v>
      </c>
      <c r="M275" s="3">
        <v>31.4</v>
      </c>
      <c r="N275" s="3">
        <v>0.22</v>
      </c>
    </row>
    <row r="276" spans="1:14" x14ac:dyDescent="0.25">
      <c r="A276" s="1" t="s">
        <v>67</v>
      </c>
      <c r="B276" s="4">
        <v>15.9</v>
      </c>
      <c r="C276" s="5">
        <v>392</v>
      </c>
      <c r="D276" s="5">
        <v>2</v>
      </c>
      <c r="E276" s="4">
        <v>46</v>
      </c>
      <c r="F276" s="3">
        <v>3.3538794827423906</v>
      </c>
      <c r="G276" s="4">
        <v>30</v>
      </c>
      <c r="H276" s="4">
        <v>38</v>
      </c>
      <c r="I276" s="1">
        <v>150</v>
      </c>
      <c r="J276" s="4">
        <v>250</v>
      </c>
      <c r="K276" s="5">
        <v>397.2</v>
      </c>
      <c r="L276" s="8">
        <v>2.2536170212765955E-2</v>
      </c>
      <c r="M276" s="3">
        <v>27.5</v>
      </c>
      <c r="N276" s="3">
        <v>0.17</v>
      </c>
    </row>
    <row r="277" spans="1:14" x14ac:dyDescent="0.25">
      <c r="B277" s="4">
        <v>15.9</v>
      </c>
      <c r="C277" s="5">
        <v>392</v>
      </c>
      <c r="D277" s="5">
        <v>2</v>
      </c>
      <c r="E277" s="4">
        <v>46</v>
      </c>
      <c r="F277" s="3">
        <v>3.3538794827423906</v>
      </c>
      <c r="G277" s="4">
        <v>30</v>
      </c>
      <c r="H277" s="4">
        <v>38</v>
      </c>
      <c r="I277" s="1">
        <v>150</v>
      </c>
      <c r="J277" s="4">
        <v>250</v>
      </c>
      <c r="K277" s="5">
        <v>397.2</v>
      </c>
      <c r="L277" s="8">
        <v>2.2536170212765955E-2</v>
      </c>
      <c r="M277" s="3">
        <v>31.4</v>
      </c>
      <c r="N277" s="3">
        <v>0.21</v>
      </c>
    </row>
    <row r="278" spans="1:14" x14ac:dyDescent="0.25">
      <c r="A278" s="1" t="s">
        <v>68</v>
      </c>
      <c r="B278" s="4">
        <v>19.100000000000001</v>
      </c>
      <c r="C278" s="5">
        <v>392</v>
      </c>
      <c r="D278" s="5">
        <v>2</v>
      </c>
      <c r="E278" s="4">
        <v>40</v>
      </c>
      <c r="F278" s="3">
        <v>3.3538794827423906</v>
      </c>
      <c r="G278" s="4">
        <v>30</v>
      </c>
      <c r="H278" s="4">
        <v>39.5</v>
      </c>
      <c r="I278" s="1">
        <v>150</v>
      </c>
      <c r="J278" s="4">
        <v>250</v>
      </c>
      <c r="K278" s="5">
        <v>573</v>
      </c>
      <c r="L278" s="8">
        <v>2.8296296296296295E-2</v>
      </c>
      <c r="M278" s="3">
        <v>23.4</v>
      </c>
      <c r="N278" s="3">
        <v>0.17</v>
      </c>
    </row>
    <row r="279" spans="1:14" x14ac:dyDescent="0.25">
      <c r="B279" s="4">
        <v>19.100000000000001</v>
      </c>
      <c r="C279" s="5">
        <v>392</v>
      </c>
      <c r="D279" s="5">
        <v>2</v>
      </c>
      <c r="E279" s="4">
        <v>40</v>
      </c>
      <c r="F279" s="3">
        <v>3.3538794827423906</v>
      </c>
      <c r="G279" s="4">
        <v>30</v>
      </c>
      <c r="H279" s="4">
        <v>39.5</v>
      </c>
      <c r="I279" s="1">
        <v>150</v>
      </c>
      <c r="J279" s="4">
        <v>250</v>
      </c>
      <c r="K279" s="5">
        <v>573</v>
      </c>
      <c r="L279" s="8">
        <v>2.8296296296296295E-2</v>
      </c>
      <c r="M279" s="3">
        <v>27.4</v>
      </c>
      <c r="N279" s="3">
        <v>0.18</v>
      </c>
    </row>
    <row r="280" spans="1:14" x14ac:dyDescent="0.25">
      <c r="B280" s="4">
        <v>19.100000000000001</v>
      </c>
      <c r="C280" s="5">
        <v>392</v>
      </c>
      <c r="D280" s="5">
        <v>2</v>
      </c>
      <c r="E280" s="4">
        <v>40</v>
      </c>
      <c r="F280" s="3">
        <v>3.3538794827423906</v>
      </c>
      <c r="G280" s="4">
        <v>30</v>
      </c>
      <c r="H280" s="4">
        <v>39.5</v>
      </c>
      <c r="I280" s="1">
        <v>150</v>
      </c>
      <c r="J280" s="4">
        <v>250</v>
      </c>
      <c r="K280" s="5">
        <v>573</v>
      </c>
      <c r="L280" s="8">
        <v>2.8296296296296295E-2</v>
      </c>
      <c r="M280" s="3">
        <v>31.3</v>
      </c>
      <c r="N280" s="3">
        <v>0.2</v>
      </c>
    </row>
    <row r="281" spans="1:14" x14ac:dyDescent="0.25">
      <c r="B281" s="4">
        <v>19.100000000000001</v>
      </c>
      <c r="C281" s="5">
        <v>392</v>
      </c>
      <c r="D281" s="5">
        <v>2</v>
      </c>
      <c r="E281" s="4">
        <v>40</v>
      </c>
      <c r="F281" s="3">
        <v>3.3538794827423906</v>
      </c>
      <c r="G281" s="4">
        <v>30</v>
      </c>
      <c r="H281" s="4">
        <v>39.5</v>
      </c>
      <c r="I281" s="1">
        <v>150</v>
      </c>
      <c r="J281" s="4">
        <v>250</v>
      </c>
      <c r="K281" s="5">
        <v>573</v>
      </c>
      <c r="L281" s="8">
        <v>2.8296296296296295E-2</v>
      </c>
      <c r="M281" s="3">
        <v>35.299999999999997</v>
      </c>
      <c r="N281" s="3">
        <v>0.2</v>
      </c>
    </row>
    <row r="282" spans="1:14" x14ac:dyDescent="0.25">
      <c r="B282" s="4">
        <v>19.100000000000001</v>
      </c>
      <c r="C282" s="5">
        <v>392</v>
      </c>
      <c r="D282" s="5">
        <v>2</v>
      </c>
      <c r="E282" s="4">
        <v>40</v>
      </c>
      <c r="F282" s="3">
        <v>3.3538794827423906</v>
      </c>
      <c r="G282" s="4">
        <v>30</v>
      </c>
      <c r="H282" s="4">
        <v>39.5</v>
      </c>
      <c r="I282" s="1">
        <v>150</v>
      </c>
      <c r="J282" s="4">
        <v>250</v>
      </c>
      <c r="K282" s="5">
        <v>573</v>
      </c>
      <c r="L282" s="8">
        <v>2.8296296296296295E-2</v>
      </c>
      <c r="M282" s="3">
        <v>39.1</v>
      </c>
      <c r="N282" s="3">
        <v>0.25</v>
      </c>
    </row>
    <row r="283" spans="1:14" x14ac:dyDescent="0.25">
      <c r="B283" s="4">
        <v>19.100000000000001</v>
      </c>
      <c r="C283" s="5">
        <v>392</v>
      </c>
      <c r="D283" s="5">
        <v>2</v>
      </c>
      <c r="E283" s="4">
        <v>40</v>
      </c>
      <c r="F283" s="3">
        <v>3.3538794827423906</v>
      </c>
      <c r="G283" s="4">
        <v>30</v>
      </c>
      <c r="H283" s="4">
        <v>39.5</v>
      </c>
      <c r="I283" s="1">
        <v>150</v>
      </c>
      <c r="J283" s="4">
        <v>250</v>
      </c>
      <c r="K283" s="5">
        <v>573</v>
      </c>
      <c r="L283" s="8">
        <v>2.8296296296296295E-2</v>
      </c>
      <c r="M283" s="3">
        <v>43.1</v>
      </c>
      <c r="N283" s="3">
        <v>0.27</v>
      </c>
    </row>
    <row r="284" spans="1:14" x14ac:dyDescent="0.25">
      <c r="A284" s="1" t="s">
        <v>69</v>
      </c>
      <c r="B284" s="4">
        <v>19.100000000000001</v>
      </c>
      <c r="C284" s="5">
        <v>392</v>
      </c>
      <c r="D284" s="5">
        <v>2</v>
      </c>
      <c r="E284" s="4">
        <v>40</v>
      </c>
      <c r="F284" s="3">
        <v>3.3538794827423906</v>
      </c>
      <c r="G284" s="4">
        <v>30</v>
      </c>
      <c r="H284" s="4">
        <v>39.5</v>
      </c>
      <c r="I284" s="1">
        <v>150</v>
      </c>
      <c r="J284" s="4">
        <v>250</v>
      </c>
      <c r="K284" s="5">
        <v>573</v>
      </c>
      <c r="L284" s="8">
        <v>2.8296296296296295E-2</v>
      </c>
      <c r="M284" s="3">
        <v>31.3</v>
      </c>
      <c r="N284" s="3">
        <v>0.18</v>
      </c>
    </row>
    <row r="285" spans="1:14" x14ac:dyDescent="0.25">
      <c r="B285" s="4">
        <v>19.100000000000001</v>
      </c>
      <c r="C285" s="5">
        <v>392</v>
      </c>
      <c r="D285" s="5">
        <v>2</v>
      </c>
      <c r="E285" s="4">
        <v>40</v>
      </c>
      <c r="F285" s="3">
        <v>3.3538794827423906</v>
      </c>
      <c r="G285" s="4">
        <v>30</v>
      </c>
      <c r="H285" s="4">
        <v>39.5</v>
      </c>
      <c r="I285" s="1">
        <v>150</v>
      </c>
      <c r="J285" s="4">
        <v>250</v>
      </c>
      <c r="K285" s="5">
        <v>573</v>
      </c>
      <c r="L285" s="8">
        <v>2.8296296296296295E-2</v>
      </c>
      <c r="M285" s="3">
        <v>35.1</v>
      </c>
      <c r="N285" s="3">
        <v>0.19</v>
      </c>
    </row>
    <row r="286" spans="1:14" x14ac:dyDescent="0.25">
      <c r="B286" s="4">
        <v>19.100000000000001</v>
      </c>
      <c r="C286" s="5">
        <v>392</v>
      </c>
      <c r="D286" s="5">
        <v>2</v>
      </c>
      <c r="E286" s="4">
        <v>40</v>
      </c>
      <c r="F286" s="3">
        <v>3.3538794827423906</v>
      </c>
      <c r="G286" s="4">
        <v>30</v>
      </c>
      <c r="H286" s="4">
        <v>39.5</v>
      </c>
      <c r="I286" s="1">
        <v>150</v>
      </c>
      <c r="J286" s="4">
        <v>250</v>
      </c>
      <c r="K286" s="5">
        <v>573</v>
      </c>
      <c r="L286" s="8">
        <v>2.8296296296296295E-2</v>
      </c>
      <c r="M286" s="3">
        <v>39.1</v>
      </c>
      <c r="N286" s="3">
        <v>0.21</v>
      </c>
    </row>
    <row r="287" spans="1:14" x14ac:dyDescent="0.25">
      <c r="B287" s="4">
        <v>19.100000000000001</v>
      </c>
      <c r="C287" s="5">
        <v>392</v>
      </c>
      <c r="D287" s="5">
        <v>2</v>
      </c>
      <c r="E287" s="4">
        <v>40</v>
      </c>
      <c r="F287" s="3">
        <v>3.3538794827423906</v>
      </c>
      <c r="G287" s="4">
        <v>30</v>
      </c>
      <c r="H287" s="4">
        <v>39.5</v>
      </c>
      <c r="I287" s="1">
        <v>150</v>
      </c>
      <c r="J287" s="4">
        <v>250</v>
      </c>
      <c r="K287" s="5">
        <v>573</v>
      </c>
      <c r="L287" s="8">
        <v>2.8296296296296295E-2</v>
      </c>
      <c r="M287" s="3">
        <v>43.1</v>
      </c>
      <c r="N287" s="3">
        <v>0.26</v>
      </c>
    </row>
    <row r="288" spans="1:14" x14ac:dyDescent="0.25">
      <c r="A288" s="1" t="s">
        <v>70</v>
      </c>
      <c r="B288" s="4">
        <v>19.100000000000001</v>
      </c>
      <c r="C288" s="5">
        <v>276</v>
      </c>
      <c r="D288" s="5">
        <v>2</v>
      </c>
      <c r="E288" s="4">
        <v>69.8</v>
      </c>
      <c r="F288" s="3">
        <v>2.900328825179082</v>
      </c>
      <c r="G288" s="4">
        <v>31.8</v>
      </c>
      <c r="H288" s="4">
        <v>41.4</v>
      </c>
      <c r="I288" s="1">
        <v>152.4</v>
      </c>
      <c r="J288" s="4">
        <v>381</v>
      </c>
      <c r="K288" s="5">
        <v>568</v>
      </c>
      <c r="L288" s="8">
        <v>2.7224500516690342E-2</v>
      </c>
      <c r="M288" s="3">
        <v>35.088900000000002</v>
      </c>
      <c r="N288" s="3">
        <v>0.17</v>
      </c>
    </row>
    <row r="289" spans="1:14" x14ac:dyDescent="0.25">
      <c r="B289" s="4">
        <v>19.100000000000001</v>
      </c>
      <c r="C289" s="5">
        <v>276</v>
      </c>
      <c r="D289" s="5">
        <v>2</v>
      </c>
      <c r="E289" s="4">
        <v>69.8</v>
      </c>
      <c r="F289" s="3">
        <v>2.900328825179082</v>
      </c>
      <c r="G289" s="4">
        <v>31.8</v>
      </c>
      <c r="H289" s="4">
        <v>41.4</v>
      </c>
      <c r="I289" s="1">
        <v>152.4</v>
      </c>
      <c r="J289" s="4">
        <v>381</v>
      </c>
      <c r="K289" s="5">
        <v>568</v>
      </c>
      <c r="L289" s="8">
        <v>2.7224500516690342E-2</v>
      </c>
      <c r="M289" s="3">
        <v>42.257600000000004</v>
      </c>
      <c r="N289" s="3">
        <v>0.23</v>
      </c>
    </row>
    <row r="290" spans="1:14" x14ac:dyDescent="0.25">
      <c r="B290" s="4">
        <v>19.100000000000001</v>
      </c>
      <c r="C290" s="5">
        <v>276</v>
      </c>
      <c r="D290" s="5">
        <v>2</v>
      </c>
      <c r="E290" s="4">
        <v>69.8</v>
      </c>
      <c r="F290" s="3">
        <v>2.900328825179082</v>
      </c>
      <c r="G290" s="4">
        <v>31.8</v>
      </c>
      <c r="H290" s="4">
        <v>41.4</v>
      </c>
      <c r="I290" s="1">
        <v>152.4</v>
      </c>
      <c r="J290" s="4">
        <v>381</v>
      </c>
      <c r="K290" s="5">
        <v>568</v>
      </c>
      <c r="L290" s="8">
        <v>2.7224500516690342E-2</v>
      </c>
      <c r="M290" s="3">
        <v>48.808900000000008</v>
      </c>
      <c r="N290" s="3">
        <v>0.27</v>
      </c>
    </row>
    <row r="291" spans="1:14" x14ac:dyDescent="0.25">
      <c r="A291" s="1" t="s">
        <v>71</v>
      </c>
      <c r="B291" s="4">
        <v>19.100000000000001</v>
      </c>
      <c r="C291" s="5">
        <v>276</v>
      </c>
      <c r="D291" s="5">
        <v>2</v>
      </c>
      <c r="E291" s="4">
        <v>69.8</v>
      </c>
      <c r="F291" s="3">
        <v>2.8466918957142089</v>
      </c>
      <c r="G291" s="4">
        <v>31.8</v>
      </c>
      <c r="H291" s="4">
        <v>41.4</v>
      </c>
      <c r="I291" s="1">
        <v>152.4</v>
      </c>
      <c r="J291" s="4">
        <v>381</v>
      </c>
      <c r="K291" s="5">
        <v>568</v>
      </c>
      <c r="L291" s="8">
        <v>2.7224500516690342E-2</v>
      </c>
      <c r="M291" s="3">
        <v>48.808900000000008</v>
      </c>
      <c r="N291" s="3">
        <v>0.16</v>
      </c>
    </row>
    <row r="292" spans="1:14" x14ac:dyDescent="0.25">
      <c r="A292" s="1" t="s">
        <v>72</v>
      </c>
      <c r="B292" s="4">
        <v>19.100000000000001</v>
      </c>
      <c r="C292" s="5">
        <v>276</v>
      </c>
      <c r="D292" s="5">
        <v>2</v>
      </c>
      <c r="E292" s="4">
        <v>69.8</v>
      </c>
      <c r="F292" s="3">
        <v>2.711321473488328</v>
      </c>
      <c r="G292" s="4">
        <v>38.200000000000003</v>
      </c>
      <c r="H292" s="4">
        <v>47.7</v>
      </c>
      <c r="I292" s="1">
        <v>152.4</v>
      </c>
      <c r="J292" s="4">
        <v>381</v>
      </c>
      <c r="K292" s="5">
        <v>568</v>
      </c>
      <c r="L292" s="8">
        <v>2.6026774586137627E-2</v>
      </c>
      <c r="M292" s="3">
        <v>42.257600000000004</v>
      </c>
      <c r="N292" s="3">
        <v>0.16</v>
      </c>
    </row>
    <row r="293" spans="1:14" x14ac:dyDescent="0.25">
      <c r="B293" s="4">
        <v>19.100000000000001</v>
      </c>
      <c r="C293" s="5">
        <v>276</v>
      </c>
      <c r="D293" s="5">
        <v>2</v>
      </c>
      <c r="E293" s="4">
        <v>69.8</v>
      </c>
      <c r="F293" s="3">
        <v>2.711321473488328</v>
      </c>
      <c r="G293" s="4">
        <v>38.200000000000003</v>
      </c>
      <c r="H293" s="4">
        <v>47.7</v>
      </c>
      <c r="I293" s="1">
        <v>152.4</v>
      </c>
      <c r="J293" s="4">
        <v>381</v>
      </c>
      <c r="K293" s="5">
        <v>568</v>
      </c>
      <c r="L293" s="8">
        <v>2.6026774586137627E-2</v>
      </c>
      <c r="M293" s="3">
        <v>48.808900000000008</v>
      </c>
      <c r="N293" s="3">
        <v>0.2</v>
      </c>
    </row>
    <row r="294" spans="1:14" x14ac:dyDescent="0.25">
      <c r="A294" s="1" t="s">
        <v>73</v>
      </c>
      <c r="B294" s="4">
        <v>22.2</v>
      </c>
      <c r="C294" s="5">
        <v>276</v>
      </c>
      <c r="D294" s="5">
        <v>2</v>
      </c>
      <c r="E294" s="4">
        <v>63.6</v>
      </c>
      <c r="F294" s="3">
        <v>2.6879866270061714</v>
      </c>
      <c r="G294" s="4">
        <v>12.8</v>
      </c>
      <c r="H294" s="4">
        <v>23.9</v>
      </c>
      <c r="I294" s="1">
        <v>152.4</v>
      </c>
      <c r="J294" s="4">
        <v>381</v>
      </c>
      <c r="K294" s="5">
        <v>774</v>
      </c>
      <c r="L294" s="8">
        <v>6.0714168051169345E-2</v>
      </c>
      <c r="M294" s="3">
        <v>66.199000000000012</v>
      </c>
      <c r="N294" s="3">
        <v>0.17</v>
      </c>
    </row>
    <row r="295" spans="1:14" x14ac:dyDescent="0.25">
      <c r="A295" s="1" t="s">
        <v>74</v>
      </c>
      <c r="B295" s="4">
        <v>22.2</v>
      </c>
      <c r="C295" s="5">
        <v>276</v>
      </c>
      <c r="D295" s="5">
        <v>2</v>
      </c>
      <c r="E295" s="4">
        <v>63.6</v>
      </c>
      <c r="F295" s="3">
        <v>2.3846015710371389</v>
      </c>
      <c r="G295" s="4">
        <v>38</v>
      </c>
      <c r="H295" s="4">
        <v>49.1</v>
      </c>
      <c r="I295" s="1">
        <v>152.4</v>
      </c>
      <c r="J295" s="4">
        <v>381</v>
      </c>
      <c r="K295" s="5">
        <v>774</v>
      </c>
      <c r="L295" s="8">
        <v>3.1722299547035072E-2</v>
      </c>
      <c r="M295" s="3">
        <v>43.938299999999998</v>
      </c>
      <c r="N295" s="3">
        <v>0.15</v>
      </c>
    </row>
    <row r="296" spans="1:14" x14ac:dyDescent="0.25">
      <c r="B296" s="4">
        <v>22.2</v>
      </c>
      <c r="C296" s="5">
        <v>276</v>
      </c>
      <c r="D296" s="5">
        <v>2</v>
      </c>
      <c r="E296" s="4">
        <v>63.6</v>
      </c>
      <c r="F296" s="3">
        <v>2.3846015710371389</v>
      </c>
      <c r="G296" s="4">
        <v>38</v>
      </c>
      <c r="H296" s="4">
        <v>49.1</v>
      </c>
      <c r="I296" s="1">
        <v>152.4</v>
      </c>
      <c r="J296" s="4">
        <v>381</v>
      </c>
      <c r="K296" s="5">
        <v>774</v>
      </c>
      <c r="L296" s="8">
        <v>3.1722299547035072E-2</v>
      </c>
      <c r="M296" s="3">
        <v>51.107000000000006</v>
      </c>
      <c r="N296" s="3">
        <v>0.19</v>
      </c>
    </row>
    <row r="297" spans="1:14" x14ac:dyDescent="0.25">
      <c r="B297" s="4">
        <v>22.2</v>
      </c>
      <c r="C297" s="5">
        <v>276</v>
      </c>
      <c r="D297" s="5">
        <v>2</v>
      </c>
      <c r="E297" s="4">
        <v>63.6</v>
      </c>
      <c r="F297" s="3">
        <v>2.3846015710371389</v>
      </c>
      <c r="G297" s="4">
        <v>38</v>
      </c>
      <c r="H297" s="4">
        <v>49.1</v>
      </c>
      <c r="I297" s="1">
        <v>152.4</v>
      </c>
      <c r="J297" s="4">
        <v>381</v>
      </c>
      <c r="K297" s="5">
        <v>774</v>
      </c>
      <c r="L297" s="8">
        <v>3.1722299547035072E-2</v>
      </c>
      <c r="M297" s="3">
        <v>58.755900000000011</v>
      </c>
      <c r="N297" s="3">
        <v>0.22</v>
      </c>
    </row>
    <row r="298" spans="1:14" x14ac:dyDescent="0.25">
      <c r="B298" s="4">
        <v>22.2</v>
      </c>
      <c r="C298" s="5">
        <v>276</v>
      </c>
      <c r="D298" s="5">
        <v>2</v>
      </c>
      <c r="E298" s="4">
        <v>63.6</v>
      </c>
      <c r="F298" s="3">
        <v>2.3846015710371389</v>
      </c>
      <c r="G298" s="4">
        <v>38</v>
      </c>
      <c r="H298" s="4">
        <v>49.1</v>
      </c>
      <c r="I298" s="1">
        <v>152.4</v>
      </c>
      <c r="J298" s="4">
        <v>381</v>
      </c>
      <c r="K298" s="5">
        <v>774</v>
      </c>
      <c r="L298" s="8">
        <v>3.1722299547035072E-2</v>
      </c>
      <c r="M298" s="3">
        <v>66.199000000000012</v>
      </c>
      <c r="N298" s="3">
        <v>0.27</v>
      </c>
    </row>
    <row r="299" spans="1:14" x14ac:dyDescent="0.25">
      <c r="A299" s="1" t="s">
        <v>75</v>
      </c>
      <c r="B299" s="4">
        <v>22.2</v>
      </c>
      <c r="C299" s="5">
        <v>276</v>
      </c>
      <c r="D299" s="5">
        <v>2</v>
      </c>
      <c r="E299" s="4">
        <v>63.6</v>
      </c>
      <c r="F299" s="3">
        <v>2.8648423476200775</v>
      </c>
      <c r="G299" s="4">
        <v>38</v>
      </c>
      <c r="H299" s="4">
        <v>49.1</v>
      </c>
      <c r="I299" s="1">
        <v>152.4</v>
      </c>
      <c r="J299" s="4">
        <v>381</v>
      </c>
      <c r="K299" s="5">
        <v>774</v>
      </c>
      <c r="L299" s="8">
        <v>3.1722299547035072E-2</v>
      </c>
      <c r="M299" s="3">
        <v>58.755900000000011</v>
      </c>
      <c r="N299" s="3">
        <v>0.17</v>
      </c>
    </row>
    <row r="300" spans="1:14" x14ac:dyDescent="0.25">
      <c r="B300" s="4">
        <v>22.2</v>
      </c>
      <c r="C300" s="5">
        <v>276</v>
      </c>
      <c r="D300" s="5">
        <v>2</v>
      </c>
      <c r="E300" s="4">
        <v>63.6</v>
      </c>
      <c r="F300" s="3">
        <v>2.8648423476200775</v>
      </c>
      <c r="G300" s="4">
        <v>38</v>
      </c>
      <c r="H300" s="4">
        <v>49.1</v>
      </c>
      <c r="I300" s="1">
        <v>152.4</v>
      </c>
      <c r="J300" s="4">
        <v>381</v>
      </c>
      <c r="K300" s="5">
        <v>774</v>
      </c>
      <c r="L300" s="8">
        <v>3.1722299547035072E-2</v>
      </c>
      <c r="M300" s="3">
        <v>66.199000000000012</v>
      </c>
      <c r="N300" s="3">
        <v>0.2</v>
      </c>
    </row>
    <row r="301" spans="1:14" x14ac:dyDescent="0.25">
      <c r="A301" s="1" t="s">
        <v>76</v>
      </c>
      <c r="B301" s="4">
        <v>22.2</v>
      </c>
      <c r="C301" s="5">
        <v>276</v>
      </c>
      <c r="D301" s="5">
        <v>2</v>
      </c>
      <c r="E301" s="4">
        <v>63.6</v>
      </c>
      <c r="F301" s="3">
        <v>2.8336917902498859</v>
      </c>
      <c r="G301" s="4">
        <v>38</v>
      </c>
      <c r="H301" s="4">
        <v>49.1</v>
      </c>
      <c r="I301" s="1">
        <v>152.4</v>
      </c>
      <c r="J301" s="4">
        <v>381</v>
      </c>
      <c r="K301" s="5">
        <v>774</v>
      </c>
      <c r="L301" s="8">
        <v>3.1722299547035072E-2</v>
      </c>
      <c r="M301" s="3">
        <v>43.938299999999998</v>
      </c>
      <c r="N301" s="3">
        <v>0.15</v>
      </c>
    </row>
    <row r="302" spans="1:14" x14ac:dyDescent="0.25">
      <c r="B302" s="4">
        <v>22.2</v>
      </c>
      <c r="C302" s="5">
        <v>276</v>
      </c>
      <c r="D302" s="5">
        <v>2</v>
      </c>
      <c r="E302" s="4">
        <v>63.6</v>
      </c>
      <c r="F302" s="3">
        <v>2.8336917902498859</v>
      </c>
      <c r="G302" s="4">
        <v>38</v>
      </c>
      <c r="H302" s="4">
        <v>49.1</v>
      </c>
      <c r="I302" s="1">
        <v>152.4</v>
      </c>
      <c r="J302" s="4">
        <v>381</v>
      </c>
      <c r="K302" s="5">
        <v>774</v>
      </c>
      <c r="L302" s="8">
        <v>3.1722299547035072E-2</v>
      </c>
      <c r="M302" s="3">
        <v>51.107000000000006</v>
      </c>
      <c r="N302" s="3">
        <v>0.18</v>
      </c>
    </row>
    <row r="303" spans="1:14" x14ac:dyDescent="0.25">
      <c r="B303" s="4">
        <v>22.2</v>
      </c>
      <c r="C303" s="5">
        <v>276</v>
      </c>
      <c r="D303" s="5">
        <v>2</v>
      </c>
      <c r="E303" s="4">
        <v>63.6</v>
      </c>
      <c r="F303" s="3">
        <v>2.8336917902498859</v>
      </c>
      <c r="G303" s="4">
        <v>38</v>
      </c>
      <c r="H303" s="4">
        <v>49.1</v>
      </c>
      <c r="I303" s="1">
        <v>152.4</v>
      </c>
      <c r="J303" s="4">
        <v>381</v>
      </c>
      <c r="K303" s="5">
        <v>774</v>
      </c>
      <c r="L303" s="8">
        <v>3.1722299547035072E-2</v>
      </c>
      <c r="M303" s="3">
        <v>58.755900000000011</v>
      </c>
      <c r="N303" s="3">
        <v>0.22</v>
      </c>
    </row>
    <row r="304" spans="1:14" x14ac:dyDescent="0.25">
      <c r="B304" s="4">
        <v>22.2</v>
      </c>
      <c r="C304" s="5">
        <v>276</v>
      </c>
      <c r="D304" s="5">
        <v>2</v>
      </c>
      <c r="E304" s="4">
        <v>63.6</v>
      </c>
      <c r="F304" s="3">
        <v>2.8336917902498859</v>
      </c>
      <c r="G304" s="4">
        <v>38</v>
      </c>
      <c r="H304" s="4">
        <v>49.1</v>
      </c>
      <c r="I304" s="1">
        <v>152.4</v>
      </c>
      <c r="J304" s="4">
        <v>381</v>
      </c>
      <c r="K304" s="5">
        <v>774</v>
      </c>
      <c r="L304" s="8">
        <v>3.1722299547035072E-2</v>
      </c>
      <c r="M304" s="3">
        <v>66.199000000000012</v>
      </c>
      <c r="N304" s="3">
        <v>0.25</v>
      </c>
    </row>
    <row r="305" spans="1:14" x14ac:dyDescent="0.25">
      <c r="A305" s="1" t="s">
        <v>77</v>
      </c>
      <c r="B305" s="4">
        <v>22.2</v>
      </c>
      <c r="C305" s="5">
        <v>276</v>
      </c>
      <c r="D305" s="5">
        <v>2</v>
      </c>
      <c r="E305" s="4">
        <v>63.6</v>
      </c>
      <c r="F305" s="3">
        <v>2.7563734268389184</v>
      </c>
      <c r="G305" s="4">
        <v>38</v>
      </c>
      <c r="H305" s="4">
        <v>49.1</v>
      </c>
      <c r="I305" s="1">
        <v>152.4</v>
      </c>
      <c r="J305" s="4">
        <v>381</v>
      </c>
      <c r="K305" s="5">
        <v>774</v>
      </c>
      <c r="L305" s="8">
        <v>3.1722299547035072E-2</v>
      </c>
      <c r="M305" s="3">
        <v>43.938299999999998</v>
      </c>
      <c r="N305" s="3">
        <v>0.2</v>
      </c>
    </row>
    <row r="306" spans="1:14" x14ac:dyDescent="0.25">
      <c r="B306" s="4">
        <v>22.2</v>
      </c>
      <c r="C306" s="5">
        <v>276</v>
      </c>
      <c r="D306" s="5">
        <v>2</v>
      </c>
      <c r="E306" s="4">
        <v>63.6</v>
      </c>
      <c r="F306" s="3">
        <v>2.7563734268389184</v>
      </c>
      <c r="G306" s="4">
        <v>38</v>
      </c>
      <c r="H306" s="4">
        <v>49.1</v>
      </c>
      <c r="I306" s="1">
        <v>152.4</v>
      </c>
      <c r="J306" s="4">
        <v>381</v>
      </c>
      <c r="K306" s="5">
        <v>774</v>
      </c>
      <c r="L306" s="8">
        <v>3.1722299547035072E-2</v>
      </c>
      <c r="M306" s="3">
        <v>51.107000000000006</v>
      </c>
      <c r="N306" s="3">
        <v>0.25</v>
      </c>
    </row>
    <row r="307" spans="1:14" x14ac:dyDescent="0.25">
      <c r="B307" s="4">
        <v>22.2</v>
      </c>
      <c r="C307" s="5">
        <v>276</v>
      </c>
      <c r="D307" s="5">
        <v>2</v>
      </c>
      <c r="E307" s="4">
        <v>63.6</v>
      </c>
      <c r="F307" s="3">
        <v>2.7563734268389184</v>
      </c>
      <c r="G307" s="4">
        <v>38</v>
      </c>
      <c r="H307" s="4">
        <v>49.1</v>
      </c>
      <c r="I307" s="1">
        <v>152.4</v>
      </c>
      <c r="J307" s="4">
        <v>381</v>
      </c>
      <c r="K307" s="5">
        <v>774</v>
      </c>
      <c r="L307" s="8">
        <v>3.1722299547035072E-2</v>
      </c>
      <c r="M307" s="3">
        <v>58.755900000000011</v>
      </c>
      <c r="N307" s="3">
        <v>0.3</v>
      </c>
    </row>
    <row r="308" spans="1:14" x14ac:dyDescent="0.25">
      <c r="B308" s="4">
        <v>22.2</v>
      </c>
      <c r="C308" s="5">
        <v>276</v>
      </c>
      <c r="D308" s="5">
        <v>2</v>
      </c>
      <c r="E308" s="4">
        <v>63.6</v>
      </c>
      <c r="F308" s="3">
        <v>2.7563734268389184</v>
      </c>
      <c r="G308" s="4">
        <v>38</v>
      </c>
      <c r="H308" s="4">
        <v>49.1</v>
      </c>
      <c r="I308" s="1">
        <v>152.4</v>
      </c>
      <c r="J308" s="4">
        <v>381</v>
      </c>
      <c r="K308" s="5">
        <v>774</v>
      </c>
      <c r="L308" s="8">
        <v>3.1722299547035072E-2</v>
      </c>
      <c r="M308" s="3">
        <v>66.199000000000012</v>
      </c>
      <c r="N308" s="3">
        <v>0.35</v>
      </c>
    </row>
    <row r="309" spans="1:14" x14ac:dyDescent="0.25">
      <c r="A309" s="1" t="s">
        <v>78</v>
      </c>
      <c r="B309" s="4">
        <v>28.7</v>
      </c>
      <c r="C309" s="5">
        <v>276</v>
      </c>
      <c r="D309" s="5">
        <v>2</v>
      </c>
      <c r="E309" s="4">
        <v>50.6</v>
      </c>
      <c r="F309" s="3">
        <v>2.7748174021560659</v>
      </c>
      <c r="G309" s="4">
        <v>22.2</v>
      </c>
      <c r="H309" s="4">
        <v>36.6</v>
      </c>
      <c r="I309" s="1">
        <v>152.4</v>
      </c>
      <c r="J309" s="4">
        <v>381</v>
      </c>
      <c r="K309" s="5">
        <v>1290</v>
      </c>
      <c r="L309" s="8">
        <v>6.6077805848039489E-2</v>
      </c>
      <c r="M309" s="3">
        <v>89.111400000000017</v>
      </c>
      <c r="N309" s="3">
        <v>0.17</v>
      </c>
    </row>
    <row r="310" spans="1:14" x14ac:dyDescent="0.25">
      <c r="B310" s="4">
        <v>28.7</v>
      </c>
      <c r="C310" s="5">
        <v>276</v>
      </c>
      <c r="D310" s="5">
        <v>2</v>
      </c>
      <c r="E310" s="4">
        <v>50.6</v>
      </c>
      <c r="F310" s="3">
        <v>2.7748174021560659</v>
      </c>
      <c r="G310" s="4">
        <v>22.2</v>
      </c>
      <c r="H310" s="4">
        <v>36.6</v>
      </c>
      <c r="I310" s="1">
        <v>152.4</v>
      </c>
      <c r="J310" s="4">
        <v>381</v>
      </c>
      <c r="K310" s="5">
        <v>1290</v>
      </c>
      <c r="L310" s="8">
        <v>6.6077805848039489E-2</v>
      </c>
      <c r="M310" s="3">
        <v>104.61500000000001</v>
      </c>
      <c r="N310" s="3">
        <v>0.2</v>
      </c>
    </row>
    <row r="311" spans="1:14" x14ac:dyDescent="0.25">
      <c r="A311" s="1" t="s">
        <v>79</v>
      </c>
      <c r="B311" s="4">
        <v>28.7</v>
      </c>
      <c r="C311" s="5">
        <v>276</v>
      </c>
      <c r="D311" s="5">
        <v>2</v>
      </c>
      <c r="E311" s="4">
        <v>50.6</v>
      </c>
      <c r="F311" s="3">
        <v>2.8017146470593879</v>
      </c>
      <c r="G311" s="4">
        <v>38.200000000000003</v>
      </c>
      <c r="H311" s="4">
        <v>52.5</v>
      </c>
      <c r="I311" s="1">
        <v>152.4</v>
      </c>
      <c r="J311" s="4">
        <v>381</v>
      </c>
      <c r="K311" s="5">
        <v>1290</v>
      </c>
      <c r="L311" s="8">
        <v>4.6065670362633239E-2</v>
      </c>
      <c r="M311" s="3">
        <v>64.998500000000007</v>
      </c>
      <c r="N311" s="3">
        <v>0.17</v>
      </c>
    </row>
    <row r="312" spans="1:14" x14ac:dyDescent="0.25">
      <c r="B312" s="4">
        <v>28.7</v>
      </c>
      <c r="C312" s="5">
        <v>276</v>
      </c>
      <c r="D312" s="5">
        <v>2</v>
      </c>
      <c r="E312" s="4">
        <v>50.6</v>
      </c>
      <c r="F312" s="3">
        <v>2.8017146470593879</v>
      </c>
      <c r="G312" s="4">
        <v>38.200000000000003</v>
      </c>
      <c r="H312" s="4">
        <v>52.5</v>
      </c>
      <c r="I312" s="1">
        <v>152.4</v>
      </c>
      <c r="J312" s="4">
        <v>381</v>
      </c>
      <c r="K312" s="5">
        <v>1290</v>
      </c>
      <c r="L312" s="8">
        <v>4.6065670362633239E-2</v>
      </c>
      <c r="M312" s="3">
        <v>77.037800000000004</v>
      </c>
      <c r="N312" s="3">
        <v>0.2</v>
      </c>
    </row>
    <row r="313" spans="1:14" x14ac:dyDescent="0.25">
      <c r="B313" s="4">
        <v>28.7</v>
      </c>
      <c r="C313" s="5">
        <v>276</v>
      </c>
      <c r="D313" s="5">
        <v>2</v>
      </c>
      <c r="E313" s="4">
        <v>50.6</v>
      </c>
      <c r="F313" s="3">
        <v>2.8017146470593879</v>
      </c>
      <c r="G313" s="4">
        <v>38.200000000000003</v>
      </c>
      <c r="H313" s="4">
        <v>52.5</v>
      </c>
      <c r="I313" s="1">
        <v>152.4</v>
      </c>
      <c r="J313" s="4">
        <v>381</v>
      </c>
      <c r="K313" s="5">
        <v>1290</v>
      </c>
      <c r="L313" s="8">
        <v>4.6065670362633239E-2</v>
      </c>
      <c r="M313" s="3">
        <v>88.802700000000002</v>
      </c>
      <c r="N313" s="3">
        <v>0.25</v>
      </c>
    </row>
    <row r="314" spans="1:14" x14ac:dyDescent="0.25">
      <c r="B314" s="4">
        <v>28.7</v>
      </c>
      <c r="C314" s="5">
        <v>276</v>
      </c>
      <c r="D314" s="5">
        <v>2</v>
      </c>
      <c r="E314" s="4">
        <v>50.6</v>
      </c>
      <c r="F314" s="3">
        <v>2.8017146470593879</v>
      </c>
      <c r="G314" s="4">
        <v>38.200000000000003</v>
      </c>
      <c r="H314" s="4">
        <v>52.5</v>
      </c>
      <c r="I314" s="1">
        <v>152.4</v>
      </c>
      <c r="J314" s="4">
        <v>381</v>
      </c>
      <c r="K314" s="5">
        <v>1290</v>
      </c>
      <c r="L314" s="8">
        <v>4.6065670362633239E-2</v>
      </c>
      <c r="M314" s="3">
        <v>104.61500000000001</v>
      </c>
      <c r="N314" s="3">
        <v>0.28999999999999998</v>
      </c>
    </row>
    <row r="315" spans="1:14" x14ac:dyDescent="0.25">
      <c r="A315" s="1" t="s">
        <v>80</v>
      </c>
      <c r="B315" s="4">
        <v>28.7</v>
      </c>
      <c r="C315" s="5">
        <v>276</v>
      </c>
      <c r="D315" s="5">
        <v>2</v>
      </c>
      <c r="E315" s="4">
        <v>50.6</v>
      </c>
      <c r="F315" s="3">
        <v>2.7153116457984496</v>
      </c>
      <c r="G315" s="4">
        <v>38.200000000000003</v>
      </c>
      <c r="H315" s="4">
        <v>52.5</v>
      </c>
      <c r="I315" s="1">
        <v>152.4</v>
      </c>
      <c r="J315" s="4">
        <v>381</v>
      </c>
      <c r="K315" s="5">
        <v>1290</v>
      </c>
      <c r="L315" s="8">
        <v>4.6065670362633239E-2</v>
      </c>
      <c r="M315" s="3">
        <v>77.037800000000004</v>
      </c>
      <c r="N315" s="3">
        <v>0.17</v>
      </c>
    </row>
    <row r="316" spans="1:14" x14ac:dyDescent="0.25">
      <c r="A316" s="1" t="s">
        <v>81</v>
      </c>
      <c r="B316" s="4">
        <v>28.7</v>
      </c>
      <c r="C316" s="5">
        <v>276</v>
      </c>
      <c r="D316" s="5">
        <v>2</v>
      </c>
      <c r="E316" s="4">
        <v>50.6</v>
      </c>
      <c r="F316" s="3">
        <v>2.8017146470593879</v>
      </c>
      <c r="G316" s="4">
        <v>38.200000000000003</v>
      </c>
      <c r="H316" s="4">
        <v>52.5</v>
      </c>
      <c r="I316" s="1">
        <v>152.4</v>
      </c>
      <c r="J316" s="4">
        <v>381</v>
      </c>
      <c r="K316" s="5">
        <v>1290</v>
      </c>
      <c r="L316" s="8">
        <v>4.6065670362633239E-2</v>
      </c>
      <c r="M316" s="3">
        <v>64.998500000000007</v>
      </c>
      <c r="N316" s="3">
        <v>0.15</v>
      </c>
    </row>
    <row r="317" spans="1:14" x14ac:dyDescent="0.25">
      <c r="B317" s="4">
        <v>28.7</v>
      </c>
      <c r="C317" s="5">
        <v>276</v>
      </c>
      <c r="D317" s="5">
        <v>2</v>
      </c>
      <c r="E317" s="4">
        <v>50.6</v>
      </c>
      <c r="F317" s="3">
        <v>2.8017146470593879</v>
      </c>
      <c r="G317" s="4">
        <v>38.200000000000003</v>
      </c>
      <c r="H317" s="4">
        <v>52.5</v>
      </c>
      <c r="I317" s="1">
        <v>152.4</v>
      </c>
      <c r="J317" s="4">
        <v>381</v>
      </c>
      <c r="K317" s="5">
        <v>1290</v>
      </c>
      <c r="L317" s="8">
        <v>4.6065670362633239E-2</v>
      </c>
      <c r="M317" s="3">
        <v>77.037800000000004</v>
      </c>
      <c r="N317" s="3">
        <v>0.16</v>
      </c>
    </row>
    <row r="318" spans="1:14" x14ac:dyDescent="0.25">
      <c r="B318" s="4">
        <v>28.7</v>
      </c>
      <c r="C318" s="5">
        <v>276</v>
      </c>
      <c r="D318" s="5">
        <v>2</v>
      </c>
      <c r="E318" s="4">
        <v>50.6</v>
      </c>
      <c r="F318" s="3">
        <v>2.8017146470593879</v>
      </c>
      <c r="G318" s="4">
        <v>38.200000000000003</v>
      </c>
      <c r="H318" s="4">
        <v>52.5</v>
      </c>
      <c r="I318" s="1">
        <v>152.4</v>
      </c>
      <c r="J318" s="4">
        <v>381</v>
      </c>
      <c r="K318" s="5">
        <v>1290</v>
      </c>
      <c r="L318" s="8">
        <v>4.6065670362633239E-2</v>
      </c>
      <c r="M318" s="3">
        <v>88.802700000000002</v>
      </c>
      <c r="N318" s="3">
        <v>0.22</v>
      </c>
    </row>
    <row r="319" spans="1:14" x14ac:dyDescent="0.25">
      <c r="B319" s="4">
        <v>28.7</v>
      </c>
      <c r="C319" s="5">
        <v>276</v>
      </c>
      <c r="D319" s="5">
        <v>2</v>
      </c>
      <c r="E319" s="4">
        <v>50.6</v>
      </c>
      <c r="F319" s="3">
        <v>2.8017146470593879</v>
      </c>
      <c r="G319" s="4">
        <v>38.200000000000003</v>
      </c>
      <c r="H319" s="4">
        <v>52.5</v>
      </c>
      <c r="I319" s="1">
        <v>152.4</v>
      </c>
      <c r="J319" s="4">
        <v>381</v>
      </c>
      <c r="K319" s="5">
        <v>1290</v>
      </c>
      <c r="L319" s="8">
        <v>4.6065670362633239E-2</v>
      </c>
      <c r="M319" s="3">
        <v>104.61500000000001</v>
      </c>
      <c r="N319" s="3">
        <v>0.26</v>
      </c>
    </row>
    <row r="320" spans="1:14" x14ac:dyDescent="0.25">
      <c r="A320" s="1" t="s">
        <v>82</v>
      </c>
      <c r="B320" s="4">
        <v>28.7</v>
      </c>
      <c r="C320" s="5">
        <v>276</v>
      </c>
      <c r="D320" s="5">
        <v>2</v>
      </c>
      <c r="E320" s="4">
        <v>50.6</v>
      </c>
      <c r="F320" s="3">
        <v>2.524448068103379</v>
      </c>
      <c r="G320" s="4">
        <v>38.200000000000003</v>
      </c>
      <c r="H320" s="4">
        <v>52.5</v>
      </c>
      <c r="I320" s="1">
        <v>152.4</v>
      </c>
      <c r="J320" s="4">
        <v>381</v>
      </c>
      <c r="K320" s="5">
        <v>1290</v>
      </c>
      <c r="L320" s="8">
        <v>4.6065670362633239E-2</v>
      </c>
      <c r="M320" s="3">
        <v>77.037800000000004</v>
      </c>
      <c r="N320" s="3">
        <v>0.17</v>
      </c>
    </row>
    <row r="321" spans="1:14" x14ac:dyDescent="0.25">
      <c r="B321" s="4">
        <v>28.7</v>
      </c>
      <c r="C321" s="5">
        <v>276</v>
      </c>
      <c r="D321" s="5">
        <v>2</v>
      </c>
      <c r="E321" s="4">
        <v>50.6</v>
      </c>
      <c r="F321" s="3">
        <v>2.524448068103379</v>
      </c>
      <c r="G321" s="4">
        <v>38.200000000000003</v>
      </c>
      <c r="H321" s="4">
        <v>52.5</v>
      </c>
      <c r="I321" s="1">
        <v>152.4</v>
      </c>
      <c r="J321" s="4">
        <v>381</v>
      </c>
      <c r="K321" s="5">
        <v>1290</v>
      </c>
      <c r="L321" s="8">
        <v>4.6065670362633239E-2</v>
      </c>
      <c r="M321" s="3">
        <v>88.802700000000002</v>
      </c>
      <c r="N321" s="3">
        <v>0.2</v>
      </c>
    </row>
    <row r="322" spans="1:14" x14ac:dyDescent="0.25">
      <c r="B322" s="4">
        <v>28.7</v>
      </c>
      <c r="C322" s="5">
        <v>276</v>
      </c>
      <c r="D322" s="5">
        <v>2</v>
      </c>
      <c r="E322" s="4">
        <v>50.6</v>
      </c>
      <c r="F322" s="3">
        <v>2.524448068103379</v>
      </c>
      <c r="G322" s="4">
        <v>38.200000000000003</v>
      </c>
      <c r="H322" s="4">
        <v>52.5</v>
      </c>
      <c r="I322" s="1">
        <v>152.4</v>
      </c>
      <c r="J322" s="4">
        <v>381</v>
      </c>
      <c r="K322" s="5">
        <v>1290</v>
      </c>
      <c r="L322" s="8">
        <v>4.6065670362633239E-2</v>
      </c>
      <c r="M322" s="3">
        <v>104.61500000000001</v>
      </c>
      <c r="N322" s="3">
        <v>0.24</v>
      </c>
    </row>
    <row r="323" spans="1:14" x14ac:dyDescent="0.25">
      <c r="A323" s="1" t="s">
        <v>83</v>
      </c>
      <c r="B323" s="4">
        <v>32.299999999999997</v>
      </c>
      <c r="C323" s="5">
        <v>276</v>
      </c>
      <c r="D323" s="5">
        <v>1</v>
      </c>
      <c r="E323" s="4">
        <v>60</v>
      </c>
      <c r="F323" s="3">
        <v>2.5382184533279259</v>
      </c>
      <c r="G323" s="4">
        <v>38.299999999999997</v>
      </c>
      <c r="H323" s="4">
        <v>54.4</v>
      </c>
      <c r="I323" s="1">
        <v>152.4</v>
      </c>
      <c r="J323" s="4">
        <v>381</v>
      </c>
      <c r="K323" s="5">
        <v>819</v>
      </c>
      <c r="L323" s="8">
        <v>2.8224872626215838E-2</v>
      </c>
      <c r="M323" s="3">
        <v>39.959500000000006</v>
      </c>
      <c r="N323" s="3">
        <v>0.17</v>
      </c>
    </row>
    <row r="324" spans="1:14" x14ac:dyDescent="0.25">
      <c r="B324" s="4">
        <v>32.299999999999997</v>
      </c>
      <c r="C324" s="5">
        <v>276</v>
      </c>
      <c r="D324" s="5">
        <v>1</v>
      </c>
      <c r="E324" s="4">
        <v>60</v>
      </c>
      <c r="F324" s="3">
        <v>2.5382184533279259</v>
      </c>
      <c r="G324" s="4">
        <v>38.299999999999997</v>
      </c>
      <c r="H324" s="4">
        <v>54.4</v>
      </c>
      <c r="I324" s="1">
        <v>152.4</v>
      </c>
      <c r="J324" s="4">
        <v>381</v>
      </c>
      <c r="K324" s="5">
        <v>819</v>
      </c>
      <c r="L324" s="8">
        <v>2.8224872626215838E-2</v>
      </c>
      <c r="M324" s="3">
        <v>49.186200000000007</v>
      </c>
      <c r="N324" s="3">
        <v>0.23</v>
      </c>
    </row>
    <row r="325" spans="1:14" x14ac:dyDescent="0.25">
      <c r="B325" s="4">
        <v>32.299999999999997</v>
      </c>
      <c r="C325" s="5">
        <v>276</v>
      </c>
      <c r="D325" s="5">
        <v>1</v>
      </c>
      <c r="E325" s="4">
        <v>60</v>
      </c>
      <c r="F325" s="3">
        <v>2.5382184533279259</v>
      </c>
      <c r="G325" s="4">
        <v>38.299999999999997</v>
      </c>
      <c r="H325" s="4">
        <v>54.4</v>
      </c>
      <c r="I325" s="1">
        <v>152.4</v>
      </c>
      <c r="J325" s="4">
        <v>381</v>
      </c>
      <c r="K325" s="5">
        <v>819</v>
      </c>
      <c r="L325" s="8">
        <v>2.8224872626215838E-2</v>
      </c>
      <c r="M325" s="3">
        <v>57.349600000000002</v>
      </c>
      <c r="N325" s="3">
        <v>0.27</v>
      </c>
    </row>
    <row r="326" spans="1:14" x14ac:dyDescent="0.25">
      <c r="B326" s="4">
        <v>32.299999999999997</v>
      </c>
      <c r="C326" s="5">
        <v>276</v>
      </c>
      <c r="D326" s="5">
        <v>1</v>
      </c>
      <c r="E326" s="4">
        <v>60</v>
      </c>
      <c r="F326" s="3">
        <v>2.5382184533279259</v>
      </c>
      <c r="G326" s="4">
        <v>38.299999999999997</v>
      </c>
      <c r="H326" s="4">
        <v>54.4</v>
      </c>
      <c r="I326" s="1">
        <v>152.4</v>
      </c>
      <c r="J326" s="4">
        <v>381</v>
      </c>
      <c r="K326" s="5">
        <v>819</v>
      </c>
      <c r="L326" s="8">
        <v>2.8224872626215838E-2</v>
      </c>
      <c r="M326" s="3">
        <v>63.180599999999998</v>
      </c>
      <c r="N326" s="3">
        <v>0.31</v>
      </c>
    </row>
    <row r="327" spans="1:14" x14ac:dyDescent="0.25">
      <c r="B327" s="4">
        <v>32.299999999999997</v>
      </c>
      <c r="C327" s="5">
        <v>276</v>
      </c>
      <c r="D327" s="5">
        <v>1</v>
      </c>
      <c r="E327" s="4">
        <v>60</v>
      </c>
      <c r="F327" s="3">
        <v>2.5382184533279259</v>
      </c>
      <c r="G327" s="4">
        <v>38.299999999999997</v>
      </c>
      <c r="H327" s="4">
        <v>54.4</v>
      </c>
      <c r="I327" s="1">
        <v>152.4</v>
      </c>
      <c r="J327" s="4">
        <v>381</v>
      </c>
      <c r="K327" s="5">
        <v>819</v>
      </c>
      <c r="L327" s="8">
        <v>2.8224872626215838E-2</v>
      </c>
      <c r="M327" s="3">
        <v>67.125100000000003</v>
      </c>
      <c r="N327" s="3">
        <v>0.35</v>
      </c>
    </row>
    <row r="328" spans="1:14" x14ac:dyDescent="0.25">
      <c r="A328" s="1" t="s">
        <v>84</v>
      </c>
      <c r="B328" s="4">
        <v>32.299999999999997</v>
      </c>
      <c r="C328" s="5">
        <v>276</v>
      </c>
      <c r="D328" s="5">
        <v>1</v>
      </c>
      <c r="E328" s="4">
        <v>60</v>
      </c>
      <c r="F328" s="3">
        <v>2.8108695189494299</v>
      </c>
      <c r="G328" s="4">
        <v>38.299999999999997</v>
      </c>
      <c r="H328" s="4">
        <v>54.4</v>
      </c>
      <c r="I328" s="1">
        <v>152.4</v>
      </c>
      <c r="J328" s="4">
        <v>381</v>
      </c>
      <c r="K328" s="5">
        <v>819</v>
      </c>
      <c r="L328" s="8">
        <v>2.8224872626215838E-2</v>
      </c>
      <c r="M328" s="3">
        <v>39.959500000000006</v>
      </c>
      <c r="N328" s="3">
        <v>0.19</v>
      </c>
    </row>
    <row r="329" spans="1:14" x14ac:dyDescent="0.25">
      <c r="B329" s="4">
        <v>32.299999999999997</v>
      </c>
      <c r="C329" s="5">
        <v>276</v>
      </c>
      <c r="D329" s="5">
        <v>1</v>
      </c>
      <c r="E329" s="4">
        <v>60</v>
      </c>
      <c r="F329" s="3">
        <v>2.8108695189494299</v>
      </c>
      <c r="G329" s="4">
        <v>38.299999999999997</v>
      </c>
      <c r="H329" s="4">
        <v>54.4</v>
      </c>
      <c r="I329" s="1">
        <v>152.4</v>
      </c>
      <c r="J329" s="4">
        <v>381</v>
      </c>
      <c r="K329" s="5">
        <v>819</v>
      </c>
      <c r="L329" s="8">
        <v>2.8224872626215838E-2</v>
      </c>
      <c r="M329" s="3">
        <v>49.186200000000007</v>
      </c>
      <c r="N329" s="3">
        <v>0.24</v>
      </c>
    </row>
    <row r="330" spans="1:14" x14ac:dyDescent="0.25">
      <c r="B330" s="4">
        <v>32.299999999999997</v>
      </c>
      <c r="C330" s="5">
        <v>276</v>
      </c>
      <c r="D330" s="5">
        <v>1</v>
      </c>
      <c r="E330" s="4">
        <v>60</v>
      </c>
      <c r="F330" s="3">
        <v>2.8108695189494299</v>
      </c>
      <c r="G330" s="4">
        <v>38.299999999999997</v>
      </c>
      <c r="H330" s="4">
        <v>54.4</v>
      </c>
      <c r="I330" s="1">
        <v>152.4</v>
      </c>
      <c r="J330" s="4">
        <v>381</v>
      </c>
      <c r="K330" s="5">
        <v>819</v>
      </c>
      <c r="L330" s="8">
        <v>2.8224872626215838E-2</v>
      </c>
      <c r="M330" s="3">
        <v>57.349600000000002</v>
      </c>
      <c r="N330" s="3">
        <v>0.28999999999999998</v>
      </c>
    </row>
    <row r="331" spans="1:14" x14ac:dyDescent="0.25">
      <c r="B331" s="4">
        <v>32.299999999999997</v>
      </c>
      <c r="C331" s="5">
        <v>276</v>
      </c>
      <c r="D331" s="5">
        <v>1</v>
      </c>
      <c r="E331" s="4">
        <v>60</v>
      </c>
      <c r="F331" s="3">
        <v>2.8108695189494299</v>
      </c>
      <c r="G331" s="4">
        <v>38.299999999999997</v>
      </c>
      <c r="H331" s="4">
        <v>54.4</v>
      </c>
      <c r="I331" s="1">
        <v>152.4</v>
      </c>
      <c r="J331" s="4">
        <v>381</v>
      </c>
      <c r="K331" s="5">
        <v>819</v>
      </c>
      <c r="L331" s="8">
        <v>2.8224872626215838E-2</v>
      </c>
      <c r="M331" s="3">
        <v>63.180599999999998</v>
      </c>
      <c r="N331" s="3">
        <v>0.36</v>
      </c>
    </row>
    <row r="332" spans="1:14" x14ac:dyDescent="0.25">
      <c r="B332" s="4">
        <v>32.299999999999997</v>
      </c>
      <c r="C332" s="5">
        <v>276</v>
      </c>
      <c r="D332" s="5">
        <v>1</v>
      </c>
      <c r="E332" s="4">
        <v>60</v>
      </c>
      <c r="F332" s="3">
        <v>2.8108695189494299</v>
      </c>
      <c r="G332" s="4">
        <v>38.299999999999997</v>
      </c>
      <c r="H332" s="4">
        <v>54.4</v>
      </c>
      <c r="I332" s="1">
        <v>152.4</v>
      </c>
      <c r="J332" s="4">
        <v>381</v>
      </c>
      <c r="K332" s="5">
        <v>819</v>
      </c>
      <c r="L332" s="8">
        <v>2.8224872626215838E-2</v>
      </c>
      <c r="M332" s="3">
        <v>67.125100000000003</v>
      </c>
      <c r="N332" s="3">
        <v>0.42</v>
      </c>
    </row>
    <row r="333" spans="1:14" x14ac:dyDescent="0.25">
      <c r="A333" s="1" t="s">
        <v>85</v>
      </c>
      <c r="B333" s="4">
        <v>28.7</v>
      </c>
      <c r="C333" s="5">
        <v>276</v>
      </c>
      <c r="D333" s="5">
        <v>2</v>
      </c>
      <c r="E333" s="4">
        <v>50.6</v>
      </c>
      <c r="F333" s="3">
        <v>2.5765786179080412</v>
      </c>
      <c r="G333" s="4">
        <v>38</v>
      </c>
      <c r="H333" s="4">
        <v>52.3</v>
      </c>
      <c r="I333" s="1">
        <v>152.4</v>
      </c>
      <c r="J333" s="4">
        <v>584.20000000000005</v>
      </c>
      <c r="K333" s="5">
        <v>1290</v>
      </c>
      <c r="L333" s="8">
        <v>4.6241829713924383E-2</v>
      </c>
      <c r="M333" s="3">
        <v>110.20799999999998</v>
      </c>
      <c r="N333" s="3">
        <v>0.18</v>
      </c>
    </row>
    <row r="334" spans="1:14" x14ac:dyDescent="0.25">
      <c r="B334" s="4">
        <v>28.7</v>
      </c>
      <c r="C334" s="5">
        <v>276</v>
      </c>
      <c r="D334" s="5">
        <v>2</v>
      </c>
      <c r="E334" s="4">
        <v>50.6</v>
      </c>
      <c r="F334" s="3">
        <v>2.5765786179080412</v>
      </c>
      <c r="G334" s="4">
        <v>38</v>
      </c>
      <c r="H334" s="4">
        <v>52.3</v>
      </c>
      <c r="I334" s="1">
        <v>152.4</v>
      </c>
      <c r="J334" s="4">
        <v>584.20000000000005</v>
      </c>
      <c r="K334" s="5">
        <v>1290</v>
      </c>
      <c r="L334" s="8">
        <v>4.6241829713924383E-2</v>
      </c>
      <c r="M334" s="3">
        <v>132.25799999999998</v>
      </c>
      <c r="N334" s="3">
        <v>0.22</v>
      </c>
    </row>
    <row r="335" spans="1:14" x14ac:dyDescent="0.25">
      <c r="B335" s="4">
        <v>28.7</v>
      </c>
      <c r="C335" s="5">
        <v>276</v>
      </c>
      <c r="D335" s="5">
        <v>2</v>
      </c>
      <c r="E335" s="4">
        <v>50.6</v>
      </c>
      <c r="F335" s="3">
        <v>2.5765786179080412</v>
      </c>
      <c r="G335" s="4">
        <v>38</v>
      </c>
      <c r="H335" s="4">
        <v>52.3</v>
      </c>
      <c r="I335" s="1">
        <v>152.4</v>
      </c>
      <c r="J335" s="4">
        <v>584.20000000000005</v>
      </c>
      <c r="K335" s="5">
        <v>1290</v>
      </c>
      <c r="L335" s="8">
        <v>4.6241829713924383E-2</v>
      </c>
      <c r="M335" s="3">
        <v>149.26799999999997</v>
      </c>
      <c r="N335" s="3">
        <v>0.27</v>
      </c>
    </row>
    <row r="336" spans="1:14" x14ac:dyDescent="0.25">
      <c r="B336" s="4">
        <v>28.7</v>
      </c>
      <c r="C336" s="5">
        <v>276</v>
      </c>
      <c r="D336" s="5">
        <v>2</v>
      </c>
      <c r="E336" s="4">
        <v>50.6</v>
      </c>
      <c r="F336" s="3">
        <v>2.5765786179080412</v>
      </c>
      <c r="G336" s="4">
        <v>38</v>
      </c>
      <c r="H336" s="4">
        <v>52.3</v>
      </c>
      <c r="I336" s="1">
        <v>152.4</v>
      </c>
      <c r="J336" s="4">
        <v>584.20000000000005</v>
      </c>
      <c r="K336" s="5">
        <v>1290</v>
      </c>
      <c r="L336" s="8">
        <v>4.6241829713924383E-2</v>
      </c>
      <c r="M336" s="3">
        <v>168.88200000000001</v>
      </c>
      <c r="N336" s="3">
        <v>0.32</v>
      </c>
    </row>
    <row r="337" spans="1:14" x14ac:dyDescent="0.25">
      <c r="A337" s="1" t="s">
        <v>86</v>
      </c>
      <c r="B337" s="4">
        <v>28.7</v>
      </c>
      <c r="C337" s="5">
        <v>276</v>
      </c>
      <c r="D337" s="5">
        <v>2</v>
      </c>
      <c r="E337" s="4">
        <v>50.6</v>
      </c>
      <c r="F337" s="3">
        <v>2.5765786179080412</v>
      </c>
      <c r="G337" s="4">
        <v>38</v>
      </c>
      <c r="H337" s="4">
        <v>52.3</v>
      </c>
      <c r="I337" s="1">
        <v>152.4</v>
      </c>
      <c r="J337" s="4">
        <v>584.20000000000005</v>
      </c>
      <c r="K337" s="5">
        <v>1290</v>
      </c>
      <c r="L337" s="8">
        <v>4.6241829713924383E-2</v>
      </c>
      <c r="M337" s="3">
        <v>132.25799999999998</v>
      </c>
      <c r="N337" s="3">
        <v>0.16</v>
      </c>
    </row>
    <row r="338" spans="1:14" x14ac:dyDescent="0.25">
      <c r="B338" s="4">
        <v>28.7</v>
      </c>
      <c r="C338" s="5">
        <v>276</v>
      </c>
      <c r="D338" s="5">
        <v>2</v>
      </c>
      <c r="E338" s="4">
        <v>50.6</v>
      </c>
      <c r="F338" s="3">
        <v>2.5765786179080412</v>
      </c>
      <c r="G338" s="4">
        <v>38</v>
      </c>
      <c r="H338" s="4">
        <v>52.3</v>
      </c>
      <c r="I338" s="1">
        <v>152.4</v>
      </c>
      <c r="J338" s="4">
        <v>584.20000000000005</v>
      </c>
      <c r="K338" s="5">
        <v>1290</v>
      </c>
      <c r="L338" s="8">
        <v>4.6241829713924383E-2</v>
      </c>
      <c r="M338" s="3">
        <v>149.26799999999997</v>
      </c>
      <c r="N338" s="3">
        <v>0.19</v>
      </c>
    </row>
    <row r="339" spans="1:14" x14ac:dyDescent="0.25">
      <c r="B339" s="4">
        <v>28.7</v>
      </c>
      <c r="C339" s="5">
        <v>276</v>
      </c>
      <c r="D339" s="5">
        <v>2</v>
      </c>
      <c r="E339" s="4">
        <v>50.6</v>
      </c>
      <c r="F339" s="3">
        <v>2.5765786179080412</v>
      </c>
      <c r="G339" s="4">
        <v>38</v>
      </c>
      <c r="H339" s="4">
        <v>52.3</v>
      </c>
      <c r="I339" s="1">
        <v>152.4</v>
      </c>
      <c r="J339" s="4">
        <v>584.20000000000005</v>
      </c>
      <c r="K339" s="5">
        <v>1290</v>
      </c>
      <c r="L339" s="8">
        <v>4.6241829713924383E-2</v>
      </c>
      <c r="M339" s="3">
        <v>168.88200000000001</v>
      </c>
      <c r="N339" s="3">
        <v>0.22</v>
      </c>
    </row>
    <row r="340" spans="1:14" x14ac:dyDescent="0.25">
      <c r="A340" s="1" t="s">
        <v>87</v>
      </c>
      <c r="B340" s="4">
        <v>35.799999999999997</v>
      </c>
      <c r="C340" s="5">
        <v>276</v>
      </c>
      <c r="D340" s="5">
        <v>2</v>
      </c>
      <c r="E340" s="4">
        <v>36.4</v>
      </c>
      <c r="F340" s="3">
        <v>2.5478355335404417</v>
      </c>
      <c r="G340" s="4">
        <v>38</v>
      </c>
      <c r="H340" s="4">
        <v>55.9</v>
      </c>
      <c r="I340" s="1">
        <v>152.4</v>
      </c>
      <c r="J340" s="4">
        <v>584.20000000000005</v>
      </c>
      <c r="K340" s="5">
        <v>2012</v>
      </c>
      <c r="L340" s="8">
        <v>6.7478148415705638E-2</v>
      </c>
      <c r="M340" s="3">
        <v>167.03399999999999</v>
      </c>
      <c r="N340" s="3">
        <v>0.17</v>
      </c>
    </row>
    <row r="341" spans="1:14" x14ac:dyDescent="0.25">
      <c r="A341" s="1" t="s">
        <v>88</v>
      </c>
      <c r="B341" s="4">
        <v>35.799999999999997</v>
      </c>
      <c r="C341" s="5">
        <v>276</v>
      </c>
      <c r="D341" s="5">
        <v>2</v>
      </c>
      <c r="E341" s="4">
        <v>36.4</v>
      </c>
      <c r="F341" s="3">
        <v>2.7563734268389184</v>
      </c>
      <c r="G341" s="4">
        <v>38</v>
      </c>
      <c r="H341" s="4">
        <v>55.9</v>
      </c>
      <c r="I341" s="1">
        <v>152.4</v>
      </c>
      <c r="J341" s="4">
        <v>584.20000000000005</v>
      </c>
      <c r="K341" s="5">
        <v>2012</v>
      </c>
      <c r="L341" s="8">
        <v>6.7478148415705638E-2</v>
      </c>
      <c r="M341" s="3">
        <v>130.78799999999998</v>
      </c>
      <c r="N341" s="3">
        <v>0.19</v>
      </c>
    </row>
    <row r="342" spans="1:14" x14ac:dyDescent="0.25">
      <c r="B342" s="4">
        <v>35.799999999999997</v>
      </c>
      <c r="C342" s="5">
        <v>276</v>
      </c>
      <c r="D342" s="5">
        <v>2</v>
      </c>
      <c r="E342" s="4">
        <v>36.4</v>
      </c>
      <c r="F342" s="3">
        <v>2.7563734268389184</v>
      </c>
      <c r="G342" s="4">
        <v>38</v>
      </c>
      <c r="H342" s="4">
        <v>55.9</v>
      </c>
      <c r="I342" s="1">
        <v>152.4</v>
      </c>
      <c r="J342" s="4">
        <v>584.20000000000005</v>
      </c>
      <c r="K342" s="5">
        <v>2012</v>
      </c>
      <c r="L342" s="8">
        <v>6.7478148415705638E-2</v>
      </c>
      <c r="M342" s="3">
        <v>167.03399999999999</v>
      </c>
      <c r="N342" s="3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5D03-D4DD-4326-BB86-C3C6D35B8354}">
  <dimension ref="A1:J342"/>
  <sheetViews>
    <sheetView zoomScale="120" zoomScaleNormal="120" workbookViewId="0">
      <selection activeCell="L10" sqref="L10"/>
    </sheetView>
  </sheetViews>
  <sheetFormatPr defaultRowHeight="15" x14ac:dyDescent="0.25"/>
  <cols>
    <col min="1" max="1" width="32.85546875" style="1" customWidth="1"/>
    <col min="2" max="2" width="24.7109375" style="4" bestFit="1" customWidth="1"/>
    <col min="3" max="3" width="24.7109375" style="5" customWidth="1"/>
    <col min="4" max="4" width="36.7109375" style="3" bestFit="1" customWidth="1"/>
    <col min="5" max="5" width="16.42578125" style="4" bestFit="1" customWidth="1"/>
    <col min="6" max="6" width="44.5703125" style="4" bestFit="1" customWidth="1"/>
    <col min="7" max="7" width="29.7109375" style="5" bestFit="1" customWidth="1"/>
    <col min="8" max="8" width="32.7109375" style="8" customWidth="1"/>
    <col min="9" max="9" width="50.7109375" style="5" customWidth="1"/>
    <col min="10" max="10" width="16.7109375" style="3" customWidth="1"/>
  </cols>
  <sheetData>
    <row r="1" spans="1:10" ht="30" x14ac:dyDescent="0.25">
      <c r="A1" s="1" t="s">
        <v>0</v>
      </c>
      <c r="B1" s="4" t="s">
        <v>95</v>
      </c>
      <c r="C1" s="5" t="s">
        <v>129</v>
      </c>
      <c r="D1" s="3" t="s">
        <v>90</v>
      </c>
      <c r="E1" s="4" t="s">
        <v>91</v>
      </c>
      <c r="F1" s="4" t="s">
        <v>92</v>
      </c>
      <c r="G1" s="10" t="s">
        <v>117</v>
      </c>
      <c r="H1" s="8" t="s">
        <v>147</v>
      </c>
      <c r="I1" s="5" t="s">
        <v>146</v>
      </c>
      <c r="J1" s="3" t="s">
        <v>145</v>
      </c>
    </row>
    <row r="2" spans="1:10" x14ac:dyDescent="0.25">
      <c r="A2" s="1" t="s">
        <v>5</v>
      </c>
      <c r="B2" s="4">
        <v>20</v>
      </c>
      <c r="C2" s="5">
        <v>500</v>
      </c>
      <c r="D2" s="3">
        <v>4.1203405239014401</v>
      </c>
      <c r="E2" s="4">
        <v>25</v>
      </c>
      <c r="F2" s="4">
        <v>39</v>
      </c>
      <c r="G2" s="5">
        <v>628</v>
      </c>
      <c r="H2" s="8">
        <v>2.1299687966354633E-2</v>
      </c>
      <c r="I2" s="5">
        <v>120.52774592049144</v>
      </c>
      <c r="J2" s="3">
        <v>0.16</v>
      </c>
    </row>
    <row r="3" spans="1:10" x14ac:dyDescent="0.25">
      <c r="B3" s="4">
        <v>20</v>
      </c>
      <c r="C3" s="5">
        <v>500</v>
      </c>
      <c r="D3" s="3">
        <v>4.1203405239014401</v>
      </c>
      <c r="E3" s="4">
        <v>25</v>
      </c>
      <c r="F3" s="4">
        <v>39</v>
      </c>
      <c r="G3" s="5">
        <v>628</v>
      </c>
      <c r="H3" s="8">
        <v>2.1299687966354633E-2</v>
      </c>
      <c r="I3" s="5">
        <v>223.84798261989135</v>
      </c>
      <c r="J3" s="3">
        <v>0.23</v>
      </c>
    </row>
    <row r="4" spans="1:10" x14ac:dyDescent="0.25">
      <c r="B4" s="4">
        <v>20</v>
      </c>
      <c r="C4" s="5">
        <v>500</v>
      </c>
      <c r="D4" s="3">
        <v>4.1203405239014401</v>
      </c>
      <c r="E4" s="4">
        <v>25</v>
      </c>
      <c r="F4" s="4">
        <v>39</v>
      </c>
      <c r="G4" s="5">
        <v>628</v>
      </c>
      <c r="H4" s="8">
        <v>2.1299687966354633E-2</v>
      </c>
      <c r="I4" s="5">
        <v>242.0521982199154</v>
      </c>
      <c r="J4" s="3">
        <v>0.24</v>
      </c>
    </row>
    <row r="5" spans="1:10" x14ac:dyDescent="0.25">
      <c r="B5" s="4">
        <v>20</v>
      </c>
      <c r="C5" s="5">
        <v>500</v>
      </c>
      <c r="D5" s="3">
        <v>4.1203405239014401</v>
      </c>
      <c r="E5" s="4">
        <v>25</v>
      </c>
      <c r="F5" s="4">
        <v>39</v>
      </c>
      <c r="G5" s="5">
        <v>628</v>
      </c>
      <c r="H5" s="8">
        <v>2.1299687966354633E-2</v>
      </c>
      <c r="I5" s="5">
        <v>325.14719045768442</v>
      </c>
      <c r="J5" s="3">
        <v>0.27</v>
      </c>
    </row>
    <row r="6" spans="1:10" x14ac:dyDescent="0.25">
      <c r="B6" s="4">
        <v>20</v>
      </c>
      <c r="C6" s="5">
        <v>500</v>
      </c>
      <c r="D6" s="3">
        <v>4.1203405239014401</v>
      </c>
      <c r="E6" s="4">
        <v>25</v>
      </c>
      <c r="F6" s="4">
        <v>39</v>
      </c>
      <c r="G6" s="5">
        <v>628</v>
      </c>
      <c r="H6" s="8">
        <v>2.1299687966354633E-2</v>
      </c>
      <c r="I6" s="5">
        <v>447.78445698177279</v>
      </c>
      <c r="J6" s="3">
        <v>0.35</v>
      </c>
    </row>
    <row r="7" spans="1:10" x14ac:dyDescent="0.25">
      <c r="B7" s="4">
        <v>20</v>
      </c>
      <c r="C7" s="5">
        <v>500</v>
      </c>
      <c r="D7" s="3">
        <v>4.1203405239014401</v>
      </c>
      <c r="E7" s="4">
        <v>25</v>
      </c>
      <c r="F7" s="4">
        <v>39</v>
      </c>
      <c r="G7" s="5">
        <v>628</v>
      </c>
      <c r="H7" s="8">
        <v>2.1299687966354633E-2</v>
      </c>
      <c r="I7" s="5">
        <v>500</v>
      </c>
      <c r="J7" s="3">
        <v>0.4</v>
      </c>
    </row>
    <row r="8" spans="1:10" x14ac:dyDescent="0.25">
      <c r="A8" s="1" t="s">
        <v>6</v>
      </c>
      <c r="B8" s="4">
        <v>10</v>
      </c>
      <c r="C8" s="5">
        <v>500</v>
      </c>
      <c r="D8" s="3">
        <v>4.1311267633290143</v>
      </c>
      <c r="E8" s="4">
        <v>25</v>
      </c>
      <c r="F8" s="4">
        <v>53</v>
      </c>
      <c r="G8" s="5">
        <v>628</v>
      </c>
      <c r="H8" s="8">
        <v>1.4460716588376162E-2</v>
      </c>
      <c r="I8" s="5">
        <v>224.98496210052934</v>
      </c>
      <c r="J8" s="3">
        <v>0.16</v>
      </c>
    </row>
    <row r="9" spans="1:10" x14ac:dyDescent="0.25">
      <c r="B9" s="4">
        <v>10</v>
      </c>
      <c r="C9" s="5">
        <v>500</v>
      </c>
      <c r="D9" s="3">
        <v>4.1311267633290143</v>
      </c>
      <c r="E9" s="4">
        <v>25</v>
      </c>
      <c r="F9" s="4">
        <v>53</v>
      </c>
      <c r="G9" s="5">
        <v>628</v>
      </c>
      <c r="H9" s="8">
        <v>1.4460716588376162E-2</v>
      </c>
      <c r="I9" s="5">
        <v>301.6538385298519</v>
      </c>
      <c r="J9" s="3">
        <v>0.18</v>
      </c>
    </row>
    <row r="10" spans="1:10" x14ac:dyDescent="0.25">
      <c r="B10" s="4">
        <v>10</v>
      </c>
      <c r="C10" s="5">
        <v>500</v>
      </c>
      <c r="D10" s="3">
        <v>4.1311267633290143</v>
      </c>
      <c r="E10" s="4">
        <v>25</v>
      </c>
      <c r="F10" s="4">
        <v>53</v>
      </c>
      <c r="G10" s="5">
        <v>628</v>
      </c>
      <c r="H10" s="8">
        <v>1.4460716588376162E-2</v>
      </c>
      <c r="I10" s="5">
        <v>497.36822294176966</v>
      </c>
      <c r="J10" s="3">
        <v>0.26</v>
      </c>
    </row>
    <row r="11" spans="1:10" x14ac:dyDescent="0.25">
      <c r="A11" s="1" t="s">
        <v>7</v>
      </c>
      <c r="B11" s="4">
        <v>10</v>
      </c>
      <c r="C11" s="5">
        <v>628</v>
      </c>
      <c r="D11" s="3">
        <v>3.262</v>
      </c>
      <c r="E11" s="4">
        <v>25</v>
      </c>
      <c r="F11" s="4">
        <v>36</v>
      </c>
      <c r="G11" s="5">
        <v>314</v>
      </c>
      <c r="H11" s="8">
        <v>1.8255813953488371E-2</v>
      </c>
      <c r="I11" s="5">
        <v>178.11588447552145</v>
      </c>
      <c r="J11" s="3">
        <v>0.16</v>
      </c>
    </row>
    <row r="12" spans="1:10" x14ac:dyDescent="0.25">
      <c r="B12" s="4">
        <v>10</v>
      </c>
      <c r="C12" s="5">
        <v>628</v>
      </c>
      <c r="D12" s="3">
        <v>3.262</v>
      </c>
      <c r="E12" s="4">
        <v>25</v>
      </c>
      <c r="F12" s="4">
        <v>36</v>
      </c>
      <c r="G12" s="5">
        <v>314</v>
      </c>
      <c r="H12" s="8">
        <v>1.8255813953488371E-2</v>
      </c>
      <c r="I12" s="5">
        <v>242.19703933436762</v>
      </c>
      <c r="J12" s="3">
        <v>0.2</v>
      </c>
    </row>
    <row r="13" spans="1:10" x14ac:dyDescent="0.25">
      <c r="B13" s="4">
        <v>10</v>
      </c>
      <c r="C13" s="5">
        <v>628</v>
      </c>
      <c r="D13" s="3">
        <v>3.262</v>
      </c>
      <c r="E13" s="4">
        <v>25</v>
      </c>
      <c r="F13" s="4">
        <v>36</v>
      </c>
      <c r="G13" s="5">
        <v>314</v>
      </c>
      <c r="H13" s="8">
        <v>1.8255813953488371E-2</v>
      </c>
      <c r="I13" s="5">
        <v>308.13373014523648</v>
      </c>
      <c r="J13" s="3">
        <v>0.2</v>
      </c>
    </row>
    <row r="14" spans="1:10" x14ac:dyDescent="0.25">
      <c r="B14" s="4">
        <v>10</v>
      </c>
      <c r="C14" s="5">
        <v>628</v>
      </c>
      <c r="D14" s="3">
        <v>3.262</v>
      </c>
      <c r="E14" s="4">
        <v>25</v>
      </c>
      <c r="F14" s="4">
        <v>36</v>
      </c>
      <c r="G14" s="5">
        <v>314</v>
      </c>
      <c r="H14" s="8">
        <v>1.8255813953488371E-2</v>
      </c>
      <c r="I14" s="5">
        <v>368.31936401396047</v>
      </c>
      <c r="J14" s="3">
        <v>0.24</v>
      </c>
    </row>
    <row r="15" spans="1:10" x14ac:dyDescent="0.25">
      <c r="B15" s="4">
        <v>10</v>
      </c>
      <c r="C15" s="5">
        <v>628</v>
      </c>
      <c r="D15" s="3">
        <v>3.262</v>
      </c>
      <c r="E15" s="4">
        <v>25</v>
      </c>
      <c r="F15" s="4">
        <v>36</v>
      </c>
      <c r="G15" s="5">
        <v>314</v>
      </c>
      <c r="H15" s="8">
        <v>1.8255813953488371E-2</v>
      </c>
      <c r="I15" s="5">
        <v>401.0102468551903</v>
      </c>
      <c r="J15" s="3">
        <v>0.3</v>
      </c>
    </row>
    <row r="16" spans="1:10" x14ac:dyDescent="0.25">
      <c r="B16" s="4">
        <v>10</v>
      </c>
      <c r="C16" s="5">
        <v>628</v>
      </c>
      <c r="D16" s="3">
        <v>3.262</v>
      </c>
      <c r="E16" s="4">
        <v>25</v>
      </c>
      <c r="F16" s="4">
        <v>36</v>
      </c>
      <c r="G16" s="5">
        <v>314</v>
      </c>
      <c r="H16" s="8">
        <v>1.8255813953488371E-2</v>
      </c>
      <c r="I16" s="5">
        <v>498.05772985669182</v>
      </c>
      <c r="J16" s="3">
        <v>0.32</v>
      </c>
    </row>
    <row r="17" spans="1:10" x14ac:dyDescent="0.25">
      <c r="B17" s="4">
        <v>10</v>
      </c>
      <c r="C17" s="5">
        <v>628</v>
      </c>
      <c r="D17" s="3">
        <v>3.262</v>
      </c>
      <c r="E17" s="4">
        <v>25</v>
      </c>
      <c r="F17" s="4">
        <v>36</v>
      </c>
      <c r="G17" s="5">
        <v>314</v>
      </c>
      <c r="H17" s="8">
        <v>1.8255813953488371E-2</v>
      </c>
      <c r="I17" s="5">
        <v>502.76188353839768</v>
      </c>
      <c r="J17" s="3">
        <v>0.38</v>
      </c>
    </row>
    <row r="18" spans="1:10" x14ac:dyDescent="0.25">
      <c r="B18" s="4">
        <v>10</v>
      </c>
      <c r="C18" s="5">
        <v>628</v>
      </c>
      <c r="D18" s="3">
        <v>3.262</v>
      </c>
      <c r="E18" s="4">
        <v>25</v>
      </c>
      <c r="F18" s="4">
        <v>36</v>
      </c>
      <c r="G18" s="5">
        <v>314</v>
      </c>
      <c r="H18" s="8">
        <v>1.8255813953488371E-2</v>
      </c>
      <c r="I18" s="5">
        <v>538.67344664828317</v>
      </c>
      <c r="J18" s="3">
        <v>0.42</v>
      </c>
    </row>
    <row r="19" spans="1:10" x14ac:dyDescent="0.25">
      <c r="B19" s="4">
        <v>10</v>
      </c>
      <c r="C19" s="5">
        <v>628</v>
      </c>
      <c r="D19" s="3">
        <v>3.262</v>
      </c>
      <c r="E19" s="4">
        <v>25</v>
      </c>
      <c r="F19" s="4">
        <v>36</v>
      </c>
      <c r="G19" s="5">
        <v>314</v>
      </c>
      <c r="H19" s="8">
        <v>1.8255813953488371E-2</v>
      </c>
      <c r="I19" s="5">
        <v>628</v>
      </c>
      <c r="J19" s="3">
        <v>0.44</v>
      </c>
    </row>
    <row r="20" spans="1:10" x14ac:dyDescent="0.25">
      <c r="B20" s="4">
        <v>10</v>
      </c>
      <c r="C20" s="5">
        <v>628</v>
      </c>
      <c r="D20" s="3">
        <v>3.262</v>
      </c>
      <c r="E20" s="4">
        <v>25</v>
      </c>
      <c r="F20" s="4">
        <v>36</v>
      </c>
      <c r="G20" s="5">
        <v>314</v>
      </c>
      <c r="H20" s="8">
        <v>1.8255813953488371E-2</v>
      </c>
      <c r="I20" s="5">
        <v>628</v>
      </c>
      <c r="J20" s="3">
        <v>0.5</v>
      </c>
    </row>
    <row r="21" spans="1:10" x14ac:dyDescent="0.25">
      <c r="A21" s="1" t="s">
        <v>8</v>
      </c>
      <c r="B21" s="4">
        <v>10</v>
      </c>
      <c r="C21" s="5">
        <v>628</v>
      </c>
      <c r="D21" s="3">
        <v>3.5139999999999993</v>
      </c>
      <c r="E21" s="4">
        <v>25</v>
      </c>
      <c r="F21" s="4">
        <v>36</v>
      </c>
      <c r="G21" s="5">
        <v>314</v>
      </c>
      <c r="H21" s="8">
        <v>1.8255813953488371E-2</v>
      </c>
      <c r="I21" s="5">
        <v>249.68578408509896</v>
      </c>
      <c r="J21" s="3">
        <v>0.24</v>
      </c>
    </row>
    <row r="22" spans="1:10" x14ac:dyDescent="0.25">
      <c r="B22" s="4">
        <v>10</v>
      </c>
      <c r="C22" s="5">
        <v>628</v>
      </c>
      <c r="D22" s="3">
        <v>3.5139999999999993</v>
      </c>
      <c r="E22" s="4">
        <v>25</v>
      </c>
      <c r="F22" s="4">
        <v>36</v>
      </c>
      <c r="G22" s="5">
        <v>314</v>
      </c>
      <c r="H22" s="8">
        <v>1.8255813953488371E-2</v>
      </c>
      <c r="I22" s="5">
        <v>336.5737959867003</v>
      </c>
      <c r="J22" s="3">
        <v>0.3</v>
      </c>
    </row>
    <row r="23" spans="1:10" x14ac:dyDescent="0.25">
      <c r="B23" s="4">
        <v>10</v>
      </c>
      <c r="C23" s="5">
        <v>628</v>
      </c>
      <c r="D23" s="3">
        <v>3.5139999999999993</v>
      </c>
      <c r="E23" s="4">
        <v>25</v>
      </c>
      <c r="F23" s="4">
        <v>36</v>
      </c>
      <c r="G23" s="5">
        <v>314</v>
      </c>
      <c r="H23" s="8">
        <v>1.8255813953488371E-2</v>
      </c>
      <c r="I23" s="5">
        <v>361.87936337741314</v>
      </c>
      <c r="J23" s="3">
        <v>0.3</v>
      </c>
    </row>
    <row r="24" spans="1:10" x14ac:dyDescent="0.25">
      <c r="B24" s="4">
        <v>10</v>
      </c>
      <c r="C24" s="5">
        <v>628</v>
      </c>
      <c r="D24" s="3">
        <v>3.5139999999999993</v>
      </c>
      <c r="E24" s="4">
        <v>25</v>
      </c>
      <c r="F24" s="4">
        <v>36</v>
      </c>
      <c r="G24" s="5">
        <v>314</v>
      </c>
      <c r="H24" s="8">
        <v>1.8255813953488371E-2</v>
      </c>
      <c r="I24" s="5">
        <v>392.91007120761441</v>
      </c>
      <c r="J24" s="3">
        <v>0.3</v>
      </c>
    </row>
    <row r="25" spans="1:10" x14ac:dyDescent="0.25">
      <c r="B25" s="4">
        <v>10</v>
      </c>
      <c r="C25" s="5">
        <v>628</v>
      </c>
      <c r="D25" s="3">
        <v>3.5139999999999993</v>
      </c>
      <c r="E25" s="4">
        <v>25</v>
      </c>
      <c r="F25" s="4">
        <v>36</v>
      </c>
      <c r="G25" s="5">
        <v>314</v>
      </c>
      <c r="H25" s="8">
        <v>1.8255813953488371E-2</v>
      </c>
      <c r="I25" s="5">
        <v>424.16428141731097</v>
      </c>
      <c r="J25" s="3">
        <v>0.38</v>
      </c>
    </row>
    <row r="26" spans="1:10" x14ac:dyDescent="0.25">
      <c r="B26" s="4">
        <v>10</v>
      </c>
      <c r="C26" s="5">
        <v>628</v>
      </c>
      <c r="D26" s="3">
        <v>3.5139999999999993</v>
      </c>
      <c r="E26" s="4">
        <v>25</v>
      </c>
      <c r="F26" s="4">
        <v>36</v>
      </c>
      <c r="G26" s="5">
        <v>314</v>
      </c>
      <c r="H26" s="8">
        <v>1.8255813953488371E-2</v>
      </c>
      <c r="I26" s="5">
        <v>491.13758900951802</v>
      </c>
      <c r="J26" s="3">
        <v>0.44</v>
      </c>
    </row>
    <row r="27" spans="1:10" x14ac:dyDescent="0.25">
      <c r="A27" s="1" t="s">
        <v>9</v>
      </c>
      <c r="B27" s="4">
        <v>16</v>
      </c>
      <c r="C27" s="5">
        <v>571</v>
      </c>
      <c r="D27" s="3">
        <v>4.2587999999999999</v>
      </c>
      <c r="E27" s="4">
        <v>33</v>
      </c>
      <c r="F27" s="4">
        <v>59</v>
      </c>
      <c r="G27" s="5">
        <v>800</v>
      </c>
      <c r="H27" s="8">
        <v>4.0800000000000003E-2</v>
      </c>
      <c r="I27" s="5">
        <v>63.458454062221307</v>
      </c>
      <c r="J27" s="3">
        <v>0.18</v>
      </c>
    </row>
    <row r="28" spans="1:10" x14ac:dyDescent="0.25">
      <c r="B28" s="4">
        <v>16</v>
      </c>
      <c r="C28" s="5">
        <v>571</v>
      </c>
      <c r="D28" s="3">
        <v>4.2587999999999999</v>
      </c>
      <c r="E28" s="4">
        <v>33</v>
      </c>
      <c r="F28" s="4">
        <v>59</v>
      </c>
      <c r="G28" s="5">
        <v>800</v>
      </c>
      <c r="H28" s="8">
        <v>4.0800000000000003E-2</v>
      </c>
      <c r="I28" s="5">
        <v>132.58576977166362</v>
      </c>
      <c r="J28" s="3">
        <v>0.2</v>
      </c>
    </row>
    <row r="29" spans="1:10" x14ac:dyDescent="0.25">
      <c r="B29" s="4">
        <v>16</v>
      </c>
      <c r="C29" s="5">
        <v>571</v>
      </c>
      <c r="D29" s="3">
        <v>4.2587999999999999</v>
      </c>
      <c r="E29" s="4">
        <v>33</v>
      </c>
      <c r="F29" s="4">
        <v>59</v>
      </c>
      <c r="G29" s="5">
        <v>800</v>
      </c>
      <c r="H29" s="8">
        <v>4.0800000000000003E-2</v>
      </c>
      <c r="I29" s="5">
        <v>182.10678102364315</v>
      </c>
      <c r="J29" s="3">
        <v>0.26</v>
      </c>
    </row>
    <row r="30" spans="1:10" x14ac:dyDescent="0.25">
      <c r="B30" s="4">
        <v>16</v>
      </c>
      <c r="C30" s="5">
        <v>571</v>
      </c>
      <c r="D30" s="3">
        <v>4.2587999999999999</v>
      </c>
      <c r="E30" s="4">
        <v>33</v>
      </c>
      <c r="F30" s="4">
        <v>59</v>
      </c>
      <c r="G30" s="5">
        <v>800</v>
      </c>
      <c r="H30" s="8">
        <v>4.0800000000000003E-2</v>
      </c>
      <c r="I30" s="5">
        <v>276.47021588151364</v>
      </c>
      <c r="J30" s="3">
        <v>0.44</v>
      </c>
    </row>
    <row r="31" spans="1:10" x14ac:dyDescent="0.25">
      <c r="B31" s="4">
        <v>16</v>
      </c>
      <c r="C31" s="5">
        <v>571</v>
      </c>
      <c r="D31" s="3">
        <v>4.2587999999999999</v>
      </c>
      <c r="E31" s="4">
        <v>33</v>
      </c>
      <c r="F31" s="4">
        <v>59</v>
      </c>
      <c r="G31" s="5">
        <v>800</v>
      </c>
      <c r="H31" s="8">
        <v>4.0800000000000003E-2</v>
      </c>
      <c r="I31" s="5">
        <v>412.87726101992928</v>
      </c>
      <c r="J31" s="3">
        <v>0.6</v>
      </c>
    </row>
    <row r="32" spans="1:10" x14ac:dyDescent="0.25">
      <c r="A32" s="1" t="s">
        <v>10</v>
      </c>
      <c r="B32" s="4">
        <v>12</v>
      </c>
      <c r="C32" s="5">
        <v>500</v>
      </c>
      <c r="D32" s="3">
        <v>2.6933292113182881</v>
      </c>
      <c r="E32" s="4">
        <v>20</v>
      </c>
      <c r="F32" s="4">
        <v>38</v>
      </c>
      <c r="G32" s="5">
        <v>452</v>
      </c>
      <c r="H32" s="8">
        <v>1.3177842565597668E-2</v>
      </c>
      <c r="I32" s="5">
        <v>218.68198073933297</v>
      </c>
      <c r="J32" s="3">
        <v>0.36</v>
      </c>
    </row>
    <row r="33" spans="1:10" x14ac:dyDescent="0.25">
      <c r="B33" s="4">
        <v>12</v>
      </c>
      <c r="C33" s="5">
        <v>500</v>
      </c>
      <c r="D33" s="3">
        <v>2.6933292113182881</v>
      </c>
      <c r="E33" s="4">
        <v>20</v>
      </c>
      <c r="F33" s="4">
        <v>38</v>
      </c>
      <c r="G33" s="5">
        <v>452</v>
      </c>
      <c r="H33" s="8">
        <v>1.3177842565597668E-2</v>
      </c>
      <c r="I33" s="5">
        <v>344.70483239558712</v>
      </c>
      <c r="J33" s="3">
        <v>0.43</v>
      </c>
    </row>
    <row r="34" spans="1:10" x14ac:dyDescent="0.25">
      <c r="B34" s="4">
        <v>12</v>
      </c>
      <c r="C34" s="5">
        <v>500</v>
      </c>
      <c r="D34" s="3">
        <v>2.6933292113182881</v>
      </c>
      <c r="E34" s="4">
        <v>20</v>
      </c>
      <c r="F34" s="4">
        <v>38</v>
      </c>
      <c r="G34" s="5">
        <v>452</v>
      </c>
      <c r="H34" s="8">
        <v>1.3177842565597668E-2</v>
      </c>
      <c r="I34" s="5">
        <v>500</v>
      </c>
      <c r="J34" s="3">
        <v>0.56000000000000005</v>
      </c>
    </row>
    <row r="35" spans="1:10" x14ac:dyDescent="0.25">
      <c r="B35" s="4">
        <v>12</v>
      </c>
      <c r="C35" s="5">
        <v>500</v>
      </c>
      <c r="D35" s="3">
        <v>2.6933292113182881</v>
      </c>
      <c r="E35" s="4">
        <v>20</v>
      </c>
      <c r="F35" s="4">
        <v>38</v>
      </c>
      <c r="G35" s="5">
        <v>452</v>
      </c>
      <c r="H35" s="8">
        <v>1.3177842565597668E-2</v>
      </c>
      <c r="I35" s="5">
        <v>500</v>
      </c>
      <c r="J35" s="3">
        <v>0.71</v>
      </c>
    </row>
    <row r="36" spans="1:10" x14ac:dyDescent="0.25">
      <c r="B36" s="4">
        <v>12</v>
      </c>
      <c r="C36" s="5">
        <v>500</v>
      </c>
      <c r="D36" s="3">
        <v>2.6933292113182881</v>
      </c>
      <c r="E36" s="4">
        <v>20</v>
      </c>
      <c r="F36" s="4">
        <v>38</v>
      </c>
      <c r="G36" s="5">
        <v>452</v>
      </c>
      <c r="H36" s="8">
        <v>1.3177842565597668E-2</v>
      </c>
      <c r="I36" s="5">
        <v>500</v>
      </c>
      <c r="J36" s="3">
        <v>0.79</v>
      </c>
    </row>
    <row r="37" spans="1:10" x14ac:dyDescent="0.25">
      <c r="A37" s="1" t="s">
        <v>11</v>
      </c>
      <c r="B37" s="4">
        <v>25</v>
      </c>
      <c r="C37" s="5">
        <v>500</v>
      </c>
      <c r="D37" s="3">
        <v>2.6933292113182881</v>
      </c>
      <c r="E37" s="4">
        <v>20</v>
      </c>
      <c r="F37" s="4">
        <v>44.5</v>
      </c>
      <c r="G37" s="5">
        <v>1964</v>
      </c>
      <c r="H37" s="8">
        <v>3.6028433845448293E-2</v>
      </c>
      <c r="I37" s="5">
        <v>50.850362331918205</v>
      </c>
      <c r="J37" s="3">
        <v>0.2</v>
      </c>
    </row>
    <row r="38" spans="1:10" x14ac:dyDescent="0.25">
      <c r="B38" s="4">
        <v>25</v>
      </c>
      <c r="C38" s="5">
        <v>500</v>
      </c>
      <c r="D38" s="3">
        <v>2.6933292113182881</v>
      </c>
      <c r="E38" s="4">
        <v>20</v>
      </c>
      <c r="F38" s="4">
        <v>44.5</v>
      </c>
      <c r="G38" s="5">
        <v>1964</v>
      </c>
      <c r="H38" s="8">
        <v>3.6028433845448293E-2</v>
      </c>
      <c r="I38" s="5">
        <v>136.39227558550306</v>
      </c>
      <c r="J38" s="3">
        <v>0.25</v>
      </c>
    </row>
    <row r="39" spans="1:10" x14ac:dyDescent="0.25">
      <c r="B39" s="4">
        <v>25</v>
      </c>
      <c r="C39" s="5">
        <v>500</v>
      </c>
      <c r="D39" s="3">
        <v>2.6933292113182881</v>
      </c>
      <c r="E39" s="4">
        <v>20</v>
      </c>
      <c r="F39" s="4">
        <v>44.5</v>
      </c>
      <c r="G39" s="5">
        <v>1964</v>
      </c>
      <c r="H39" s="8">
        <v>3.6028433845448293E-2</v>
      </c>
      <c r="I39" s="5">
        <v>238.24239280430174</v>
      </c>
      <c r="J39" s="3">
        <v>0.36</v>
      </c>
    </row>
    <row r="40" spans="1:10" x14ac:dyDescent="0.25">
      <c r="B40" s="4">
        <v>25</v>
      </c>
      <c r="C40" s="5">
        <v>500</v>
      </c>
      <c r="D40" s="3">
        <v>2.6933292113182881</v>
      </c>
      <c r="E40" s="4">
        <v>20</v>
      </c>
      <c r="F40" s="4">
        <v>44.5</v>
      </c>
      <c r="G40" s="5">
        <v>1964</v>
      </c>
      <c r="H40" s="8">
        <v>3.6028433845448293E-2</v>
      </c>
      <c r="I40" s="5">
        <v>340.09251002310043</v>
      </c>
      <c r="J40" s="3">
        <v>0.47</v>
      </c>
    </row>
    <row r="41" spans="1:10" x14ac:dyDescent="0.25">
      <c r="B41" s="4">
        <v>25</v>
      </c>
      <c r="C41" s="5">
        <v>500</v>
      </c>
      <c r="D41" s="3">
        <v>2.6933292113182881</v>
      </c>
      <c r="E41" s="4">
        <v>20</v>
      </c>
      <c r="F41" s="4">
        <v>44.5</v>
      </c>
      <c r="G41" s="5">
        <v>1964</v>
      </c>
      <c r="H41" s="8">
        <v>3.6028433845448293E-2</v>
      </c>
      <c r="I41" s="5">
        <v>416.4800979371995</v>
      </c>
      <c r="J41" s="3">
        <v>0.56999999999999995</v>
      </c>
    </row>
    <row r="42" spans="1:10" x14ac:dyDescent="0.25">
      <c r="B42" s="4">
        <v>25</v>
      </c>
      <c r="C42" s="5">
        <v>500</v>
      </c>
      <c r="D42" s="3">
        <v>2.6933292113182881</v>
      </c>
      <c r="E42" s="4">
        <v>20</v>
      </c>
      <c r="F42" s="4">
        <v>44.5</v>
      </c>
      <c r="G42" s="5">
        <v>1964</v>
      </c>
      <c r="H42" s="8">
        <v>3.6028433845448293E-2</v>
      </c>
      <c r="I42" s="5">
        <v>500</v>
      </c>
      <c r="J42" s="3">
        <v>0.78</v>
      </c>
    </row>
    <row r="43" spans="1:10" x14ac:dyDescent="0.25">
      <c r="A43" s="1" t="s">
        <v>12</v>
      </c>
      <c r="B43" s="4">
        <v>12</v>
      </c>
      <c r="C43" s="5">
        <v>500</v>
      </c>
      <c r="D43" s="3">
        <v>2.6933292113182881</v>
      </c>
      <c r="E43" s="4">
        <v>20</v>
      </c>
      <c r="F43" s="4">
        <v>34</v>
      </c>
      <c r="G43" s="5">
        <v>452</v>
      </c>
      <c r="H43" s="8">
        <v>1.3738601823708207E-2</v>
      </c>
      <c r="I43" s="5">
        <v>94.152135862731086</v>
      </c>
      <c r="J43" s="3">
        <v>0.21</v>
      </c>
    </row>
    <row r="44" spans="1:10" x14ac:dyDescent="0.25">
      <c r="B44" s="4">
        <v>12</v>
      </c>
      <c r="C44" s="5">
        <v>500</v>
      </c>
      <c r="D44" s="3">
        <v>2.6933292113182881</v>
      </c>
      <c r="E44" s="4">
        <v>20</v>
      </c>
      <c r="F44" s="4">
        <v>34</v>
      </c>
      <c r="G44" s="5">
        <v>452</v>
      </c>
      <c r="H44" s="8">
        <v>1.3738601823708207E-2</v>
      </c>
      <c r="I44" s="5">
        <v>155.79372902207814</v>
      </c>
      <c r="J44" s="3">
        <v>0.31</v>
      </c>
    </row>
    <row r="45" spans="1:10" x14ac:dyDescent="0.25">
      <c r="B45" s="4">
        <v>12</v>
      </c>
      <c r="C45" s="5">
        <v>500</v>
      </c>
      <c r="D45" s="3">
        <v>2.6933292113182881</v>
      </c>
      <c r="E45" s="4">
        <v>20</v>
      </c>
      <c r="F45" s="4">
        <v>34</v>
      </c>
      <c r="G45" s="5">
        <v>452</v>
      </c>
      <c r="H45" s="8">
        <v>1.3738601823708207E-2</v>
      </c>
      <c r="I45" s="5">
        <v>217.43532218142514</v>
      </c>
      <c r="J45" s="3">
        <v>0.38</v>
      </c>
    </row>
    <row r="46" spans="1:10" x14ac:dyDescent="0.25">
      <c r="B46" s="4">
        <v>12</v>
      </c>
      <c r="C46" s="5">
        <v>500</v>
      </c>
      <c r="D46" s="3">
        <v>2.6933292113182881</v>
      </c>
      <c r="E46" s="4">
        <v>20</v>
      </c>
      <c r="F46" s="4">
        <v>34</v>
      </c>
      <c r="G46" s="5">
        <v>452</v>
      </c>
      <c r="H46" s="8">
        <v>1.3738601823708207E-2</v>
      </c>
      <c r="I46" s="5">
        <v>340.71850850011936</v>
      </c>
      <c r="J46" s="3">
        <v>0.52</v>
      </c>
    </row>
    <row r="47" spans="1:10" x14ac:dyDescent="0.25">
      <c r="B47" s="4">
        <v>12</v>
      </c>
      <c r="C47" s="5">
        <v>500</v>
      </c>
      <c r="D47" s="3">
        <v>2.6933292113182881</v>
      </c>
      <c r="E47" s="4">
        <v>20</v>
      </c>
      <c r="F47" s="4">
        <v>34</v>
      </c>
      <c r="G47" s="5">
        <v>452</v>
      </c>
      <c r="H47" s="8">
        <v>1.3738601823708207E-2</v>
      </c>
      <c r="I47" s="5">
        <v>500</v>
      </c>
      <c r="J47" s="3">
        <v>0.74</v>
      </c>
    </row>
    <row r="48" spans="1:10" x14ac:dyDescent="0.25">
      <c r="A48" s="1" t="s">
        <v>13</v>
      </c>
      <c r="B48" s="4">
        <v>12</v>
      </c>
      <c r="C48" s="5">
        <v>500</v>
      </c>
      <c r="D48" s="3">
        <v>2.6933292113182881</v>
      </c>
      <c r="E48" s="4">
        <v>20</v>
      </c>
      <c r="F48" s="4">
        <v>34</v>
      </c>
      <c r="G48" s="5">
        <v>452</v>
      </c>
      <c r="H48" s="8">
        <v>1.3738601823708207E-2</v>
      </c>
      <c r="I48" s="5">
        <v>94.152135862731086</v>
      </c>
      <c r="J48" s="3">
        <v>0.17</v>
      </c>
    </row>
    <row r="49" spans="1:10" x14ac:dyDescent="0.25">
      <c r="B49" s="4">
        <v>12</v>
      </c>
      <c r="C49" s="5">
        <v>500</v>
      </c>
      <c r="D49" s="3">
        <v>2.6933292113182881</v>
      </c>
      <c r="E49" s="4">
        <v>20</v>
      </c>
      <c r="F49" s="4">
        <v>34</v>
      </c>
      <c r="G49" s="5">
        <v>452</v>
      </c>
      <c r="H49" s="8">
        <v>1.3738601823708207E-2</v>
      </c>
      <c r="I49" s="5">
        <v>217.43532218142514</v>
      </c>
      <c r="J49" s="3">
        <v>0.36</v>
      </c>
    </row>
    <row r="50" spans="1:10" x14ac:dyDescent="0.25">
      <c r="B50" s="4">
        <v>12</v>
      </c>
      <c r="C50" s="5">
        <v>500</v>
      </c>
      <c r="D50" s="3">
        <v>2.6933292113182881</v>
      </c>
      <c r="E50" s="4">
        <v>20</v>
      </c>
      <c r="F50" s="4">
        <v>34</v>
      </c>
      <c r="G50" s="5">
        <v>452</v>
      </c>
      <c r="H50" s="8">
        <v>1.3738601823708207E-2</v>
      </c>
      <c r="I50" s="5">
        <v>340.71850850011936</v>
      </c>
      <c r="J50" s="3">
        <v>0.56000000000000005</v>
      </c>
    </row>
    <row r="51" spans="1:10" x14ac:dyDescent="0.25">
      <c r="B51" s="4">
        <v>12</v>
      </c>
      <c r="C51" s="5">
        <v>500</v>
      </c>
      <c r="D51" s="3">
        <v>2.6933292113182881</v>
      </c>
      <c r="E51" s="4">
        <v>20</v>
      </c>
      <c r="F51" s="4">
        <v>34</v>
      </c>
      <c r="G51" s="5">
        <v>452</v>
      </c>
      <c r="H51" s="8">
        <v>1.3738601823708207E-2</v>
      </c>
      <c r="I51" s="5">
        <v>500</v>
      </c>
      <c r="J51" s="3">
        <v>0.78</v>
      </c>
    </row>
    <row r="52" spans="1:10" x14ac:dyDescent="0.25">
      <c r="A52" s="1" t="s">
        <v>14</v>
      </c>
      <c r="B52" s="4">
        <v>12</v>
      </c>
      <c r="C52" s="5">
        <v>500</v>
      </c>
      <c r="D52" s="3">
        <v>2.6933292113182881</v>
      </c>
      <c r="E52" s="4">
        <v>70</v>
      </c>
      <c r="F52" s="4">
        <v>88</v>
      </c>
      <c r="G52" s="5">
        <v>452</v>
      </c>
      <c r="H52" s="8">
        <v>1.0761904761904762E-2</v>
      </c>
      <c r="I52" s="5">
        <v>115.38349719943332</v>
      </c>
      <c r="J52" s="3">
        <v>0.31</v>
      </c>
    </row>
    <row r="53" spans="1:10" x14ac:dyDescent="0.25">
      <c r="B53" s="4">
        <v>12</v>
      </c>
      <c r="C53" s="5">
        <v>500</v>
      </c>
      <c r="D53" s="3">
        <v>2.6933292113182881</v>
      </c>
      <c r="E53" s="4">
        <v>70</v>
      </c>
      <c r="F53" s="4">
        <v>88</v>
      </c>
      <c r="G53" s="5">
        <v>452</v>
      </c>
      <c r="H53" s="8">
        <v>1.0761904761904762E-2</v>
      </c>
      <c r="I53" s="5">
        <v>192.11618378673876</v>
      </c>
      <c r="J53" s="3">
        <v>0.44</v>
      </c>
    </row>
    <row r="54" spans="1:10" x14ac:dyDescent="0.25">
      <c r="A54" s="1" t="s">
        <v>15</v>
      </c>
      <c r="B54" s="4">
        <v>12</v>
      </c>
      <c r="C54" s="5">
        <v>500</v>
      </c>
      <c r="D54" s="3">
        <v>2.6933292113182881</v>
      </c>
      <c r="E54" s="4">
        <v>70</v>
      </c>
      <c r="F54" s="4">
        <v>84</v>
      </c>
      <c r="G54" s="5">
        <v>452</v>
      </c>
      <c r="H54" s="8">
        <v>1.0761904761904762E-2</v>
      </c>
      <c r="I54" s="5">
        <v>35.192756624476772</v>
      </c>
      <c r="J54" s="3">
        <v>0.14000000000000001</v>
      </c>
    </row>
    <row r="55" spans="1:10" x14ac:dyDescent="0.25">
      <c r="B55" s="4">
        <v>12</v>
      </c>
      <c r="C55" s="5">
        <v>500</v>
      </c>
      <c r="D55" s="3">
        <v>2.6933292113182881</v>
      </c>
      <c r="E55" s="4">
        <v>70</v>
      </c>
      <c r="F55" s="4">
        <v>84</v>
      </c>
      <c r="G55" s="5">
        <v>452</v>
      </c>
      <c r="H55" s="8">
        <v>1.0761904761904762E-2</v>
      </c>
      <c r="I55" s="5">
        <v>111.06092971486939</v>
      </c>
      <c r="J55" s="3">
        <v>0.31</v>
      </c>
    </row>
    <row r="56" spans="1:10" x14ac:dyDescent="0.25">
      <c r="B56" s="4">
        <v>12</v>
      </c>
      <c r="C56" s="5">
        <v>500</v>
      </c>
      <c r="D56" s="3">
        <v>2.6933292113182881</v>
      </c>
      <c r="E56" s="4">
        <v>70</v>
      </c>
      <c r="F56" s="4">
        <v>84</v>
      </c>
      <c r="G56" s="5">
        <v>452</v>
      </c>
      <c r="H56" s="8">
        <v>1.0761904761904762E-2</v>
      </c>
      <c r="I56" s="5">
        <v>186.92910280526198</v>
      </c>
      <c r="J56" s="3">
        <v>0.4</v>
      </c>
    </row>
    <row r="57" spans="1:10" x14ac:dyDescent="0.25">
      <c r="A57" s="1" t="s">
        <v>16</v>
      </c>
      <c r="B57" s="4">
        <v>12</v>
      </c>
      <c r="C57" s="5">
        <v>500</v>
      </c>
      <c r="D57" s="3">
        <v>2.6933292113182881</v>
      </c>
      <c r="E57" s="4">
        <v>70</v>
      </c>
      <c r="F57" s="4">
        <v>84</v>
      </c>
      <c r="G57" s="5">
        <v>452</v>
      </c>
      <c r="H57" s="8">
        <v>1.0761904761904762E-2</v>
      </c>
      <c r="I57" s="5">
        <v>35.192756624476772</v>
      </c>
      <c r="J57" s="3">
        <v>0.25</v>
      </c>
    </row>
    <row r="58" spans="1:10" x14ac:dyDescent="0.25">
      <c r="B58" s="4">
        <v>12</v>
      </c>
      <c r="C58" s="5">
        <v>500</v>
      </c>
      <c r="D58" s="3">
        <v>2.6933292113182881</v>
      </c>
      <c r="E58" s="4">
        <v>70</v>
      </c>
      <c r="F58" s="4">
        <v>84</v>
      </c>
      <c r="G58" s="5">
        <v>452</v>
      </c>
      <c r="H58" s="8">
        <v>1.0761904761904762E-2</v>
      </c>
      <c r="I58" s="5">
        <v>111.06092971486939</v>
      </c>
      <c r="J58" s="3">
        <v>0.44</v>
      </c>
    </row>
    <row r="59" spans="1:10" x14ac:dyDescent="0.25">
      <c r="B59" s="4">
        <v>12</v>
      </c>
      <c r="C59" s="5">
        <v>500</v>
      </c>
      <c r="D59" s="3">
        <v>2.6933292113182881</v>
      </c>
      <c r="E59" s="4">
        <v>70</v>
      </c>
      <c r="F59" s="4">
        <v>84</v>
      </c>
      <c r="G59" s="5">
        <v>452</v>
      </c>
      <c r="H59" s="8">
        <v>1.0761904761904762E-2</v>
      </c>
      <c r="I59" s="5">
        <v>186.92910280526198</v>
      </c>
      <c r="J59" s="3">
        <v>0.56000000000000005</v>
      </c>
    </row>
    <row r="60" spans="1:10" x14ac:dyDescent="0.25">
      <c r="A60" s="1" t="s">
        <v>17</v>
      </c>
      <c r="B60" s="4">
        <v>25</v>
      </c>
      <c r="C60" s="5">
        <v>500</v>
      </c>
      <c r="D60" s="3">
        <v>2.6933292113182881</v>
      </c>
      <c r="E60" s="4">
        <v>20</v>
      </c>
      <c r="F60" s="4">
        <v>40.5</v>
      </c>
      <c r="G60" s="5">
        <v>1964</v>
      </c>
      <c r="H60" s="8">
        <v>3.9586797682035775E-2</v>
      </c>
      <c r="I60" s="5">
        <v>162.97717278922829</v>
      </c>
      <c r="J60" s="3">
        <v>0.23</v>
      </c>
    </row>
    <row r="61" spans="1:10" x14ac:dyDescent="0.25">
      <c r="B61" s="4">
        <v>25</v>
      </c>
      <c r="C61" s="5">
        <v>500</v>
      </c>
      <c r="D61" s="3">
        <v>2.6933292113182881</v>
      </c>
      <c r="E61" s="4">
        <v>20</v>
      </c>
      <c r="F61" s="4">
        <v>40.5</v>
      </c>
      <c r="G61" s="5">
        <v>1964</v>
      </c>
      <c r="H61" s="8">
        <v>3.9586797682035775E-2</v>
      </c>
      <c r="I61" s="5">
        <v>287.49119849251957</v>
      </c>
      <c r="J61" s="3">
        <v>0.35</v>
      </c>
    </row>
    <row r="62" spans="1:10" x14ac:dyDescent="0.25">
      <c r="B62" s="4">
        <v>25</v>
      </c>
      <c r="C62" s="5">
        <v>500</v>
      </c>
      <c r="D62" s="3">
        <v>2.6933292113182881</v>
      </c>
      <c r="E62" s="4">
        <v>20</v>
      </c>
      <c r="F62" s="4">
        <v>40.5</v>
      </c>
      <c r="G62" s="5">
        <v>1964</v>
      </c>
      <c r="H62" s="8">
        <v>3.9586797682035775E-2</v>
      </c>
      <c r="I62" s="5">
        <v>412.00522419581085</v>
      </c>
      <c r="J62" s="3">
        <v>0.49</v>
      </c>
    </row>
    <row r="63" spans="1:10" x14ac:dyDescent="0.25">
      <c r="B63" s="4">
        <v>25</v>
      </c>
      <c r="C63" s="5">
        <v>500</v>
      </c>
      <c r="D63" s="3">
        <v>2.6933292113182881</v>
      </c>
      <c r="E63" s="4">
        <v>20</v>
      </c>
      <c r="F63" s="4">
        <v>40.5</v>
      </c>
      <c r="G63" s="5">
        <v>1964</v>
      </c>
      <c r="H63" s="8">
        <v>3.9586797682035775E-2</v>
      </c>
      <c r="I63" s="5">
        <v>500</v>
      </c>
      <c r="J63" s="3">
        <v>0.67</v>
      </c>
    </row>
    <row r="64" spans="1:10" x14ac:dyDescent="0.25">
      <c r="A64" s="1" t="s">
        <v>18</v>
      </c>
      <c r="B64" s="4">
        <v>25</v>
      </c>
      <c r="C64" s="5">
        <v>500</v>
      </c>
      <c r="D64" s="3">
        <v>2.6933292113182881</v>
      </c>
      <c r="E64" s="4">
        <v>20</v>
      </c>
      <c r="F64" s="4">
        <v>40.5</v>
      </c>
      <c r="G64" s="5">
        <v>1964</v>
      </c>
      <c r="H64" s="8">
        <v>3.9586797682035775E-2</v>
      </c>
      <c r="I64" s="5">
        <v>162.97717278922829</v>
      </c>
      <c r="J64" s="3">
        <v>0.27</v>
      </c>
    </row>
    <row r="65" spans="1:10" x14ac:dyDescent="0.25">
      <c r="B65" s="4">
        <v>25</v>
      </c>
      <c r="C65" s="5">
        <v>500</v>
      </c>
      <c r="D65" s="3">
        <v>2.6933292113182881</v>
      </c>
      <c r="E65" s="4">
        <v>20</v>
      </c>
      <c r="F65" s="4">
        <v>40.5</v>
      </c>
      <c r="G65" s="5">
        <v>1964</v>
      </c>
      <c r="H65" s="8">
        <v>3.9586797682035775E-2</v>
      </c>
      <c r="I65" s="5">
        <v>287.49119849251957</v>
      </c>
      <c r="J65" s="3">
        <v>0.4</v>
      </c>
    </row>
    <row r="66" spans="1:10" x14ac:dyDescent="0.25">
      <c r="B66" s="4">
        <v>25</v>
      </c>
      <c r="C66" s="5">
        <v>500</v>
      </c>
      <c r="D66" s="3">
        <v>2.6933292113182881</v>
      </c>
      <c r="E66" s="4">
        <v>20</v>
      </c>
      <c r="F66" s="4">
        <v>40.5</v>
      </c>
      <c r="G66" s="5">
        <v>1964</v>
      </c>
      <c r="H66" s="8">
        <v>3.9586797682035775E-2</v>
      </c>
      <c r="I66" s="5">
        <v>412.00522419581085</v>
      </c>
      <c r="J66" s="3">
        <v>0.53</v>
      </c>
    </row>
    <row r="67" spans="1:10" x14ac:dyDescent="0.25">
      <c r="B67" s="4">
        <v>25</v>
      </c>
      <c r="C67" s="5">
        <v>500</v>
      </c>
      <c r="D67" s="3">
        <v>2.6933292113182881</v>
      </c>
      <c r="E67" s="4">
        <v>20</v>
      </c>
      <c r="F67" s="4">
        <v>40.5</v>
      </c>
      <c r="G67" s="5">
        <v>1964</v>
      </c>
      <c r="H67" s="8">
        <v>3.9586797682035775E-2</v>
      </c>
      <c r="I67" s="5">
        <v>500</v>
      </c>
      <c r="J67" s="3">
        <v>0.72</v>
      </c>
    </row>
    <row r="68" spans="1:10" x14ac:dyDescent="0.25">
      <c r="A68" s="1" t="s">
        <v>19</v>
      </c>
      <c r="B68" s="4">
        <v>25</v>
      </c>
      <c r="C68" s="5">
        <v>500</v>
      </c>
      <c r="D68" s="3">
        <v>2.6933292113182881</v>
      </c>
      <c r="E68" s="4">
        <v>70</v>
      </c>
      <c r="F68" s="4">
        <v>94.5</v>
      </c>
      <c r="G68" s="5">
        <v>1964</v>
      </c>
      <c r="H68" s="8">
        <v>2.5564594858444516E-2</v>
      </c>
      <c r="I68" s="5">
        <v>48.319539729677246</v>
      </c>
      <c r="J68" s="3">
        <v>0.3</v>
      </c>
    </row>
    <row r="69" spans="1:10" x14ac:dyDescent="0.25">
      <c r="B69" s="4">
        <v>25</v>
      </c>
      <c r="C69" s="5">
        <v>500</v>
      </c>
      <c r="D69" s="3">
        <v>2.6933292113182881</v>
      </c>
      <c r="E69" s="4">
        <v>70</v>
      </c>
      <c r="F69" s="4">
        <v>94.5</v>
      </c>
      <c r="G69" s="5">
        <v>1964</v>
      </c>
      <c r="H69" s="8">
        <v>2.5564594858444516E-2</v>
      </c>
      <c r="I69" s="5">
        <v>184.85444613865786</v>
      </c>
      <c r="J69" s="3">
        <v>0.56999999999999995</v>
      </c>
    </row>
    <row r="70" spans="1:10" x14ac:dyDescent="0.25">
      <c r="A70" s="1" t="s">
        <v>20</v>
      </c>
      <c r="B70" s="4">
        <v>25</v>
      </c>
      <c r="C70" s="5">
        <v>500</v>
      </c>
      <c r="D70" s="3">
        <v>2.6933292113182881</v>
      </c>
      <c r="E70" s="4">
        <v>70</v>
      </c>
      <c r="F70" s="4">
        <v>90.5</v>
      </c>
      <c r="G70" s="5">
        <v>1964</v>
      </c>
      <c r="H70" s="8">
        <v>2.60391117003646E-2</v>
      </c>
      <c r="I70" s="5">
        <v>48.037420676818257</v>
      </c>
      <c r="J70" s="3">
        <v>0.26</v>
      </c>
    </row>
    <row r="71" spans="1:10" x14ac:dyDescent="0.25">
      <c r="B71" s="4">
        <v>25</v>
      </c>
      <c r="C71" s="5">
        <v>500</v>
      </c>
      <c r="D71" s="3">
        <v>2.6933292113182881</v>
      </c>
      <c r="E71" s="4">
        <v>70</v>
      </c>
      <c r="F71" s="4">
        <v>90.5</v>
      </c>
      <c r="G71" s="5">
        <v>1964</v>
      </c>
      <c r="H71" s="8">
        <v>2.60391117003646E-2</v>
      </c>
      <c r="I71" s="5">
        <v>182.18415273931618</v>
      </c>
      <c r="J71" s="3">
        <v>0.6</v>
      </c>
    </row>
    <row r="72" spans="1:10" x14ac:dyDescent="0.25">
      <c r="A72" s="1" t="s">
        <v>21</v>
      </c>
      <c r="B72" s="4">
        <v>25</v>
      </c>
      <c r="C72" s="5">
        <v>500</v>
      </c>
      <c r="D72" s="3">
        <v>2.6933292113182881</v>
      </c>
      <c r="E72" s="4">
        <v>70</v>
      </c>
      <c r="F72" s="4">
        <v>90.5</v>
      </c>
      <c r="G72" s="5">
        <v>1964</v>
      </c>
      <c r="H72" s="8">
        <v>2.60391117003646E-2</v>
      </c>
      <c r="I72" s="5">
        <v>48.037420676818257</v>
      </c>
      <c r="J72" s="3">
        <v>0.27</v>
      </c>
    </row>
    <row r="73" spans="1:10" x14ac:dyDescent="0.25">
      <c r="B73" s="4">
        <v>25</v>
      </c>
      <c r="C73" s="5">
        <v>500</v>
      </c>
      <c r="D73" s="3">
        <v>2.6933292113182881</v>
      </c>
      <c r="E73" s="4">
        <v>70</v>
      </c>
      <c r="F73" s="4">
        <v>90.5</v>
      </c>
      <c r="G73" s="5">
        <v>1964</v>
      </c>
      <c r="H73" s="8">
        <v>2.60391117003646E-2</v>
      </c>
      <c r="I73" s="5">
        <v>182.18415273931618</v>
      </c>
      <c r="J73" s="3">
        <v>0.59</v>
      </c>
    </row>
    <row r="74" spans="1:10" x14ac:dyDescent="0.25">
      <c r="A74" s="1" t="s">
        <v>22</v>
      </c>
      <c r="B74" s="4">
        <v>9.52</v>
      </c>
      <c r="C74" s="5">
        <v>434</v>
      </c>
      <c r="D74" s="3">
        <v>3.5641600019995088</v>
      </c>
      <c r="E74" s="4">
        <v>20.64</v>
      </c>
      <c r="F74" s="4">
        <v>25.4</v>
      </c>
      <c r="G74" s="5">
        <v>212.9</v>
      </c>
      <c r="H74" s="8">
        <v>2.5515646160668273E-2</v>
      </c>
      <c r="I74" s="5">
        <v>234.83059233149012</v>
      </c>
      <c r="J74" s="3">
        <v>0.15</v>
      </c>
    </row>
    <row r="75" spans="1:10" x14ac:dyDescent="0.25">
      <c r="B75" s="4">
        <v>9.52</v>
      </c>
      <c r="C75" s="5">
        <v>434</v>
      </c>
      <c r="D75" s="3">
        <v>3.5641600019995088</v>
      </c>
      <c r="E75" s="4">
        <v>20.64</v>
      </c>
      <c r="F75" s="4">
        <v>25.4</v>
      </c>
      <c r="G75" s="5">
        <v>212.9</v>
      </c>
      <c r="H75" s="8">
        <v>2.5515646160668273E-2</v>
      </c>
      <c r="I75" s="5">
        <v>299.56808231341813</v>
      </c>
      <c r="J75" s="3">
        <v>0.17</v>
      </c>
    </row>
    <row r="76" spans="1:10" x14ac:dyDescent="0.25">
      <c r="A76" s="1" t="s">
        <v>23</v>
      </c>
      <c r="B76" s="4">
        <v>12.7</v>
      </c>
      <c r="C76" s="5">
        <v>434</v>
      </c>
      <c r="D76" s="3">
        <v>3.9766081638229425</v>
      </c>
      <c r="E76" s="4">
        <v>19.05</v>
      </c>
      <c r="F76" s="4">
        <v>25.4</v>
      </c>
      <c r="G76" s="5">
        <v>387.1</v>
      </c>
      <c r="H76" s="8">
        <v>3.8095631746819056E-2</v>
      </c>
      <c r="I76" s="5">
        <v>257.58927994397021</v>
      </c>
      <c r="J76" s="3">
        <v>0.15</v>
      </c>
    </row>
    <row r="77" spans="1:10" x14ac:dyDescent="0.25">
      <c r="B77" s="4">
        <v>12.7</v>
      </c>
      <c r="C77" s="5">
        <v>434</v>
      </c>
      <c r="D77" s="3">
        <v>3.9766081638229425</v>
      </c>
      <c r="E77" s="4">
        <v>19.05</v>
      </c>
      <c r="F77" s="4">
        <v>25.4</v>
      </c>
      <c r="G77" s="5">
        <v>387.1</v>
      </c>
      <c r="H77" s="8">
        <v>3.8095631746819056E-2</v>
      </c>
      <c r="I77" s="5">
        <v>313.98635621928372</v>
      </c>
      <c r="J77" s="3">
        <v>0.17</v>
      </c>
    </row>
    <row r="78" spans="1:10" x14ac:dyDescent="0.25">
      <c r="B78" s="4">
        <v>12.7</v>
      </c>
      <c r="C78" s="5">
        <v>434</v>
      </c>
      <c r="D78" s="3">
        <v>3.9766081638229425</v>
      </c>
      <c r="E78" s="4">
        <v>19.05</v>
      </c>
      <c r="F78" s="4">
        <v>25.4</v>
      </c>
      <c r="G78" s="5">
        <v>387.1</v>
      </c>
      <c r="H78" s="8">
        <v>3.8095631746819056E-2</v>
      </c>
      <c r="I78" s="5">
        <v>394.03381931972882</v>
      </c>
      <c r="J78" s="3">
        <v>0.2</v>
      </c>
    </row>
    <row r="79" spans="1:10" x14ac:dyDescent="0.25">
      <c r="A79" s="1" t="s">
        <v>24</v>
      </c>
      <c r="B79" s="4">
        <v>15.9</v>
      </c>
      <c r="C79" s="5">
        <v>540</v>
      </c>
      <c r="D79" s="3">
        <v>3.9766081638229425</v>
      </c>
      <c r="E79" s="4">
        <v>17.46</v>
      </c>
      <c r="F79" s="4">
        <v>25.4</v>
      </c>
      <c r="G79" s="5">
        <v>600</v>
      </c>
      <c r="H79" s="8">
        <v>5.9047737143093339E-2</v>
      </c>
      <c r="I79" s="5">
        <v>254.92345959961153</v>
      </c>
      <c r="J79" s="3">
        <v>0.16</v>
      </c>
    </row>
    <row r="80" spans="1:10" x14ac:dyDescent="0.25">
      <c r="B80" s="4">
        <v>15.9</v>
      </c>
      <c r="C80" s="5">
        <v>540</v>
      </c>
      <c r="D80" s="3">
        <v>3.9766081638229425</v>
      </c>
      <c r="E80" s="4">
        <v>17.46</v>
      </c>
      <c r="F80" s="4">
        <v>25.4</v>
      </c>
      <c r="G80" s="5">
        <v>600</v>
      </c>
      <c r="H80" s="8">
        <v>5.9047737143093339E-2</v>
      </c>
      <c r="I80" s="5">
        <v>362.12049823275697</v>
      </c>
      <c r="J80" s="3">
        <v>0.21</v>
      </c>
    </row>
    <row r="81" spans="1:10" x14ac:dyDescent="0.25">
      <c r="A81" s="1" t="s">
        <v>25</v>
      </c>
      <c r="B81" s="4">
        <v>16</v>
      </c>
      <c r="C81" s="5">
        <v>500</v>
      </c>
      <c r="D81" s="3">
        <v>3.2689999999999997</v>
      </c>
      <c r="E81" s="4">
        <v>40</v>
      </c>
      <c r="F81" s="4">
        <v>48</v>
      </c>
      <c r="G81" s="5">
        <v>400</v>
      </c>
      <c r="H81" s="8">
        <v>1.2500000000000001E-2</v>
      </c>
      <c r="I81" s="5">
        <v>13.79531018126869</v>
      </c>
      <c r="J81" s="3">
        <v>0.15</v>
      </c>
    </row>
    <row r="82" spans="1:10" x14ac:dyDescent="0.25">
      <c r="B82" s="4">
        <v>16</v>
      </c>
      <c r="C82" s="5">
        <v>500</v>
      </c>
      <c r="D82" s="3">
        <v>3.2689999999999997</v>
      </c>
      <c r="E82" s="4">
        <v>40</v>
      </c>
      <c r="F82" s="4">
        <v>48</v>
      </c>
      <c r="G82" s="5">
        <v>400</v>
      </c>
      <c r="H82" s="8">
        <v>1.2500000000000001E-2</v>
      </c>
      <c r="I82" s="5">
        <v>53.37013231707499</v>
      </c>
      <c r="J82" s="3">
        <v>0.2</v>
      </c>
    </row>
    <row r="83" spans="1:10" x14ac:dyDescent="0.25">
      <c r="B83" s="4">
        <v>16</v>
      </c>
      <c r="C83" s="5">
        <v>500</v>
      </c>
      <c r="D83" s="3">
        <v>3.2689999999999997</v>
      </c>
      <c r="E83" s="4">
        <v>40</v>
      </c>
      <c r="F83" s="4">
        <v>48</v>
      </c>
      <c r="G83" s="5">
        <v>400</v>
      </c>
      <c r="H83" s="8">
        <v>1.2500000000000001E-2</v>
      </c>
      <c r="I83" s="5">
        <v>95.802447537233263</v>
      </c>
      <c r="J83" s="3">
        <v>0.25</v>
      </c>
    </row>
    <row r="84" spans="1:10" x14ac:dyDescent="0.25">
      <c r="B84" s="4">
        <v>16</v>
      </c>
      <c r="C84" s="5">
        <v>500</v>
      </c>
      <c r="D84" s="3">
        <v>3.2689999999999997</v>
      </c>
      <c r="E84" s="4">
        <v>40</v>
      </c>
      <c r="F84" s="4">
        <v>48</v>
      </c>
      <c r="G84" s="5">
        <v>400</v>
      </c>
      <c r="H84" s="8">
        <v>1.2500000000000001E-2</v>
      </c>
      <c r="I84" s="5">
        <v>138.16210468338426</v>
      </c>
      <c r="J84" s="3">
        <v>0.28000000000000003</v>
      </c>
    </row>
    <row r="85" spans="1:10" x14ac:dyDescent="0.25">
      <c r="B85" s="4">
        <v>16</v>
      </c>
      <c r="C85" s="5">
        <v>500</v>
      </c>
      <c r="D85" s="3">
        <v>3.2689999999999997</v>
      </c>
      <c r="E85" s="4">
        <v>40</v>
      </c>
      <c r="F85" s="4">
        <v>48</v>
      </c>
      <c r="G85" s="5">
        <v>400</v>
      </c>
      <c r="H85" s="8">
        <v>1.2500000000000001E-2</v>
      </c>
      <c r="I85" s="5">
        <v>180.52176182953536</v>
      </c>
      <c r="J85" s="3">
        <v>0.28000000000000003</v>
      </c>
    </row>
    <row r="86" spans="1:10" x14ac:dyDescent="0.25">
      <c r="B86" s="4">
        <v>16</v>
      </c>
      <c r="C86" s="5">
        <v>500</v>
      </c>
      <c r="D86" s="3">
        <v>3.2689999999999997</v>
      </c>
      <c r="E86" s="4">
        <v>40</v>
      </c>
      <c r="F86" s="4">
        <v>48</v>
      </c>
      <c r="G86" s="5">
        <v>400</v>
      </c>
      <c r="H86" s="8">
        <v>1.2500000000000001E-2</v>
      </c>
      <c r="I86" s="5">
        <v>222.95407704969347</v>
      </c>
      <c r="J86" s="3">
        <v>0.3</v>
      </c>
    </row>
    <row r="87" spans="1:10" x14ac:dyDescent="0.25">
      <c r="B87" s="4">
        <v>16</v>
      </c>
      <c r="C87" s="5">
        <v>500</v>
      </c>
      <c r="D87" s="3">
        <v>3.2689999999999997</v>
      </c>
      <c r="E87" s="4">
        <v>40</v>
      </c>
      <c r="F87" s="4">
        <v>48</v>
      </c>
      <c r="G87" s="5">
        <v>400</v>
      </c>
      <c r="H87" s="8">
        <v>1.2500000000000001E-2</v>
      </c>
      <c r="I87" s="5">
        <v>265.38639226985168</v>
      </c>
      <c r="J87" s="3">
        <v>0.33</v>
      </c>
    </row>
    <row r="88" spans="1:10" x14ac:dyDescent="0.25">
      <c r="B88" s="4">
        <v>16</v>
      </c>
      <c r="C88" s="5">
        <v>500</v>
      </c>
      <c r="D88" s="3">
        <v>3.2689999999999997</v>
      </c>
      <c r="E88" s="4">
        <v>40</v>
      </c>
      <c r="F88" s="4">
        <v>48</v>
      </c>
      <c r="G88" s="5">
        <v>400</v>
      </c>
      <c r="H88" s="8">
        <v>1.2500000000000001E-2</v>
      </c>
      <c r="I88" s="5">
        <v>307.67339134199574</v>
      </c>
      <c r="J88" s="3">
        <v>0.33</v>
      </c>
    </row>
    <row r="89" spans="1:10" x14ac:dyDescent="0.25">
      <c r="A89" s="1" t="s">
        <v>26</v>
      </c>
      <c r="B89" s="4">
        <v>16</v>
      </c>
      <c r="C89" s="5">
        <v>500</v>
      </c>
      <c r="D89" s="3">
        <v>3.2689999999999997</v>
      </c>
      <c r="E89" s="4">
        <v>40</v>
      </c>
      <c r="F89" s="4">
        <v>48</v>
      </c>
      <c r="G89" s="5">
        <v>400</v>
      </c>
      <c r="H89" s="8">
        <v>1.2500000000000001E-2</v>
      </c>
      <c r="I89" s="5">
        <v>53.37013231707499</v>
      </c>
      <c r="J89" s="3">
        <v>0.15</v>
      </c>
    </row>
    <row r="90" spans="1:10" x14ac:dyDescent="0.25">
      <c r="B90" s="4">
        <v>16</v>
      </c>
      <c r="C90" s="5">
        <v>500</v>
      </c>
      <c r="D90" s="3">
        <v>3.2689999999999997</v>
      </c>
      <c r="E90" s="4">
        <v>40</v>
      </c>
      <c r="F90" s="4">
        <v>48</v>
      </c>
      <c r="G90" s="5">
        <v>400</v>
      </c>
      <c r="H90" s="8">
        <v>1.2500000000000001E-2</v>
      </c>
      <c r="I90" s="5">
        <v>95.802447537233263</v>
      </c>
      <c r="J90" s="3">
        <v>0.18</v>
      </c>
    </row>
    <row r="91" spans="1:10" x14ac:dyDescent="0.25">
      <c r="B91" s="4">
        <v>16</v>
      </c>
      <c r="C91" s="5">
        <v>500</v>
      </c>
      <c r="D91" s="3">
        <v>3.2689999999999997</v>
      </c>
      <c r="E91" s="4">
        <v>40</v>
      </c>
      <c r="F91" s="4">
        <v>48</v>
      </c>
      <c r="G91" s="5">
        <v>400</v>
      </c>
      <c r="H91" s="8">
        <v>1.2500000000000001E-2</v>
      </c>
      <c r="I91" s="5">
        <v>138.16210468338426</v>
      </c>
      <c r="J91" s="3">
        <v>0.2</v>
      </c>
    </row>
    <row r="92" spans="1:10" x14ac:dyDescent="0.25">
      <c r="B92" s="4">
        <v>16</v>
      </c>
      <c r="C92" s="5">
        <v>500</v>
      </c>
      <c r="D92" s="3">
        <v>3.2689999999999997</v>
      </c>
      <c r="E92" s="4">
        <v>40</v>
      </c>
      <c r="F92" s="4">
        <v>48</v>
      </c>
      <c r="G92" s="5">
        <v>400</v>
      </c>
      <c r="H92" s="8">
        <v>1.2500000000000001E-2</v>
      </c>
      <c r="I92" s="5">
        <v>180.52176182953536</v>
      </c>
      <c r="J92" s="3">
        <v>0.25</v>
      </c>
    </row>
    <row r="93" spans="1:10" x14ac:dyDescent="0.25">
      <c r="B93" s="4">
        <v>16</v>
      </c>
      <c r="C93" s="5">
        <v>500</v>
      </c>
      <c r="D93" s="3">
        <v>3.2689999999999997</v>
      </c>
      <c r="E93" s="4">
        <v>40</v>
      </c>
      <c r="F93" s="4">
        <v>48</v>
      </c>
      <c r="G93" s="5">
        <v>400</v>
      </c>
      <c r="H93" s="8">
        <v>1.2500000000000001E-2</v>
      </c>
      <c r="I93" s="5">
        <v>222.95407704969347</v>
      </c>
      <c r="J93" s="3">
        <v>0.3</v>
      </c>
    </row>
    <row r="94" spans="1:10" x14ac:dyDescent="0.25">
      <c r="B94" s="4">
        <v>16</v>
      </c>
      <c r="C94" s="5">
        <v>500</v>
      </c>
      <c r="D94" s="3">
        <v>3.2689999999999997</v>
      </c>
      <c r="E94" s="4">
        <v>40</v>
      </c>
      <c r="F94" s="4">
        <v>48</v>
      </c>
      <c r="G94" s="5">
        <v>400</v>
      </c>
      <c r="H94" s="8">
        <v>1.2500000000000001E-2</v>
      </c>
      <c r="I94" s="5">
        <v>265.38639226985168</v>
      </c>
      <c r="J94" s="3">
        <v>0.33</v>
      </c>
    </row>
    <row r="95" spans="1:10" x14ac:dyDescent="0.25">
      <c r="B95" s="4">
        <v>16</v>
      </c>
      <c r="C95" s="5">
        <v>500</v>
      </c>
      <c r="D95" s="3">
        <v>3.2689999999999997</v>
      </c>
      <c r="E95" s="4">
        <v>40</v>
      </c>
      <c r="F95" s="4">
        <v>48</v>
      </c>
      <c r="G95" s="5">
        <v>400</v>
      </c>
      <c r="H95" s="8">
        <v>1.2500000000000001E-2</v>
      </c>
      <c r="I95" s="5">
        <v>307.67339134199574</v>
      </c>
      <c r="J95" s="3">
        <v>0.38</v>
      </c>
    </row>
    <row r="96" spans="1:10" x14ac:dyDescent="0.25">
      <c r="A96" s="1" t="s">
        <v>27</v>
      </c>
      <c r="B96" s="4">
        <v>16</v>
      </c>
      <c r="C96" s="5">
        <v>500</v>
      </c>
      <c r="D96" s="3">
        <v>3.2689999999999997</v>
      </c>
      <c r="E96" s="4">
        <v>25</v>
      </c>
      <c r="F96" s="4">
        <v>33</v>
      </c>
      <c r="G96" s="5">
        <v>400</v>
      </c>
      <c r="H96" s="8">
        <v>1.5746098349890107E-2</v>
      </c>
      <c r="I96" s="5">
        <v>83.250300076909014</v>
      </c>
      <c r="J96" s="3">
        <v>0.15</v>
      </c>
    </row>
    <row r="97" spans="1:10" x14ac:dyDescent="0.25">
      <c r="B97" s="4">
        <v>16</v>
      </c>
      <c r="C97" s="5">
        <v>500</v>
      </c>
      <c r="D97" s="3">
        <v>3.2689999999999997</v>
      </c>
      <c r="E97" s="4">
        <v>25</v>
      </c>
      <c r="F97" s="4">
        <v>33</v>
      </c>
      <c r="G97" s="5">
        <v>400</v>
      </c>
      <c r="H97" s="8">
        <v>1.5746098349890107E-2</v>
      </c>
      <c r="I97" s="5">
        <v>122.67593514835909</v>
      </c>
      <c r="J97" s="3">
        <v>0.18</v>
      </c>
    </row>
    <row r="98" spans="1:10" x14ac:dyDescent="0.25">
      <c r="B98" s="4">
        <v>16</v>
      </c>
      <c r="C98" s="5">
        <v>500</v>
      </c>
      <c r="D98" s="3">
        <v>3.2689999999999997</v>
      </c>
      <c r="E98" s="4">
        <v>25</v>
      </c>
      <c r="F98" s="4">
        <v>33</v>
      </c>
      <c r="G98" s="5">
        <v>400</v>
      </c>
      <c r="H98" s="8">
        <v>1.5746098349890107E-2</v>
      </c>
      <c r="I98" s="5">
        <v>162.03406057071425</v>
      </c>
      <c r="J98" s="3">
        <v>0.2</v>
      </c>
    </row>
    <row r="99" spans="1:10" x14ac:dyDescent="0.25">
      <c r="B99" s="4">
        <v>16</v>
      </c>
      <c r="C99" s="5">
        <v>500</v>
      </c>
      <c r="D99" s="3">
        <v>3.2689999999999997</v>
      </c>
      <c r="E99" s="4">
        <v>25</v>
      </c>
      <c r="F99" s="4">
        <v>33</v>
      </c>
      <c r="G99" s="5">
        <v>400</v>
      </c>
      <c r="H99" s="8">
        <v>1.5746098349890107E-2</v>
      </c>
      <c r="I99" s="5">
        <v>201.3921859930694</v>
      </c>
      <c r="J99" s="3">
        <v>0.23</v>
      </c>
    </row>
    <row r="100" spans="1:10" x14ac:dyDescent="0.25">
      <c r="B100" s="4">
        <v>16</v>
      </c>
      <c r="C100" s="5">
        <v>500</v>
      </c>
      <c r="D100" s="3">
        <v>3.2689999999999997</v>
      </c>
      <c r="E100" s="4">
        <v>25</v>
      </c>
      <c r="F100" s="4">
        <v>33</v>
      </c>
      <c r="G100" s="5">
        <v>400</v>
      </c>
      <c r="H100" s="8">
        <v>1.5746098349890107E-2</v>
      </c>
      <c r="I100" s="5">
        <v>240.81782106451948</v>
      </c>
      <c r="J100" s="3">
        <v>0.25</v>
      </c>
    </row>
    <row r="101" spans="1:10" x14ac:dyDescent="0.25">
      <c r="B101" s="4">
        <v>16</v>
      </c>
      <c r="C101" s="5">
        <v>500</v>
      </c>
      <c r="D101" s="3">
        <v>3.2689999999999997</v>
      </c>
      <c r="E101" s="4">
        <v>25</v>
      </c>
      <c r="F101" s="4">
        <v>33</v>
      </c>
      <c r="G101" s="5">
        <v>400</v>
      </c>
      <c r="H101" s="8">
        <v>1.5746098349890107E-2</v>
      </c>
      <c r="I101" s="5">
        <v>280.24345613596955</v>
      </c>
      <c r="J101" s="3">
        <v>0.3</v>
      </c>
    </row>
    <row r="102" spans="1:10" x14ac:dyDescent="0.25">
      <c r="B102" s="4">
        <v>16</v>
      </c>
      <c r="C102" s="5">
        <v>500</v>
      </c>
      <c r="D102" s="3">
        <v>3.2689999999999997</v>
      </c>
      <c r="E102" s="4">
        <v>25</v>
      </c>
      <c r="F102" s="4">
        <v>33</v>
      </c>
      <c r="G102" s="5">
        <v>400</v>
      </c>
      <c r="H102" s="8">
        <v>1.5746098349890107E-2</v>
      </c>
      <c r="I102" s="5">
        <v>319.53407190922991</v>
      </c>
      <c r="J102" s="3">
        <v>0.3</v>
      </c>
    </row>
    <row r="103" spans="1:10" x14ac:dyDescent="0.25">
      <c r="A103" s="1" t="s">
        <v>28</v>
      </c>
      <c r="B103" s="4">
        <v>16</v>
      </c>
      <c r="C103" s="5">
        <v>500</v>
      </c>
      <c r="D103" s="3">
        <v>3.2689999999999997</v>
      </c>
      <c r="E103" s="4">
        <v>25</v>
      </c>
      <c r="F103" s="4">
        <v>33</v>
      </c>
      <c r="G103" s="5">
        <v>400</v>
      </c>
      <c r="H103" s="8">
        <v>1.5746098349890107E-2</v>
      </c>
      <c r="I103" s="5">
        <v>46.143119331178525</v>
      </c>
      <c r="J103" s="3">
        <v>0.15</v>
      </c>
    </row>
    <row r="104" spans="1:10" x14ac:dyDescent="0.25">
      <c r="B104" s="4">
        <v>16</v>
      </c>
      <c r="C104" s="5">
        <v>500</v>
      </c>
      <c r="D104" s="3">
        <v>3.2689999999999997</v>
      </c>
      <c r="E104" s="4">
        <v>25</v>
      </c>
      <c r="F104" s="4">
        <v>33</v>
      </c>
      <c r="G104" s="5">
        <v>400</v>
      </c>
      <c r="H104" s="8">
        <v>1.5746098349890107E-2</v>
      </c>
      <c r="I104" s="5">
        <v>83.250300076909014</v>
      </c>
      <c r="J104" s="3">
        <v>0.18</v>
      </c>
    </row>
    <row r="105" spans="1:10" x14ac:dyDescent="0.25">
      <c r="B105" s="4">
        <v>16</v>
      </c>
      <c r="C105" s="5">
        <v>500</v>
      </c>
      <c r="D105" s="3">
        <v>3.2689999999999997</v>
      </c>
      <c r="E105" s="4">
        <v>25</v>
      </c>
      <c r="F105" s="4">
        <v>33</v>
      </c>
      <c r="G105" s="5">
        <v>400</v>
      </c>
      <c r="H105" s="8">
        <v>1.5746098349890107E-2</v>
      </c>
      <c r="I105" s="5">
        <v>122.67593514835909</v>
      </c>
      <c r="J105" s="3">
        <v>0.18</v>
      </c>
    </row>
    <row r="106" spans="1:10" x14ac:dyDescent="0.25">
      <c r="B106" s="4">
        <v>16</v>
      </c>
      <c r="C106" s="5">
        <v>500</v>
      </c>
      <c r="D106" s="3">
        <v>3.2689999999999997</v>
      </c>
      <c r="E106" s="4">
        <v>25</v>
      </c>
      <c r="F106" s="4">
        <v>33</v>
      </c>
      <c r="G106" s="5">
        <v>400</v>
      </c>
      <c r="H106" s="8">
        <v>1.5746098349890107E-2</v>
      </c>
      <c r="I106" s="5">
        <v>162.03406057071425</v>
      </c>
      <c r="J106" s="3">
        <v>0.25</v>
      </c>
    </row>
    <row r="107" spans="1:10" x14ac:dyDescent="0.25">
      <c r="B107" s="4">
        <v>16</v>
      </c>
      <c r="C107" s="5">
        <v>500</v>
      </c>
      <c r="D107" s="3">
        <v>3.2689999999999997</v>
      </c>
      <c r="E107" s="4">
        <v>25</v>
      </c>
      <c r="F107" s="4">
        <v>33</v>
      </c>
      <c r="G107" s="5">
        <v>400</v>
      </c>
      <c r="H107" s="8">
        <v>1.5746098349890107E-2</v>
      </c>
      <c r="I107" s="5">
        <v>201.3921859930694</v>
      </c>
      <c r="J107" s="3">
        <v>0.28000000000000003</v>
      </c>
    </row>
    <row r="108" spans="1:10" x14ac:dyDescent="0.25">
      <c r="B108" s="4">
        <v>16</v>
      </c>
      <c r="C108" s="5">
        <v>500</v>
      </c>
      <c r="D108" s="3">
        <v>3.2689999999999997</v>
      </c>
      <c r="E108" s="4">
        <v>25</v>
      </c>
      <c r="F108" s="4">
        <v>33</v>
      </c>
      <c r="G108" s="5">
        <v>400</v>
      </c>
      <c r="H108" s="8">
        <v>1.5746098349890107E-2</v>
      </c>
      <c r="I108" s="5">
        <v>240.81782106451948</v>
      </c>
      <c r="J108" s="3">
        <v>0.33</v>
      </c>
    </row>
    <row r="109" spans="1:10" x14ac:dyDescent="0.25">
      <c r="B109" s="4">
        <v>16</v>
      </c>
      <c r="C109" s="5">
        <v>500</v>
      </c>
      <c r="D109" s="3">
        <v>3.2689999999999997</v>
      </c>
      <c r="E109" s="4">
        <v>25</v>
      </c>
      <c r="F109" s="4">
        <v>33</v>
      </c>
      <c r="G109" s="5">
        <v>400</v>
      </c>
      <c r="H109" s="8">
        <v>1.5746098349890107E-2</v>
      </c>
      <c r="I109" s="5">
        <v>280.24345613596955</v>
      </c>
      <c r="J109" s="3">
        <v>0.38</v>
      </c>
    </row>
    <row r="110" spans="1:10" x14ac:dyDescent="0.25">
      <c r="B110" s="4">
        <v>16</v>
      </c>
      <c r="C110" s="5">
        <v>500</v>
      </c>
      <c r="D110" s="3">
        <v>3.2689999999999997</v>
      </c>
      <c r="E110" s="4">
        <v>25</v>
      </c>
      <c r="F110" s="4">
        <v>33</v>
      </c>
      <c r="G110" s="5">
        <v>400</v>
      </c>
      <c r="H110" s="8">
        <v>1.5746098349890107E-2</v>
      </c>
      <c r="I110" s="5">
        <v>319.53407190922991</v>
      </c>
      <c r="J110" s="3">
        <v>0.43</v>
      </c>
    </row>
    <row r="111" spans="1:10" x14ac:dyDescent="0.25">
      <c r="A111" s="1" t="s">
        <v>29</v>
      </c>
      <c r="B111" s="4">
        <v>16</v>
      </c>
      <c r="C111" s="5">
        <v>500</v>
      </c>
      <c r="D111" s="3">
        <v>3.2689999999999997</v>
      </c>
      <c r="E111" s="4">
        <v>25</v>
      </c>
      <c r="F111" s="4">
        <v>33</v>
      </c>
      <c r="G111" s="5">
        <v>600</v>
      </c>
      <c r="H111" s="8">
        <v>2.1238938053097345E-2</v>
      </c>
      <c r="I111" s="5">
        <v>142.62332221143583</v>
      </c>
      <c r="J111" s="3">
        <v>0.15</v>
      </c>
    </row>
    <row r="112" spans="1:10" x14ac:dyDescent="0.25">
      <c r="B112" s="4">
        <v>16</v>
      </c>
      <c r="C112" s="5">
        <v>500</v>
      </c>
      <c r="D112" s="3">
        <v>3.2689999999999997</v>
      </c>
      <c r="E112" s="4">
        <v>25</v>
      </c>
      <c r="F112" s="4">
        <v>33</v>
      </c>
      <c r="G112" s="5">
        <v>600</v>
      </c>
      <c r="H112" s="8">
        <v>2.1238938053097345E-2</v>
      </c>
      <c r="I112" s="5">
        <v>167.2364517510201</v>
      </c>
      <c r="J112" s="3">
        <v>0.18</v>
      </c>
    </row>
    <row r="113" spans="1:10" x14ac:dyDescent="0.25">
      <c r="B113" s="4">
        <v>16</v>
      </c>
      <c r="C113" s="5">
        <v>500</v>
      </c>
      <c r="D113" s="3">
        <v>3.2689999999999997</v>
      </c>
      <c r="E113" s="4">
        <v>25</v>
      </c>
      <c r="F113" s="4">
        <v>33</v>
      </c>
      <c r="G113" s="5">
        <v>600</v>
      </c>
      <c r="H113" s="8">
        <v>2.1238938053097345E-2</v>
      </c>
      <c r="I113" s="5">
        <v>191.93416249177125</v>
      </c>
      <c r="J113" s="3">
        <v>0.18</v>
      </c>
    </row>
    <row r="114" spans="1:10" x14ac:dyDescent="0.25">
      <c r="B114" s="4">
        <v>16</v>
      </c>
      <c r="C114" s="5">
        <v>500</v>
      </c>
      <c r="D114" s="3">
        <v>3.2689999999999997</v>
      </c>
      <c r="E114" s="4">
        <v>25</v>
      </c>
      <c r="F114" s="4">
        <v>33</v>
      </c>
      <c r="G114" s="5">
        <v>600</v>
      </c>
      <c r="H114" s="8">
        <v>2.1238938053097345E-2</v>
      </c>
      <c r="I114" s="5">
        <v>216.63187323252237</v>
      </c>
      <c r="J114" s="3">
        <v>0.2</v>
      </c>
    </row>
    <row r="115" spans="1:10" x14ac:dyDescent="0.25">
      <c r="B115" s="4">
        <v>16</v>
      </c>
      <c r="C115" s="5">
        <v>500</v>
      </c>
      <c r="D115" s="3">
        <v>3.2689999999999997</v>
      </c>
      <c r="E115" s="4">
        <v>25</v>
      </c>
      <c r="F115" s="4">
        <v>33</v>
      </c>
      <c r="G115" s="5">
        <v>600</v>
      </c>
      <c r="H115" s="8">
        <v>2.1238938053097345E-2</v>
      </c>
      <c r="I115" s="5">
        <v>241.32958397327369</v>
      </c>
      <c r="J115" s="3">
        <v>0.2</v>
      </c>
    </row>
    <row r="116" spans="1:10" x14ac:dyDescent="0.25">
      <c r="A116" s="1" t="s">
        <v>30</v>
      </c>
      <c r="B116" s="4">
        <v>16</v>
      </c>
      <c r="C116" s="5">
        <v>500</v>
      </c>
      <c r="D116" s="3">
        <v>3.2689999999999997</v>
      </c>
      <c r="E116" s="4">
        <v>25</v>
      </c>
      <c r="F116" s="4">
        <v>33</v>
      </c>
      <c r="G116" s="5">
        <v>600</v>
      </c>
      <c r="H116" s="8">
        <v>2.1238938053097345E-2</v>
      </c>
      <c r="I116" s="5">
        <v>167.2364517510201</v>
      </c>
      <c r="J116" s="3">
        <v>0.15</v>
      </c>
    </row>
    <row r="117" spans="1:10" x14ac:dyDescent="0.25">
      <c r="B117" s="4">
        <v>16</v>
      </c>
      <c r="C117" s="5">
        <v>500</v>
      </c>
      <c r="D117" s="3">
        <v>3.2689999999999997</v>
      </c>
      <c r="E117" s="4">
        <v>25</v>
      </c>
      <c r="F117" s="4">
        <v>33</v>
      </c>
      <c r="G117" s="5">
        <v>600</v>
      </c>
      <c r="H117" s="8">
        <v>2.1238938053097345E-2</v>
      </c>
      <c r="I117" s="5">
        <v>191.93416249177125</v>
      </c>
      <c r="J117" s="3">
        <v>0.18</v>
      </c>
    </row>
    <row r="118" spans="1:10" x14ac:dyDescent="0.25">
      <c r="B118" s="4">
        <v>16</v>
      </c>
      <c r="C118" s="5">
        <v>500</v>
      </c>
      <c r="D118" s="3">
        <v>3.2689999999999997</v>
      </c>
      <c r="E118" s="4">
        <v>25</v>
      </c>
      <c r="F118" s="4">
        <v>33</v>
      </c>
      <c r="G118" s="5">
        <v>600</v>
      </c>
      <c r="H118" s="8">
        <v>2.1238938053097345E-2</v>
      </c>
      <c r="I118" s="5">
        <v>216.63187323252237</v>
      </c>
      <c r="J118" s="3">
        <v>0.2</v>
      </c>
    </row>
    <row r="119" spans="1:10" x14ac:dyDescent="0.25">
      <c r="B119" s="4">
        <v>16</v>
      </c>
      <c r="C119" s="5">
        <v>500</v>
      </c>
      <c r="D119" s="3">
        <v>3.2689999999999997</v>
      </c>
      <c r="E119" s="4">
        <v>25</v>
      </c>
      <c r="F119" s="4">
        <v>33</v>
      </c>
      <c r="G119" s="5">
        <v>600</v>
      </c>
      <c r="H119" s="8">
        <v>2.1238938053097345E-2</v>
      </c>
      <c r="I119" s="5">
        <v>241.32958397327369</v>
      </c>
      <c r="J119" s="3">
        <v>0.2</v>
      </c>
    </row>
    <row r="120" spans="1:10" x14ac:dyDescent="0.25">
      <c r="A120" s="1" t="s">
        <v>31</v>
      </c>
      <c r="B120" s="4">
        <v>12</v>
      </c>
      <c r="C120" s="5">
        <v>500</v>
      </c>
      <c r="D120" s="3">
        <v>3.2689999999999997</v>
      </c>
      <c r="E120" s="4">
        <v>25</v>
      </c>
      <c r="F120" s="4">
        <v>31</v>
      </c>
      <c r="G120" s="5">
        <v>220</v>
      </c>
      <c r="H120" s="8">
        <v>1.1724791159986788E-2</v>
      </c>
      <c r="I120" s="5">
        <v>0</v>
      </c>
      <c r="J120" s="3">
        <v>0.2</v>
      </c>
    </row>
    <row r="121" spans="1:10" x14ac:dyDescent="0.25">
      <c r="B121" s="4">
        <v>12</v>
      </c>
      <c r="C121" s="5">
        <v>500</v>
      </c>
      <c r="D121" s="3">
        <v>3.2689999999999997</v>
      </c>
      <c r="E121" s="4">
        <v>25</v>
      </c>
      <c r="F121" s="4">
        <v>31</v>
      </c>
      <c r="G121" s="5">
        <v>220</v>
      </c>
      <c r="H121" s="8">
        <v>1.1724791159986788E-2</v>
      </c>
      <c r="I121" s="5">
        <v>93.874962481384216</v>
      </c>
      <c r="J121" s="3">
        <v>0.25</v>
      </c>
    </row>
    <row r="122" spans="1:10" x14ac:dyDescent="0.25">
      <c r="B122" s="4">
        <v>12</v>
      </c>
      <c r="C122" s="5">
        <v>500</v>
      </c>
      <c r="D122" s="3">
        <v>3.2689999999999997</v>
      </c>
      <c r="E122" s="4">
        <v>25</v>
      </c>
      <c r="F122" s="4">
        <v>31</v>
      </c>
      <c r="G122" s="5">
        <v>220</v>
      </c>
      <c r="H122" s="8">
        <v>1.1724791159986788E-2</v>
      </c>
      <c r="I122" s="5">
        <v>202.08156648324484</v>
      </c>
      <c r="J122" s="3">
        <v>0.33</v>
      </c>
    </row>
    <row r="123" spans="1:10" x14ac:dyDescent="0.25">
      <c r="A123" s="1" t="s">
        <v>32</v>
      </c>
      <c r="B123" s="4">
        <v>12</v>
      </c>
      <c r="C123" s="5">
        <v>500</v>
      </c>
      <c r="D123" s="3">
        <v>3.2689999999999997</v>
      </c>
      <c r="E123" s="4">
        <v>25</v>
      </c>
      <c r="F123" s="4">
        <v>31</v>
      </c>
      <c r="G123" s="5">
        <v>220</v>
      </c>
      <c r="H123" s="8">
        <v>1.1724791159986788E-2</v>
      </c>
      <c r="I123" s="5">
        <v>93.874962481384216</v>
      </c>
      <c r="J123" s="3">
        <v>0.23</v>
      </c>
    </row>
    <row r="124" spans="1:10" x14ac:dyDescent="0.25">
      <c r="B124" s="4">
        <v>12</v>
      </c>
      <c r="C124" s="5">
        <v>500</v>
      </c>
      <c r="D124" s="3">
        <v>3.2689999999999997</v>
      </c>
      <c r="E124" s="4">
        <v>25</v>
      </c>
      <c r="F124" s="4">
        <v>31</v>
      </c>
      <c r="G124" s="5">
        <v>220</v>
      </c>
      <c r="H124" s="8">
        <v>1.1724791159986788E-2</v>
      </c>
      <c r="I124" s="5">
        <v>202.08156648324484</v>
      </c>
      <c r="J124" s="3">
        <v>0.28000000000000003</v>
      </c>
    </row>
    <row r="125" spans="1:10" x14ac:dyDescent="0.25">
      <c r="A125" s="1" t="s">
        <v>33</v>
      </c>
      <c r="B125" s="4">
        <v>12</v>
      </c>
      <c r="C125" s="5">
        <v>500</v>
      </c>
      <c r="D125" s="3">
        <v>3.2689999999999997</v>
      </c>
      <c r="E125" s="4">
        <v>25</v>
      </c>
      <c r="F125" s="4">
        <v>31</v>
      </c>
      <c r="G125" s="5">
        <v>330</v>
      </c>
      <c r="H125" s="8">
        <v>1.1724791159986788E-2</v>
      </c>
      <c r="I125" s="5">
        <v>38.892874431568629</v>
      </c>
      <c r="J125" s="3">
        <v>0.18</v>
      </c>
    </row>
    <row r="126" spans="1:10" x14ac:dyDescent="0.25">
      <c r="B126" s="4">
        <v>12</v>
      </c>
      <c r="C126" s="5">
        <v>500</v>
      </c>
      <c r="D126" s="3">
        <v>3.2689999999999997</v>
      </c>
      <c r="E126" s="4">
        <v>25</v>
      </c>
      <c r="F126" s="4">
        <v>31</v>
      </c>
      <c r="G126" s="5">
        <v>330</v>
      </c>
      <c r="H126" s="8">
        <v>1.1724791159986788E-2</v>
      </c>
      <c r="I126" s="5">
        <v>112.14474023386578</v>
      </c>
      <c r="J126" s="3">
        <v>0.23</v>
      </c>
    </row>
    <row r="127" spans="1:10" x14ac:dyDescent="0.25">
      <c r="B127" s="4">
        <v>12</v>
      </c>
      <c r="C127" s="5">
        <v>500</v>
      </c>
      <c r="D127" s="3">
        <v>3.2689999999999997</v>
      </c>
      <c r="E127" s="4">
        <v>25</v>
      </c>
      <c r="F127" s="4">
        <v>31</v>
      </c>
      <c r="G127" s="5">
        <v>330</v>
      </c>
      <c r="H127" s="8">
        <v>1.1724791159986788E-2</v>
      </c>
      <c r="I127" s="5">
        <v>185.39660603616272</v>
      </c>
      <c r="J127" s="3">
        <v>0.25</v>
      </c>
    </row>
    <row r="128" spans="1:10" x14ac:dyDescent="0.25">
      <c r="A128" s="1" t="s">
        <v>34</v>
      </c>
      <c r="B128" s="4">
        <v>12</v>
      </c>
      <c r="C128" s="5">
        <v>500</v>
      </c>
      <c r="D128" s="3">
        <v>3.2689999999999997</v>
      </c>
      <c r="E128" s="4">
        <v>25</v>
      </c>
      <c r="F128" s="4">
        <v>31</v>
      </c>
      <c r="G128" s="5">
        <v>330</v>
      </c>
      <c r="H128" s="8">
        <v>1.1724791159986788E-2</v>
      </c>
      <c r="I128" s="5">
        <v>38.892874431568629</v>
      </c>
      <c r="J128" s="3">
        <v>0.18</v>
      </c>
    </row>
    <row r="129" spans="1:10" x14ac:dyDescent="0.25">
      <c r="B129" s="4">
        <v>12</v>
      </c>
      <c r="C129" s="5">
        <v>500</v>
      </c>
      <c r="D129" s="3">
        <v>3.2689999999999997</v>
      </c>
      <c r="E129" s="4">
        <v>25</v>
      </c>
      <c r="F129" s="4">
        <v>31</v>
      </c>
      <c r="G129" s="5">
        <v>330</v>
      </c>
      <c r="H129" s="8">
        <v>1.1724791159986788E-2</v>
      </c>
      <c r="I129" s="5">
        <v>112.14474023386578</v>
      </c>
      <c r="J129" s="3">
        <v>0.23</v>
      </c>
    </row>
    <row r="130" spans="1:10" x14ac:dyDescent="0.25">
      <c r="B130" s="4">
        <v>12</v>
      </c>
      <c r="C130" s="5">
        <v>500</v>
      </c>
      <c r="D130" s="3">
        <v>3.2689999999999997</v>
      </c>
      <c r="E130" s="4">
        <v>25</v>
      </c>
      <c r="F130" s="4">
        <v>31</v>
      </c>
      <c r="G130" s="5">
        <v>330</v>
      </c>
      <c r="H130" s="8">
        <v>1.1724791159986788E-2</v>
      </c>
      <c r="I130" s="5">
        <v>185.39660603616272</v>
      </c>
      <c r="J130" s="3">
        <v>0.25</v>
      </c>
    </row>
    <row r="131" spans="1:10" x14ac:dyDescent="0.25">
      <c r="A131" s="1" t="s">
        <v>35</v>
      </c>
      <c r="B131" s="4">
        <v>12</v>
      </c>
      <c r="C131" s="5">
        <v>500</v>
      </c>
      <c r="D131" s="3">
        <v>3.2689999999999997</v>
      </c>
      <c r="E131" s="4">
        <v>25</v>
      </c>
      <c r="F131" s="4">
        <v>31</v>
      </c>
      <c r="G131" s="5">
        <v>440</v>
      </c>
      <c r="H131" s="8">
        <v>1.2087912087912088E-2</v>
      </c>
      <c r="I131" s="5">
        <v>72.228463882630962</v>
      </c>
      <c r="J131" s="3">
        <v>0.15</v>
      </c>
    </row>
    <row r="132" spans="1:10" x14ac:dyDescent="0.25">
      <c r="B132" s="4">
        <v>12</v>
      </c>
      <c r="C132" s="5">
        <v>500</v>
      </c>
      <c r="D132" s="3">
        <v>3.2689999999999997</v>
      </c>
      <c r="E132" s="4">
        <v>25</v>
      </c>
      <c r="F132" s="4">
        <v>31</v>
      </c>
      <c r="G132" s="5">
        <v>440</v>
      </c>
      <c r="H132" s="8">
        <v>1.2087912087912088E-2</v>
      </c>
      <c r="I132" s="5">
        <v>127.25399363913766</v>
      </c>
      <c r="J132" s="3">
        <v>0.15</v>
      </c>
    </row>
    <row r="133" spans="1:10" x14ac:dyDescent="0.25">
      <c r="B133" s="4">
        <v>12</v>
      </c>
      <c r="C133" s="5">
        <v>500</v>
      </c>
      <c r="D133" s="3">
        <v>3.2689999999999997</v>
      </c>
      <c r="E133" s="4">
        <v>25</v>
      </c>
      <c r="F133" s="4">
        <v>31</v>
      </c>
      <c r="G133" s="5">
        <v>440</v>
      </c>
      <c r="H133" s="8">
        <v>1.2087912087912088E-2</v>
      </c>
      <c r="I133" s="5">
        <v>182.27952339564447</v>
      </c>
      <c r="J133" s="3">
        <v>0.18</v>
      </c>
    </row>
    <row r="134" spans="1:10" x14ac:dyDescent="0.25">
      <c r="A134" s="1" t="s">
        <v>36</v>
      </c>
      <c r="B134" s="4">
        <v>12</v>
      </c>
      <c r="C134" s="5">
        <v>500</v>
      </c>
      <c r="D134" s="3">
        <v>3.2689999999999997</v>
      </c>
      <c r="E134" s="4">
        <v>25</v>
      </c>
      <c r="F134" s="4">
        <v>31</v>
      </c>
      <c r="G134" s="5">
        <v>440</v>
      </c>
      <c r="H134" s="8">
        <v>1.2087912087912088E-2</v>
      </c>
      <c r="I134" s="5">
        <v>72.228463882630962</v>
      </c>
      <c r="J134" s="3">
        <v>0.18</v>
      </c>
    </row>
    <row r="135" spans="1:10" x14ac:dyDescent="0.25">
      <c r="B135" s="4">
        <v>12</v>
      </c>
      <c r="C135" s="5">
        <v>500</v>
      </c>
      <c r="D135" s="3">
        <v>3.2689999999999997</v>
      </c>
      <c r="E135" s="4">
        <v>25</v>
      </c>
      <c r="F135" s="4">
        <v>31</v>
      </c>
      <c r="G135" s="5">
        <v>440</v>
      </c>
      <c r="H135" s="8">
        <v>1.2087912087912088E-2</v>
      </c>
      <c r="I135" s="5">
        <v>127.25399363913766</v>
      </c>
      <c r="J135" s="3">
        <v>0.2</v>
      </c>
    </row>
    <row r="136" spans="1:10" x14ac:dyDescent="0.25">
      <c r="B136" s="4">
        <v>12</v>
      </c>
      <c r="C136" s="5">
        <v>500</v>
      </c>
      <c r="D136" s="3">
        <v>3.2689999999999997</v>
      </c>
      <c r="E136" s="4">
        <v>25</v>
      </c>
      <c r="F136" s="4">
        <v>31</v>
      </c>
      <c r="G136" s="5">
        <v>440</v>
      </c>
      <c r="H136" s="8">
        <v>1.2087912087912088E-2</v>
      </c>
      <c r="I136" s="5">
        <v>182.27952339564447</v>
      </c>
      <c r="J136" s="3">
        <v>0.23</v>
      </c>
    </row>
    <row r="137" spans="1:10" x14ac:dyDescent="0.25">
      <c r="A137" s="1" t="s">
        <v>37</v>
      </c>
      <c r="B137" s="4">
        <v>10</v>
      </c>
      <c r="C137" s="5">
        <v>528</v>
      </c>
      <c r="D137" s="3">
        <v>2.8</v>
      </c>
      <c r="E137" s="4">
        <v>40</v>
      </c>
      <c r="F137" s="4">
        <v>45</v>
      </c>
      <c r="G137" s="5">
        <v>78.5</v>
      </c>
      <c r="H137" s="8">
        <v>8.263157894736842E-3</v>
      </c>
      <c r="I137" s="5">
        <v>99.781101172276635</v>
      </c>
      <c r="J137" s="3">
        <v>0.16</v>
      </c>
    </row>
    <row r="138" spans="1:10" x14ac:dyDescent="0.25">
      <c r="B138" s="4">
        <v>10</v>
      </c>
      <c r="C138" s="5">
        <v>528</v>
      </c>
      <c r="D138" s="3">
        <v>2.8</v>
      </c>
      <c r="E138" s="4">
        <v>40</v>
      </c>
      <c r="F138" s="4">
        <v>45</v>
      </c>
      <c r="G138" s="5">
        <v>78.5</v>
      </c>
      <c r="H138" s="8">
        <v>8.263157894736842E-3</v>
      </c>
      <c r="I138" s="5">
        <v>133.40098997661681</v>
      </c>
      <c r="J138" s="3">
        <v>0.18</v>
      </c>
    </row>
    <row r="139" spans="1:10" x14ac:dyDescent="0.25">
      <c r="B139" s="4">
        <v>10</v>
      </c>
      <c r="C139" s="5">
        <v>528</v>
      </c>
      <c r="D139" s="3">
        <v>2.8</v>
      </c>
      <c r="E139" s="4">
        <v>40</v>
      </c>
      <c r="F139" s="4">
        <v>45</v>
      </c>
      <c r="G139" s="5">
        <v>78.5</v>
      </c>
      <c r="H139" s="8">
        <v>8.263157894736842E-3</v>
      </c>
      <c r="I139" s="5">
        <v>171.50353062153567</v>
      </c>
      <c r="J139" s="3">
        <v>0.2</v>
      </c>
    </row>
    <row r="140" spans="1:10" x14ac:dyDescent="0.25">
      <c r="B140" s="4">
        <v>10</v>
      </c>
      <c r="C140" s="5">
        <v>528</v>
      </c>
      <c r="D140" s="3">
        <v>2.8</v>
      </c>
      <c r="E140" s="4">
        <v>40</v>
      </c>
      <c r="F140" s="4">
        <v>45</v>
      </c>
      <c r="G140" s="5">
        <v>78.5</v>
      </c>
      <c r="H140" s="8">
        <v>8.263157894736842E-3</v>
      </c>
      <c r="I140" s="5">
        <v>205.1234194258758</v>
      </c>
      <c r="J140" s="3">
        <v>0.22</v>
      </c>
    </row>
    <row r="141" spans="1:10" x14ac:dyDescent="0.25">
      <c r="B141" s="4">
        <v>10</v>
      </c>
      <c r="C141" s="5">
        <v>528</v>
      </c>
      <c r="D141" s="3">
        <v>2.8</v>
      </c>
      <c r="E141" s="4">
        <v>40</v>
      </c>
      <c r="F141" s="4">
        <v>45</v>
      </c>
      <c r="G141" s="5">
        <v>78.5</v>
      </c>
      <c r="H141" s="8">
        <v>8.263157894736842E-3</v>
      </c>
      <c r="I141" s="5">
        <v>243.2259600707946</v>
      </c>
      <c r="J141" s="3">
        <v>0.24</v>
      </c>
    </row>
    <row r="142" spans="1:10" x14ac:dyDescent="0.25">
      <c r="B142" s="4">
        <v>10</v>
      </c>
      <c r="C142" s="5">
        <v>528</v>
      </c>
      <c r="D142" s="3">
        <v>2.8</v>
      </c>
      <c r="E142" s="4">
        <v>40</v>
      </c>
      <c r="F142" s="4">
        <v>45</v>
      </c>
      <c r="G142" s="5">
        <v>78.5</v>
      </c>
      <c r="H142" s="8">
        <v>8.263157894736842E-3</v>
      </c>
      <c r="I142" s="5">
        <v>276.84584887513478</v>
      </c>
      <c r="J142" s="3">
        <v>0.26</v>
      </c>
    </row>
    <row r="143" spans="1:10" x14ac:dyDescent="0.25">
      <c r="B143" s="4">
        <v>10</v>
      </c>
      <c r="C143" s="5">
        <v>528</v>
      </c>
      <c r="D143" s="3">
        <v>2.8</v>
      </c>
      <c r="E143" s="4">
        <v>40</v>
      </c>
      <c r="F143" s="4">
        <v>45</v>
      </c>
      <c r="G143" s="5">
        <v>78.5</v>
      </c>
      <c r="H143" s="8">
        <v>8.263157894736842E-3</v>
      </c>
      <c r="I143" s="5">
        <v>317.18971544034304</v>
      </c>
      <c r="J143" s="3">
        <v>0.28000000000000003</v>
      </c>
    </row>
    <row r="144" spans="1:10" x14ac:dyDescent="0.25">
      <c r="A144" s="1" t="s">
        <v>38</v>
      </c>
      <c r="B144" s="4">
        <v>10</v>
      </c>
      <c r="C144" s="5">
        <v>528</v>
      </c>
      <c r="D144" s="3">
        <v>2.8</v>
      </c>
      <c r="E144" s="4">
        <v>40</v>
      </c>
      <c r="F144" s="4">
        <v>45</v>
      </c>
      <c r="G144" s="5">
        <v>78.5</v>
      </c>
      <c r="H144" s="8">
        <v>8.263157894736842E-3</v>
      </c>
      <c r="I144" s="5">
        <v>61.678560527357803</v>
      </c>
      <c r="J144" s="3">
        <v>0.15</v>
      </c>
    </row>
    <row r="145" spans="1:10" x14ac:dyDescent="0.25">
      <c r="B145" s="4">
        <v>10</v>
      </c>
      <c r="C145" s="5">
        <v>528</v>
      </c>
      <c r="D145" s="3">
        <v>2.8</v>
      </c>
      <c r="E145" s="4">
        <v>40</v>
      </c>
      <c r="F145" s="4">
        <v>45</v>
      </c>
      <c r="G145" s="5">
        <v>78.5</v>
      </c>
      <c r="H145" s="8">
        <v>8.263157894736842E-3</v>
      </c>
      <c r="I145" s="5">
        <v>99.781101172276635</v>
      </c>
      <c r="J145" s="3">
        <v>0.17</v>
      </c>
    </row>
    <row r="146" spans="1:10" x14ac:dyDescent="0.25">
      <c r="B146" s="4">
        <v>10</v>
      </c>
      <c r="C146" s="5">
        <v>528</v>
      </c>
      <c r="D146" s="3">
        <v>2.8</v>
      </c>
      <c r="E146" s="4">
        <v>40</v>
      </c>
      <c r="F146" s="4">
        <v>45</v>
      </c>
      <c r="G146" s="5">
        <v>78.5</v>
      </c>
      <c r="H146" s="8">
        <v>8.263157894736842E-3</v>
      </c>
      <c r="I146" s="5">
        <v>135.6423158969061</v>
      </c>
      <c r="J146" s="3">
        <v>0.19</v>
      </c>
    </row>
    <row r="147" spans="1:10" x14ac:dyDescent="0.25">
      <c r="B147" s="4">
        <v>10</v>
      </c>
      <c r="C147" s="5">
        <v>528</v>
      </c>
      <c r="D147" s="3">
        <v>2.8</v>
      </c>
      <c r="E147" s="4">
        <v>40</v>
      </c>
      <c r="F147" s="4">
        <v>45</v>
      </c>
      <c r="G147" s="5">
        <v>78.5</v>
      </c>
      <c r="H147" s="8">
        <v>8.263157894736842E-3</v>
      </c>
      <c r="I147" s="5">
        <v>168.14154174110175</v>
      </c>
      <c r="J147" s="3">
        <v>0.2</v>
      </c>
    </row>
    <row r="148" spans="1:10" x14ac:dyDescent="0.25">
      <c r="B148" s="4">
        <v>10</v>
      </c>
      <c r="C148" s="5">
        <v>528</v>
      </c>
      <c r="D148" s="3">
        <v>2.8</v>
      </c>
      <c r="E148" s="4">
        <v>40</v>
      </c>
      <c r="F148" s="4">
        <v>45</v>
      </c>
      <c r="G148" s="5">
        <v>78.5</v>
      </c>
      <c r="H148" s="8">
        <v>8.263157894736842E-3</v>
      </c>
      <c r="I148" s="5">
        <v>205.1234194258758</v>
      </c>
      <c r="J148" s="3">
        <v>0.22</v>
      </c>
    </row>
    <row r="149" spans="1:10" x14ac:dyDescent="0.25">
      <c r="B149" s="4">
        <v>10</v>
      </c>
      <c r="C149" s="5">
        <v>528</v>
      </c>
      <c r="D149" s="3">
        <v>2.8</v>
      </c>
      <c r="E149" s="4">
        <v>40</v>
      </c>
      <c r="F149" s="4">
        <v>45</v>
      </c>
      <c r="G149" s="5">
        <v>78.5</v>
      </c>
      <c r="H149" s="8">
        <v>8.263157894736842E-3</v>
      </c>
      <c r="I149" s="5">
        <v>242.10529711064999</v>
      </c>
      <c r="J149" s="3">
        <v>0.24</v>
      </c>
    </row>
    <row r="150" spans="1:10" x14ac:dyDescent="0.25">
      <c r="B150" s="4">
        <v>10</v>
      </c>
      <c r="C150" s="5">
        <v>528</v>
      </c>
      <c r="D150" s="3">
        <v>2.8</v>
      </c>
      <c r="E150" s="4">
        <v>40</v>
      </c>
      <c r="F150" s="4">
        <v>45</v>
      </c>
      <c r="G150" s="5">
        <v>78.5</v>
      </c>
      <c r="H150" s="8">
        <v>8.263157894736842E-3</v>
      </c>
      <c r="I150" s="5">
        <v>273.48385999470082</v>
      </c>
      <c r="J150" s="3">
        <v>0.26</v>
      </c>
    </row>
    <row r="151" spans="1:10" x14ac:dyDescent="0.25">
      <c r="B151" s="4">
        <v>10</v>
      </c>
      <c r="C151" s="5">
        <v>528</v>
      </c>
      <c r="D151" s="3">
        <v>2.8</v>
      </c>
      <c r="E151" s="4">
        <v>40</v>
      </c>
      <c r="F151" s="4">
        <v>45</v>
      </c>
      <c r="G151" s="5">
        <v>78.5</v>
      </c>
      <c r="H151" s="8">
        <v>8.263157894736842E-3</v>
      </c>
      <c r="I151" s="5">
        <v>303.74175991860687</v>
      </c>
      <c r="J151" s="3">
        <v>0.28999999999999998</v>
      </c>
    </row>
    <row r="152" spans="1:10" x14ac:dyDescent="0.25">
      <c r="A152" s="1" t="s">
        <v>39</v>
      </c>
      <c r="B152" s="4">
        <v>20</v>
      </c>
      <c r="C152" s="5">
        <v>598</v>
      </c>
      <c r="D152" s="3">
        <v>2.8</v>
      </c>
      <c r="E152" s="4">
        <v>40</v>
      </c>
      <c r="F152" s="4">
        <v>50</v>
      </c>
      <c r="G152" s="5">
        <v>315</v>
      </c>
      <c r="H152" s="8">
        <v>2.1000000000000001E-2</v>
      </c>
      <c r="I152" s="5">
        <v>109.16524353049461</v>
      </c>
      <c r="J152" s="3">
        <v>0.17</v>
      </c>
    </row>
    <row r="153" spans="1:10" x14ac:dyDescent="0.25">
      <c r="B153" s="4">
        <v>20</v>
      </c>
      <c r="C153" s="5">
        <v>598</v>
      </c>
      <c r="D153" s="3">
        <v>2.8</v>
      </c>
      <c r="E153" s="4">
        <v>40</v>
      </c>
      <c r="F153" s="4">
        <v>50</v>
      </c>
      <c r="G153" s="5">
        <v>315</v>
      </c>
      <c r="H153" s="8">
        <v>2.1000000000000001E-2</v>
      </c>
      <c r="I153" s="5">
        <v>151.46653733588147</v>
      </c>
      <c r="J153" s="3">
        <v>0.2</v>
      </c>
    </row>
    <row r="154" spans="1:10" x14ac:dyDescent="0.25">
      <c r="B154" s="4">
        <v>20</v>
      </c>
      <c r="C154" s="5">
        <v>598</v>
      </c>
      <c r="D154" s="3">
        <v>2.8</v>
      </c>
      <c r="E154" s="4">
        <v>40</v>
      </c>
      <c r="F154" s="4">
        <v>50</v>
      </c>
      <c r="G154" s="5">
        <v>315</v>
      </c>
      <c r="H154" s="8">
        <v>2.1000000000000001E-2</v>
      </c>
      <c r="I154" s="5">
        <v>194.07401281353179</v>
      </c>
      <c r="J154" s="3">
        <v>0.24</v>
      </c>
    </row>
    <row r="155" spans="1:10" x14ac:dyDescent="0.25">
      <c r="B155" s="4">
        <v>20</v>
      </c>
      <c r="C155" s="5">
        <v>598</v>
      </c>
      <c r="D155" s="3">
        <v>2.8</v>
      </c>
      <c r="E155" s="4">
        <v>40</v>
      </c>
      <c r="F155" s="4">
        <v>50</v>
      </c>
      <c r="G155" s="5">
        <v>315</v>
      </c>
      <c r="H155" s="8">
        <v>2.1000000000000001E-2</v>
      </c>
      <c r="I155" s="5">
        <v>236.44608787417852</v>
      </c>
      <c r="J155" s="3">
        <v>0.27</v>
      </c>
    </row>
    <row r="156" spans="1:10" x14ac:dyDescent="0.25">
      <c r="B156" s="4">
        <v>20</v>
      </c>
      <c r="C156" s="5">
        <v>598</v>
      </c>
      <c r="D156" s="3">
        <v>2.8</v>
      </c>
      <c r="E156" s="4">
        <v>40</v>
      </c>
      <c r="F156" s="4">
        <v>50</v>
      </c>
      <c r="G156" s="5">
        <v>315</v>
      </c>
      <c r="H156" s="8">
        <v>2.1000000000000001E-2</v>
      </c>
      <c r="I156" s="5">
        <v>278.34736210081826</v>
      </c>
      <c r="J156" s="3">
        <v>0.32</v>
      </c>
    </row>
    <row r="157" spans="1:10" x14ac:dyDescent="0.25">
      <c r="B157" s="4">
        <v>20</v>
      </c>
      <c r="C157" s="5">
        <v>598</v>
      </c>
      <c r="D157" s="3">
        <v>2.8</v>
      </c>
      <c r="E157" s="4">
        <v>40</v>
      </c>
      <c r="F157" s="4">
        <v>50</v>
      </c>
      <c r="G157" s="5">
        <v>315</v>
      </c>
      <c r="H157" s="8">
        <v>2.1000000000000001E-2</v>
      </c>
      <c r="I157" s="5">
        <v>321.42563841247556</v>
      </c>
      <c r="J157" s="3">
        <v>0.34</v>
      </c>
    </row>
    <row r="158" spans="1:10" x14ac:dyDescent="0.25">
      <c r="A158" s="1" t="s">
        <v>40</v>
      </c>
      <c r="B158" s="4">
        <v>20</v>
      </c>
      <c r="C158" s="5">
        <v>598</v>
      </c>
      <c r="D158" s="3">
        <v>2.8</v>
      </c>
      <c r="E158" s="4">
        <v>40</v>
      </c>
      <c r="F158" s="4">
        <v>50</v>
      </c>
      <c r="G158" s="5">
        <v>315</v>
      </c>
      <c r="H158" s="8">
        <v>2.1000000000000001E-2</v>
      </c>
      <c r="I158" s="5">
        <v>77.576526435790342</v>
      </c>
      <c r="J158" s="3">
        <v>0.16</v>
      </c>
    </row>
    <row r="159" spans="1:10" x14ac:dyDescent="0.25">
      <c r="B159" s="4">
        <v>20</v>
      </c>
      <c r="C159" s="5">
        <v>598</v>
      </c>
      <c r="D159" s="3">
        <v>2.8</v>
      </c>
      <c r="E159" s="4">
        <v>40</v>
      </c>
      <c r="F159" s="4">
        <v>50</v>
      </c>
      <c r="G159" s="5">
        <v>315</v>
      </c>
      <c r="H159" s="8">
        <v>2.1000000000000001E-2</v>
      </c>
      <c r="I159" s="5">
        <v>109.70987658385157</v>
      </c>
      <c r="J159" s="3">
        <v>0.2</v>
      </c>
    </row>
    <row r="160" spans="1:10" x14ac:dyDescent="0.25">
      <c r="B160" s="4">
        <v>20</v>
      </c>
      <c r="C160" s="5">
        <v>598</v>
      </c>
      <c r="D160" s="3">
        <v>2.8</v>
      </c>
      <c r="E160" s="4">
        <v>40</v>
      </c>
      <c r="F160" s="4">
        <v>50</v>
      </c>
      <c r="G160" s="5">
        <v>315</v>
      </c>
      <c r="H160" s="8">
        <v>2.1000000000000001E-2</v>
      </c>
      <c r="I160" s="5">
        <v>150.76033608487063</v>
      </c>
      <c r="J160" s="3">
        <v>0.24</v>
      </c>
    </row>
    <row r="161" spans="1:10" x14ac:dyDescent="0.25">
      <c r="B161" s="4">
        <v>20</v>
      </c>
      <c r="C161" s="5">
        <v>598</v>
      </c>
      <c r="D161" s="3">
        <v>2.8</v>
      </c>
      <c r="E161" s="4">
        <v>40</v>
      </c>
      <c r="F161" s="4">
        <v>50</v>
      </c>
      <c r="G161" s="5">
        <v>315</v>
      </c>
      <c r="H161" s="8">
        <v>2.1000000000000001E-2</v>
      </c>
      <c r="I161" s="5">
        <v>192.89701072851383</v>
      </c>
      <c r="J161" s="3">
        <v>0.27</v>
      </c>
    </row>
    <row r="162" spans="1:10" x14ac:dyDescent="0.25">
      <c r="B162" s="4">
        <v>20</v>
      </c>
      <c r="C162" s="5">
        <v>598</v>
      </c>
      <c r="D162" s="3">
        <v>2.8</v>
      </c>
      <c r="E162" s="4">
        <v>40</v>
      </c>
      <c r="F162" s="4">
        <v>50</v>
      </c>
      <c r="G162" s="5">
        <v>315</v>
      </c>
      <c r="H162" s="8">
        <v>2.1000000000000001E-2</v>
      </c>
      <c r="I162" s="5">
        <v>236.68148829118212</v>
      </c>
      <c r="J162" s="3">
        <v>0.28999999999999998</v>
      </c>
    </row>
    <row r="163" spans="1:10" x14ac:dyDescent="0.25">
      <c r="B163" s="4">
        <v>20</v>
      </c>
      <c r="C163" s="5">
        <v>598</v>
      </c>
      <c r="D163" s="3">
        <v>2.8</v>
      </c>
      <c r="E163" s="4">
        <v>40</v>
      </c>
      <c r="F163" s="4">
        <v>50</v>
      </c>
      <c r="G163" s="5">
        <v>315</v>
      </c>
      <c r="H163" s="8">
        <v>2.1000000000000001E-2</v>
      </c>
      <c r="I163" s="5">
        <v>278.34736210081826</v>
      </c>
      <c r="J163" s="3">
        <v>0.32</v>
      </c>
    </row>
    <row r="164" spans="1:10" x14ac:dyDescent="0.25">
      <c r="B164" s="4">
        <v>20</v>
      </c>
      <c r="C164" s="5">
        <v>598</v>
      </c>
      <c r="D164" s="3">
        <v>2.8</v>
      </c>
      <c r="E164" s="4">
        <v>40</v>
      </c>
      <c r="F164" s="4">
        <v>50</v>
      </c>
      <c r="G164" s="5">
        <v>315</v>
      </c>
      <c r="H164" s="8">
        <v>2.1000000000000001E-2</v>
      </c>
      <c r="I164" s="5">
        <v>298.59179796312708</v>
      </c>
      <c r="J164" s="3">
        <v>0.33</v>
      </c>
    </row>
    <row r="165" spans="1:10" x14ac:dyDescent="0.25">
      <c r="A165" s="1" t="s">
        <v>41</v>
      </c>
      <c r="B165" s="4">
        <v>10</v>
      </c>
      <c r="C165" s="5">
        <v>528</v>
      </c>
      <c r="D165" s="3">
        <v>2.8</v>
      </c>
      <c r="E165" s="4">
        <v>40</v>
      </c>
      <c r="F165" s="4">
        <v>45</v>
      </c>
      <c r="G165" s="5">
        <v>78.5</v>
      </c>
      <c r="H165" s="8">
        <v>8.263157894736842E-3</v>
      </c>
      <c r="I165" s="5">
        <v>160.39662300030426</v>
      </c>
      <c r="J165" s="3">
        <v>0.15</v>
      </c>
    </row>
    <row r="166" spans="1:10" x14ac:dyDescent="0.25">
      <c r="B166" s="4">
        <v>10</v>
      </c>
      <c r="C166" s="5">
        <v>528</v>
      </c>
      <c r="D166" s="3">
        <v>2.8</v>
      </c>
      <c r="E166" s="4">
        <v>40</v>
      </c>
      <c r="F166" s="4">
        <v>45</v>
      </c>
      <c r="G166" s="5">
        <v>78.5</v>
      </c>
      <c r="H166" s="8">
        <v>8.263157894736842E-3</v>
      </c>
      <c r="I166" s="5">
        <v>193.87864030635646</v>
      </c>
      <c r="J166" s="3">
        <v>0.19</v>
      </c>
    </row>
    <row r="167" spans="1:10" x14ac:dyDescent="0.25">
      <c r="B167" s="4">
        <v>10</v>
      </c>
      <c r="C167" s="5">
        <v>528</v>
      </c>
      <c r="D167" s="3">
        <v>2.8</v>
      </c>
      <c r="E167" s="4">
        <v>40</v>
      </c>
      <c r="F167" s="4">
        <v>45</v>
      </c>
      <c r="G167" s="5">
        <v>78.5</v>
      </c>
      <c r="H167" s="8">
        <v>8.263157894736842E-3</v>
      </c>
      <c r="I167" s="5">
        <v>200.57504376756697</v>
      </c>
      <c r="J167" s="3">
        <v>0.2</v>
      </c>
    </row>
    <row r="168" spans="1:10" x14ac:dyDescent="0.25">
      <c r="B168" s="4">
        <v>10</v>
      </c>
      <c r="C168" s="5">
        <v>528</v>
      </c>
      <c r="D168" s="3">
        <v>2.8</v>
      </c>
      <c r="E168" s="4">
        <v>40</v>
      </c>
      <c r="F168" s="4">
        <v>45</v>
      </c>
      <c r="G168" s="5">
        <v>78.5</v>
      </c>
      <c r="H168" s="8">
        <v>8.263157894736842E-3</v>
      </c>
      <c r="I168" s="5">
        <v>228.84874727045536</v>
      </c>
      <c r="J168" s="3">
        <v>0.23</v>
      </c>
    </row>
    <row r="169" spans="1:10" x14ac:dyDescent="0.25">
      <c r="B169" s="4">
        <v>10</v>
      </c>
      <c r="C169" s="5">
        <v>528</v>
      </c>
      <c r="D169" s="3">
        <v>2.8</v>
      </c>
      <c r="E169" s="4">
        <v>40</v>
      </c>
      <c r="F169" s="4">
        <v>45</v>
      </c>
      <c r="G169" s="5">
        <v>78.5</v>
      </c>
      <c r="H169" s="8">
        <v>8.263157894736842E-3</v>
      </c>
      <c r="I169" s="5">
        <v>248.19391282506325</v>
      </c>
      <c r="J169" s="3">
        <v>0.25</v>
      </c>
    </row>
    <row r="170" spans="1:10" x14ac:dyDescent="0.25">
      <c r="B170" s="4">
        <v>10</v>
      </c>
      <c r="C170" s="5">
        <v>528</v>
      </c>
      <c r="D170" s="3">
        <v>2.8</v>
      </c>
      <c r="E170" s="4">
        <v>40</v>
      </c>
      <c r="F170" s="4">
        <v>45</v>
      </c>
      <c r="G170" s="5">
        <v>78.5</v>
      </c>
      <c r="H170" s="8">
        <v>8.263157894736842E-3</v>
      </c>
      <c r="I170" s="5">
        <v>269.77121286674145</v>
      </c>
      <c r="J170" s="3">
        <v>0.28000000000000003</v>
      </c>
    </row>
    <row r="171" spans="1:10" x14ac:dyDescent="0.25">
      <c r="B171" s="4">
        <v>10</v>
      </c>
      <c r="C171" s="5">
        <v>528</v>
      </c>
      <c r="D171" s="3">
        <v>2.8</v>
      </c>
      <c r="E171" s="4">
        <v>40</v>
      </c>
      <c r="F171" s="4">
        <v>45</v>
      </c>
      <c r="G171" s="5">
        <v>78.5</v>
      </c>
      <c r="H171" s="8">
        <v>8.263157894736842E-3</v>
      </c>
      <c r="I171" s="5">
        <v>289.11637842134928</v>
      </c>
      <c r="J171" s="3">
        <v>0.31</v>
      </c>
    </row>
    <row r="172" spans="1:10" x14ac:dyDescent="0.25">
      <c r="B172" s="4">
        <v>10</v>
      </c>
      <c r="C172" s="5">
        <v>528</v>
      </c>
      <c r="D172" s="3">
        <v>2.8</v>
      </c>
      <c r="E172" s="4">
        <v>40</v>
      </c>
      <c r="F172" s="4">
        <v>45</v>
      </c>
      <c r="G172" s="5">
        <v>78.5</v>
      </c>
      <c r="H172" s="8">
        <v>8.263157894736842E-3</v>
      </c>
      <c r="I172" s="5">
        <v>312.1817681210739</v>
      </c>
      <c r="J172" s="3">
        <v>0.36</v>
      </c>
    </row>
    <row r="173" spans="1:10" x14ac:dyDescent="0.25">
      <c r="A173" s="1" t="s">
        <v>42</v>
      </c>
      <c r="B173" s="4">
        <v>10</v>
      </c>
      <c r="C173" s="5">
        <v>528</v>
      </c>
      <c r="D173" s="3">
        <v>2.8</v>
      </c>
      <c r="E173" s="4">
        <v>40</v>
      </c>
      <c r="F173" s="4">
        <v>45</v>
      </c>
      <c r="G173" s="5">
        <v>78.5</v>
      </c>
      <c r="H173" s="8">
        <v>8.263157894736842E-3</v>
      </c>
      <c r="I173" s="5">
        <v>158.1644885132342</v>
      </c>
      <c r="J173" s="3">
        <v>0.16</v>
      </c>
    </row>
    <row r="174" spans="1:10" x14ac:dyDescent="0.25">
      <c r="B174" s="4">
        <v>10</v>
      </c>
      <c r="C174" s="5">
        <v>528</v>
      </c>
      <c r="D174" s="3">
        <v>2.8</v>
      </c>
      <c r="E174" s="4">
        <v>40</v>
      </c>
      <c r="F174" s="4">
        <v>45</v>
      </c>
      <c r="G174" s="5">
        <v>78.5</v>
      </c>
      <c r="H174" s="8">
        <v>8.263157894736842E-3</v>
      </c>
      <c r="I174" s="5">
        <v>180.48583338393567</v>
      </c>
      <c r="J174" s="3">
        <v>0.18</v>
      </c>
    </row>
    <row r="175" spans="1:10" x14ac:dyDescent="0.25">
      <c r="B175" s="4">
        <v>10</v>
      </c>
      <c r="C175" s="5">
        <v>528</v>
      </c>
      <c r="D175" s="3">
        <v>2.8</v>
      </c>
      <c r="E175" s="4">
        <v>40</v>
      </c>
      <c r="F175" s="4">
        <v>45</v>
      </c>
      <c r="G175" s="5">
        <v>78.5</v>
      </c>
      <c r="H175" s="8">
        <v>8.263157894736842E-3</v>
      </c>
      <c r="I175" s="5">
        <v>201.31908859659035</v>
      </c>
      <c r="J175" s="3">
        <v>0.2</v>
      </c>
    </row>
    <row r="176" spans="1:10" x14ac:dyDescent="0.25">
      <c r="B176" s="4">
        <v>10</v>
      </c>
      <c r="C176" s="5">
        <v>528</v>
      </c>
      <c r="D176" s="3">
        <v>2.8</v>
      </c>
      <c r="E176" s="4">
        <v>40</v>
      </c>
      <c r="F176" s="4">
        <v>45</v>
      </c>
      <c r="G176" s="5">
        <v>78.5</v>
      </c>
      <c r="H176" s="8">
        <v>8.263157894736842E-3</v>
      </c>
      <c r="I176" s="5">
        <v>222.89638863826832</v>
      </c>
      <c r="J176" s="3">
        <v>0.23</v>
      </c>
    </row>
    <row r="177" spans="1:10" x14ac:dyDescent="0.25">
      <c r="B177" s="4">
        <v>10</v>
      </c>
      <c r="C177" s="5">
        <v>528</v>
      </c>
      <c r="D177" s="3">
        <v>2.8</v>
      </c>
      <c r="E177" s="4">
        <v>40</v>
      </c>
      <c r="F177" s="4">
        <v>45</v>
      </c>
      <c r="G177" s="5">
        <v>78.5</v>
      </c>
      <c r="H177" s="8">
        <v>8.263157894736842E-3</v>
      </c>
      <c r="I177" s="5">
        <v>245.96177833799325</v>
      </c>
      <c r="J177" s="3">
        <v>0.24</v>
      </c>
    </row>
    <row r="178" spans="1:10" x14ac:dyDescent="0.25">
      <c r="B178" s="4">
        <v>10</v>
      </c>
      <c r="C178" s="5">
        <v>528</v>
      </c>
      <c r="D178" s="3">
        <v>2.8</v>
      </c>
      <c r="E178" s="4">
        <v>40</v>
      </c>
      <c r="F178" s="4">
        <v>45</v>
      </c>
      <c r="G178" s="5">
        <v>78.5</v>
      </c>
      <c r="H178" s="8">
        <v>8.263157894736842E-3</v>
      </c>
      <c r="I178" s="5">
        <v>269.77121286674145</v>
      </c>
      <c r="J178" s="3">
        <v>0.25</v>
      </c>
    </row>
    <row r="179" spans="1:10" x14ac:dyDescent="0.25">
      <c r="B179" s="4">
        <v>10</v>
      </c>
      <c r="C179" s="5">
        <v>528</v>
      </c>
      <c r="D179" s="3">
        <v>2.8</v>
      </c>
      <c r="E179" s="4">
        <v>40</v>
      </c>
      <c r="F179" s="4">
        <v>45</v>
      </c>
      <c r="G179" s="5">
        <v>78.5</v>
      </c>
      <c r="H179" s="8">
        <v>8.263157894736842E-3</v>
      </c>
      <c r="I179" s="5">
        <v>291.34851290841937</v>
      </c>
      <c r="J179" s="3">
        <v>0.27</v>
      </c>
    </row>
    <row r="180" spans="1:10" x14ac:dyDescent="0.25">
      <c r="B180" s="4">
        <v>10</v>
      </c>
      <c r="C180" s="5">
        <v>528</v>
      </c>
      <c r="D180" s="3">
        <v>2.8</v>
      </c>
      <c r="E180" s="4">
        <v>40</v>
      </c>
      <c r="F180" s="4">
        <v>45</v>
      </c>
      <c r="G180" s="5">
        <v>78.5</v>
      </c>
      <c r="H180" s="8">
        <v>8.263157894736842E-3</v>
      </c>
      <c r="I180" s="5">
        <v>310.69367846302725</v>
      </c>
      <c r="J180" s="3">
        <v>0.28999999999999998</v>
      </c>
    </row>
    <row r="181" spans="1:10" x14ac:dyDescent="0.25">
      <c r="A181" s="1" t="s">
        <v>43</v>
      </c>
      <c r="B181" s="4">
        <v>10</v>
      </c>
      <c r="C181" s="5">
        <v>528</v>
      </c>
      <c r="D181" s="3">
        <v>2.8</v>
      </c>
      <c r="E181" s="4">
        <v>40</v>
      </c>
      <c r="F181" s="4">
        <v>45</v>
      </c>
      <c r="G181" s="5">
        <v>78.5</v>
      </c>
      <c r="H181" s="8">
        <v>8.263157894736842E-3</v>
      </c>
      <c r="I181" s="5">
        <v>182.71796787100584</v>
      </c>
      <c r="J181" s="3">
        <v>0.15</v>
      </c>
    </row>
    <row r="182" spans="1:10" x14ac:dyDescent="0.25">
      <c r="B182" s="4">
        <v>10</v>
      </c>
      <c r="C182" s="5">
        <v>528</v>
      </c>
      <c r="D182" s="3">
        <v>2.8</v>
      </c>
      <c r="E182" s="4">
        <v>40</v>
      </c>
      <c r="F182" s="4">
        <v>45</v>
      </c>
      <c r="G182" s="5">
        <v>78.5</v>
      </c>
      <c r="H182" s="8">
        <v>8.263157894736842E-3</v>
      </c>
      <c r="I182" s="5">
        <v>204.29526791268381</v>
      </c>
      <c r="J182" s="3">
        <v>0.16</v>
      </c>
    </row>
    <row r="183" spans="1:10" x14ac:dyDescent="0.25">
      <c r="B183" s="4">
        <v>10</v>
      </c>
      <c r="C183" s="5">
        <v>528</v>
      </c>
      <c r="D183" s="3">
        <v>2.8</v>
      </c>
      <c r="E183" s="4">
        <v>40</v>
      </c>
      <c r="F183" s="4">
        <v>45</v>
      </c>
      <c r="G183" s="5">
        <v>78.5</v>
      </c>
      <c r="H183" s="8">
        <v>8.263157894736842E-3</v>
      </c>
      <c r="I183" s="5">
        <v>234.80110590264246</v>
      </c>
      <c r="J183" s="3">
        <v>0.18</v>
      </c>
    </row>
    <row r="184" spans="1:10" x14ac:dyDescent="0.25">
      <c r="B184" s="4">
        <v>10</v>
      </c>
      <c r="C184" s="5">
        <v>528</v>
      </c>
      <c r="D184" s="3">
        <v>2.8</v>
      </c>
      <c r="E184" s="4">
        <v>40</v>
      </c>
      <c r="F184" s="4">
        <v>45</v>
      </c>
      <c r="G184" s="5">
        <v>78.5</v>
      </c>
      <c r="H184" s="8">
        <v>8.263157894736842E-3</v>
      </c>
      <c r="I184" s="5">
        <v>252.65818179920353</v>
      </c>
      <c r="J184" s="3">
        <v>0.18</v>
      </c>
    </row>
    <row r="185" spans="1:10" x14ac:dyDescent="0.25">
      <c r="B185" s="4">
        <v>10</v>
      </c>
      <c r="C185" s="5">
        <v>528</v>
      </c>
      <c r="D185" s="3">
        <v>2.8</v>
      </c>
      <c r="E185" s="4">
        <v>40</v>
      </c>
      <c r="F185" s="4">
        <v>45</v>
      </c>
      <c r="G185" s="5">
        <v>78.5</v>
      </c>
      <c r="H185" s="8">
        <v>8.263157894736842E-3</v>
      </c>
      <c r="I185" s="5">
        <v>269.77121286674145</v>
      </c>
      <c r="J185" s="3">
        <v>0.19</v>
      </c>
    </row>
    <row r="186" spans="1:10" x14ac:dyDescent="0.25">
      <c r="B186" s="4">
        <v>10</v>
      </c>
      <c r="C186" s="5">
        <v>528</v>
      </c>
      <c r="D186" s="3">
        <v>2.8</v>
      </c>
      <c r="E186" s="4">
        <v>40</v>
      </c>
      <c r="F186" s="4">
        <v>45</v>
      </c>
      <c r="G186" s="5">
        <v>78.5</v>
      </c>
      <c r="H186" s="8">
        <v>8.263157894736842E-3</v>
      </c>
      <c r="I186" s="5">
        <v>288.37233359232596</v>
      </c>
      <c r="J186" s="3">
        <v>0.2</v>
      </c>
    </row>
    <row r="187" spans="1:10" x14ac:dyDescent="0.25">
      <c r="B187" s="4">
        <v>10</v>
      </c>
      <c r="C187" s="5">
        <v>528</v>
      </c>
      <c r="D187" s="3">
        <v>2.8</v>
      </c>
      <c r="E187" s="4">
        <v>40</v>
      </c>
      <c r="F187" s="4">
        <v>45</v>
      </c>
      <c r="G187" s="5">
        <v>78.5</v>
      </c>
      <c r="H187" s="8">
        <v>8.263157894736842E-3</v>
      </c>
      <c r="I187" s="5">
        <v>312.92581295009751</v>
      </c>
      <c r="J187" s="3">
        <v>0.22</v>
      </c>
    </row>
    <row r="188" spans="1:10" x14ac:dyDescent="0.25">
      <c r="A188" s="1" t="s">
        <v>44</v>
      </c>
      <c r="B188" s="4">
        <v>20</v>
      </c>
      <c r="C188" s="5">
        <v>598</v>
      </c>
      <c r="D188" s="3">
        <v>2.8</v>
      </c>
      <c r="E188" s="4">
        <v>40</v>
      </c>
      <c r="F188" s="4">
        <v>50</v>
      </c>
      <c r="G188" s="5">
        <v>315</v>
      </c>
      <c r="H188" s="8">
        <v>2.1000000000000001E-2</v>
      </c>
      <c r="I188" s="5">
        <v>138.0526533066888</v>
      </c>
      <c r="J188" s="3">
        <v>0.16</v>
      </c>
    </row>
    <row r="189" spans="1:10" x14ac:dyDescent="0.25">
      <c r="B189" s="4">
        <v>20</v>
      </c>
      <c r="C189" s="5">
        <v>598</v>
      </c>
      <c r="D189" s="3">
        <v>2.8</v>
      </c>
      <c r="E189" s="4">
        <v>40</v>
      </c>
      <c r="F189" s="4">
        <v>50</v>
      </c>
      <c r="G189" s="5">
        <v>315</v>
      </c>
      <c r="H189" s="8">
        <v>2.1000000000000001E-2</v>
      </c>
      <c r="I189" s="5">
        <v>183.38520949225352</v>
      </c>
      <c r="J189" s="3">
        <v>0.2</v>
      </c>
    </row>
    <row r="190" spans="1:10" x14ac:dyDescent="0.25">
      <c r="B190" s="4">
        <v>20</v>
      </c>
      <c r="C190" s="5">
        <v>598</v>
      </c>
      <c r="D190" s="3">
        <v>2.8</v>
      </c>
      <c r="E190" s="4">
        <v>40</v>
      </c>
      <c r="F190" s="4">
        <v>50</v>
      </c>
      <c r="G190" s="5">
        <v>315</v>
      </c>
      <c r="H190" s="8">
        <v>2.1000000000000001E-2</v>
      </c>
      <c r="I190" s="5">
        <v>228.56409599583338</v>
      </c>
      <c r="J190" s="3">
        <v>0.23</v>
      </c>
    </row>
    <row r="191" spans="1:10" x14ac:dyDescent="0.25">
      <c r="A191" s="1" t="s">
        <v>45</v>
      </c>
      <c r="B191" s="4">
        <v>20</v>
      </c>
      <c r="C191" s="5">
        <v>598</v>
      </c>
      <c r="D191" s="3">
        <v>2.8</v>
      </c>
      <c r="E191" s="4">
        <v>40</v>
      </c>
      <c r="F191" s="4">
        <v>50</v>
      </c>
      <c r="G191" s="5">
        <v>315</v>
      </c>
      <c r="H191" s="8">
        <v>2.1000000000000001E-2</v>
      </c>
      <c r="I191" s="5">
        <v>152.45029192516247</v>
      </c>
      <c r="J191" s="3">
        <v>0.14000000000000001</v>
      </c>
    </row>
    <row r="192" spans="1:10" x14ac:dyDescent="0.25">
      <c r="B192" s="4">
        <v>20</v>
      </c>
      <c r="C192" s="5">
        <v>598</v>
      </c>
      <c r="D192" s="3">
        <v>2.8</v>
      </c>
      <c r="E192" s="4">
        <v>40</v>
      </c>
      <c r="F192" s="4">
        <v>50</v>
      </c>
      <c r="G192" s="5">
        <v>315</v>
      </c>
      <c r="H192" s="8">
        <v>2.1000000000000001E-2</v>
      </c>
      <c r="I192" s="5">
        <v>195.55434276626852</v>
      </c>
      <c r="J192" s="3">
        <v>0.17</v>
      </c>
    </row>
    <row r="193" spans="1:10" x14ac:dyDescent="0.25">
      <c r="B193" s="4">
        <v>20</v>
      </c>
      <c r="C193" s="5">
        <v>598</v>
      </c>
      <c r="D193" s="3">
        <v>2.8</v>
      </c>
      <c r="E193" s="4">
        <v>40</v>
      </c>
      <c r="F193" s="4">
        <v>50</v>
      </c>
      <c r="G193" s="5">
        <v>315</v>
      </c>
      <c r="H193" s="8">
        <v>2.1000000000000001E-2</v>
      </c>
      <c r="I193" s="5">
        <v>237.91998936708421</v>
      </c>
      <c r="J193" s="3">
        <v>0.21</v>
      </c>
    </row>
    <row r="194" spans="1:10" x14ac:dyDescent="0.25">
      <c r="A194" s="1" t="s">
        <v>46</v>
      </c>
      <c r="B194" s="4">
        <v>20</v>
      </c>
      <c r="C194" s="5">
        <v>598</v>
      </c>
      <c r="D194" s="3">
        <v>2.8</v>
      </c>
      <c r="E194" s="4">
        <v>40</v>
      </c>
      <c r="F194" s="4">
        <v>50</v>
      </c>
      <c r="G194" s="5">
        <v>315</v>
      </c>
      <c r="H194" s="8">
        <v>2.1000000000000001E-2</v>
      </c>
      <c r="I194" s="5">
        <v>62.135671537415831</v>
      </c>
      <c r="J194" s="3">
        <v>0.21</v>
      </c>
    </row>
    <row r="195" spans="1:10" x14ac:dyDescent="0.25">
      <c r="B195" s="4">
        <v>20</v>
      </c>
      <c r="C195" s="5">
        <v>598</v>
      </c>
      <c r="D195" s="3">
        <v>2.8</v>
      </c>
      <c r="E195" s="4">
        <v>40</v>
      </c>
      <c r="F195" s="4">
        <v>50</v>
      </c>
      <c r="G195" s="5">
        <v>315</v>
      </c>
      <c r="H195" s="8">
        <v>2.1000000000000001E-2</v>
      </c>
      <c r="I195" s="5">
        <v>98.163433805431069</v>
      </c>
      <c r="J195" s="3">
        <v>0.25</v>
      </c>
    </row>
    <row r="196" spans="1:10" x14ac:dyDescent="0.25">
      <c r="B196" s="4">
        <v>20</v>
      </c>
      <c r="C196" s="5">
        <v>598</v>
      </c>
      <c r="D196" s="3">
        <v>2.8</v>
      </c>
      <c r="E196" s="4">
        <v>40</v>
      </c>
      <c r="F196" s="4">
        <v>50</v>
      </c>
      <c r="G196" s="5">
        <v>315</v>
      </c>
      <c r="H196" s="8">
        <v>2.1000000000000001E-2</v>
      </c>
      <c r="I196" s="5">
        <v>137.28430489676396</v>
      </c>
      <c r="J196" s="3">
        <v>0.28999999999999998</v>
      </c>
    </row>
    <row r="197" spans="1:10" x14ac:dyDescent="0.25">
      <c r="B197" s="4">
        <v>20</v>
      </c>
      <c r="C197" s="5">
        <v>598</v>
      </c>
      <c r="D197" s="3">
        <v>2.8</v>
      </c>
      <c r="E197" s="4">
        <v>40</v>
      </c>
      <c r="F197" s="4">
        <v>50</v>
      </c>
      <c r="G197" s="5">
        <v>315</v>
      </c>
      <c r="H197" s="8">
        <v>2.1000000000000001E-2</v>
      </c>
      <c r="I197" s="5">
        <v>181.54117330843388</v>
      </c>
      <c r="J197" s="3">
        <v>0.33</v>
      </c>
    </row>
    <row r="198" spans="1:10" x14ac:dyDescent="0.25">
      <c r="B198" s="4">
        <v>20</v>
      </c>
      <c r="C198" s="5">
        <v>598</v>
      </c>
      <c r="D198" s="3">
        <v>2.8</v>
      </c>
      <c r="E198" s="4">
        <v>40</v>
      </c>
      <c r="F198" s="4">
        <v>50</v>
      </c>
      <c r="G198" s="5">
        <v>315</v>
      </c>
      <c r="H198" s="8">
        <v>2.1000000000000001E-2</v>
      </c>
      <c r="I198" s="5">
        <v>244.0847338763148</v>
      </c>
      <c r="J198" s="3">
        <v>0.37</v>
      </c>
    </row>
    <row r="199" spans="1:10" x14ac:dyDescent="0.25">
      <c r="A199" s="1" t="s">
        <v>47</v>
      </c>
      <c r="B199" s="4">
        <v>20</v>
      </c>
      <c r="C199" s="5">
        <v>430</v>
      </c>
      <c r="D199" s="3">
        <v>3.5088212858554391</v>
      </c>
      <c r="E199" s="4">
        <v>50</v>
      </c>
      <c r="F199" s="4">
        <v>64</v>
      </c>
      <c r="G199" s="5">
        <v>1884</v>
      </c>
      <c r="H199" s="8">
        <v>1.9146341463414634E-2</v>
      </c>
      <c r="I199" s="5">
        <v>56.975991001675538</v>
      </c>
      <c r="J199" s="3">
        <v>0.15</v>
      </c>
    </row>
    <row r="200" spans="1:10" x14ac:dyDescent="0.25">
      <c r="B200" s="4">
        <v>20</v>
      </c>
      <c r="C200" s="5">
        <v>430</v>
      </c>
      <c r="D200" s="3">
        <v>3.5088212858554391</v>
      </c>
      <c r="E200" s="4">
        <v>50</v>
      </c>
      <c r="F200" s="4">
        <v>64</v>
      </c>
      <c r="G200" s="5">
        <v>1884</v>
      </c>
      <c r="H200" s="8">
        <v>1.9146341463414634E-2</v>
      </c>
      <c r="I200" s="5">
        <v>112.96861695658205</v>
      </c>
      <c r="J200" s="3">
        <v>0.23</v>
      </c>
    </row>
    <row r="201" spans="1:10" x14ac:dyDescent="0.25">
      <c r="B201" s="4">
        <v>20</v>
      </c>
      <c r="C201" s="5">
        <v>430</v>
      </c>
      <c r="D201" s="3">
        <v>3.5088212858554391</v>
      </c>
      <c r="E201" s="4">
        <v>50</v>
      </c>
      <c r="F201" s="4">
        <v>64</v>
      </c>
      <c r="G201" s="5">
        <v>1884</v>
      </c>
      <c r="H201" s="8">
        <v>1.9146341463414634E-2</v>
      </c>
      <c r="I201" s="5">
        <v>177.0257707720337</v>
      </c>
      <c r="J201" s="3">
        <v>0.28000000000000003</v>
      </c>
    </row>
    <row r="202" spans="1:10" x14ac:dyDescent="0.25">
      <c r="A202" s="1" t="s">
        <v>48</v>
      </c>
      <c r="B202" s="4">
        <v>20</v>
      </c>
      <c r="C202" s="5">
        <v>430</v>
      </c>
      <c r="D202" s="3">
        <v>3.5088212858554391</v>
      </c>
      <c r="E202" s="4">
        <v>50</v>
      </c>
      <c r="F202" s="4">
        <v>64</v>
      </c>
      <c r="G202" s="5">
        <v>2826</v>
      </c>
      <c r="H202" s="8">
        <v>2.8719512195121952E-2</v>
      </c>
      <c r="I202" s="5">
        <v>90.580179942323298</v>
      </c>
      <c r="J202" s="3">
        <v>0.18</v>
      </c>
    </row>
    <row r="203" spans="1:10" x14ac:dyDescent="0.25">
      <c r="B203" s="4">
        <v>20</v>
      </c>
      <c r="C203" s="5">
        <v>430</v>
      </c>
      <c r="D203" s="3">
        <v>3.5088212858554391</v>
      </c>
      <c r="E203" s="4">
        <v>50</v>
      </c>
      <c r="F203" s="4">
        <v>64</v>
      </c>
      <c r="G203" s="5">
        <v>2826</v>
      </c>
      <c r="H203" s="8">
        <v>2.8719512195121952E-2</v>
      </c>
      <c r="I203" s="5">
        <v>140.61155696676525</v>
      </c>
      <c r="J203" s="3">
        <v>0.26</v>
      </c>
    </row>
    <row r="204" spans="1:10" x14ac:dyDescent="0.25">
      <c r="B204" s="4">
        <v>20</v>
      </c>
      <c r="C204" s="5">
        <v>430</v>
      </c>
      <c r="D204" s="3">
        <v>3.5088212858554391</v>
      </c>
      <c r="E204" s="4">
        <v>50</v>
      </c>
      <c r="F204" s="4">
        <v>64</v>
      </c>
      <c r="G204" s="5">
        <v>2826</v>
      </c>
      <c r="H204" s="8">
        <v>2.8719512195121952E-2</v>
      </c>
      <c r="I204" s="5">
        <v>197.18121767408158</v>
      </c>
      <c r="J204" s="3">
        <v>0.34</v>
      </c>
    </row>
    <row r="205" spans="1:10" x14ac:dyDescent="0.25">
      <c r="A205" s="1" t="s">
        <v>49</v>
      </c>
      <c r="B205" s="4">
        <v>16</v>
      </c>
      <c r="C205" s="5">
        <v>528</v>
      </c>
      <c r="D205" s="3">
        <v>3.42</v>
      </c>
      <c r="E205" s="4">
        <v>27</v>
      </c>
      <c r="F205" s="4">
        <v>35</v>
      </c>
      <c r="G205" s="5">
        <v>402</v>
      </c>
      <c r="H205" s="8">
        <v>2.3304347826086955E-2</v>
      </c>
      <c r="I205" s="5">
        <v>148.38140865244287</v>
      </c>
      <c r="J205" s="3">
        <v>0.15</v>
      </c>
    </row>
    <row r="206" spans="1:10" x14ac:dyDescent="0.25">
      <c r="B206" s="4">
        <v>16</v>
      </c>
      <c r="C206" s="5">
        <v>528</v>
      </c>
      <c r="D206" s="3">
        <v>3.42</v>
      </c>
      <c r="E206" s="4">
        <v>27</v>
      </c>
      <c r="F206" s="4">
        <v>35</v>
      </c>
      <c r="G206" s="5">
        <v>402</v>
      </c>
      <c r="H206" s="8">
        <v>2.3304347826086955E-2</v>
      </c>
      <c r="I206" s="5">
        <v>258.39734230896727</v>
      </c>
      <c r="J206" s="3">
        <v>0.19</v>
      </c>
    </row>
    <row r="207" spans="1:10" x14ac:dyDescent="0.25">
      <c r="B207" s="4">
        <v>16</v>
      </c>
      <c r="C207" s="5">
        <v>528</v>
      </c>
      <c r="D207" s="3">
        <v>3.42</v>
      </c>
      <c r="E207" s="4">
        <v>27</v>
      </c>
      <c r="F207" s="4">
        <v>35</v>
      </c>
      <c r="G207" s="5">
        <v>402</v>
      </c>
      <c r="H207" s="8">
        <v>2.3304347826086955E-2</v>
      </c>
      <c r="I207" s="5">
        <v>324.40690250288185</v>
      </c>
      <c r="J207" s="3">
        <v>0.22</v>
      </c>
    </row>
    <row r="208" spans="1:10" x14ac:dyDescent="0.25">
      <c r="B208" s="4">
        <v>16</v>
      </c>
      <c r="C208" s="5">
        <v>528</v>
      </c>
      <c r="D208" s="3">
        <v>3.42</v>
      </c>
      <c r="E208" s="4">
        <v>27</v>
      </c>
      <c r="F208" s="4">
        <v>35</v>
      </c>
      <c r="G208" s="5">
        <v>402</v>
      </c>
      <c r="H208" s="8">
        <v>2.3304347826086955E-2</v>
      </c>
      <c r="I208" s="5">
        <v>379.41486933114396</v>
      </c>
      <c r="J208" s="3">
        <v>0.22</v>
      </c>
    </row>
    <row r="209" spans="1:10" x14ac:dyDescent="0.25">
      <c r="B209" s="4">
        <v>16</v>
      </c>
      <c r="C209" s="5">
        <v>528</v>
      </c>
      <c r="D209" s="3">
        <v>3.42</v>
      </c>
      <c r="E209" s="4">
        <v>27</v>
      </c>
      <c r="F209" s="4">
        <v>35</v>
      </c>
      <c r="G209" s="5">
        <v>402</v>
      </c>
      <c r="H209" s="8">
        <v>2.3304347826086955E-2</v>
      </c>
      <c r="I209" s="5">
        <v>467.42761625636342</v>
      </c>
      <c r="J209" s="3">
        <v>0.25</v>
      </c>
    </row>
    <row r="210" spans="1:10" x14ac:dyDescent="0.25">
      <c r="B210" s="4">
        <v>16</v>
      </c>
      <c r="C210" s="5">
        <v>528</v>
      </c>
      <c r="D210" s="3">
        <v>3.42</v>
      </c>
      <c r="E210" s="4">
        <v>27</v>
      </c>
      <c r="F210" s="4">
        <v>35</v>
      </c>
      <c r="G210" s="5">
        <v>402</v>
      </c>
      <c r="H210" s="8">
        <v>2.3304347826086955E-2</v>
      </c>
      <c r="I210" s="5">
        <v>526.10180870720353</v>
      </c>
      <c r="J210" s="3">
        <v>0.28999999999999998</v>
      </c>
    </row>
    <row r="211" spans="1:10" x14ac:dyDescent="0.25">
      <c r="A211" s="1" t="s">
        <v>50</v>
      </c>
      <c r="B211" s="4">
        <v>20</v>
      </c>
      <c r="C211" s="5">
        <v>528</v>
      </c>
      <c r="D211" s="3">
        <v>3.42</v>
      </c>
      <c r="E211" s="4">
        <v>25</v>
      </c>
      <c r="F211" s="4">
        <v>35</v>
      </c>
      <c r="G211" s="5">
        <v>628</v>
      </c>
      <c r="H211" s="8">
        <v>3.4176870748299316E-2</v>
      </c>
      <c r="I211" s="5">
        <v>217.58179225653259</v>
      </c>
      <c r="J211" s="3">
        <v>0.17</v>
      </c>
    </row>
    <row r="212" spans="1:10" x14ac:dyDescent="0.25">
      <c r="B212" s="4">
        <v>20</v>
      </c>
      <c r="C212" s="5">
        <v>528</v>
      </c>
      <c r="D212" s="3">
        <v>3.42</v>
      </c>
      <c r="E212" s="4">
        <v>25</v>
      </c>
      <c r="F212" s="4">
        <v>35</v>
      </c>
      <c r="G212" s="5">
        <v>628</v>
      </c>
      <c r="H212" s="8">
        <v>3.4176870748299316E-2</v>
      </c>
      <c r="I212" s="5">
        <v>264.4626500049194</v>
      </c>
      <c r="J212" s="3">
        <v>0.19</v>
      </c>
    </row>
    <row r="213" spans="1:10" x14ac:dyDescent="0.25">
      <c r="B213" s="4">
        <v>20</v>
      </c>
      <c r="C213" s="5">
        <v>528</v>
      </c>
      <c r="D213" s="3">
        <v>3.42</v>
      </c>
      <c r="E213" s="4">
        <v>25</v>
      </c>
      <c r="F213" s="4">
        <v>35</v>
      </c>
      <c r="G213" s="5">
        <v>628</v>
      </c>
      <c r="H213" s="8">
        <v>3.4176870748299316E-2</v>
      </c>
      <c r="I213" s="5">
        <v>324.73803853855986</v>
      </c>
      <c r="J213" s="3">
        <v>0.21</v>
      </c>
    </row>
    <row r="214" spans="1:10" x14ac:dyDescent="0.25">
      <c r="B214" s="4">
        <v>20</v>
      </c>
      <c r="C214" s="5">
        <v>528</v>
      </c>
      <c r="D214" s="3">
        <v>3.42</v>
      </c>
      <c r="E214" s="4">
        <v>25</v>
      </c>
      <c r="F214" s="4">
        <v>35</v>
      </c>
      <c r="G214" s="5">
        <v>628</v>
      </c>
      <c r="H214" s="8">
        <v>3.4176870748299316E-2</v>
      </c>
      <c r="I214" s="5">
        <v>351.52710010906668</v>
      </c>
      <c r="J214" s="3">
        <v>0.23</v>
      </c>
    </row>
    <row r="215" spans="1:10" x14ac:dyDescent="0.25">
      <c r="B215" s="4">
        <v>20</v>
      </c>
      <c r="C215" s="5">
        <v>528</v>
      </c>
      <c r="D215" s="3">
        <v>3.42</v>
      </c>
      <c r="E215" s="4">
        <v>25</v>
      </c>
      <c r="F215" s="4">
        <v>35</v>
      </c>
      <c r="G215" s="5">
        <v>628</v>
      </c>
      <c r="H215" s="8">
        <v>3.4176870748299316E-2</v>
      </c>
      <c r="I215" s="5">
        <v>411.80248864270709</v>
      </c>
      <c r="J215" s="3">
        <v>0.25</v>
      </c>
    </row>
    <row r="216" spans="1:10" x14ac:dyDescent="0.25">
      <c r="B216" s="4">
        <v>20</v>
      </c>
      <c r="C216" s="5">
        <v>528</v>
      </c>
      <c r="D216" s="3">
        <v>3.42</v>
      </c>
      <c r="E216" s="4">
        <v>25</v>
      </c>
      <c r="F216" s="4">
        <v>35</v>
      </c>
      <c r="G216" s="5">
        <v>628</v>
      </c>
      <c r="H216" s="8">
        <v>3.4176870748299316E-2</v>
      </c>
      <c r="I216" s="5">
        <v>525.80672936787971</v>
      </c>
      <c r="J216" s="3">
        <v>0.25</v>
      </c>
    </row>
    <row r="217" spans="1:10" x14ac:dyDescent="0.25">
      <c r="A217" s="1" t="s">
        <v>51</v>
      </c>
      <c r="B217" s="4">
        <v>20</v>
      </c>
      <c r="C217" s="5">
        <v>528</v>
      </c>
      <c r="D217" s="3">
        <v>3.42</v>
      </c>
      <c r="E217" s="4">
        <v>25</v>
      </c>
      <c r="F217" s="4">
        <v>35</v>
      </c>
      <c r="G217" s="5">
        <v>942</v>
      </c>
      <c r="H217" s="8">
        <v>5.1265306122448978E-2</v>
      </c>
      <c r="I217" s="5">
        <v>203.40215798464635</v>
      </c>
      <c r="J217" s="3">
        <v>0.18</v>
      </c>
    </row>
    <row r="218" spans="1:10" x14ac:dyDescent="0.25">
      <c r="B218" s="4">
        <v>20</v>
      </c>
      <c r="C218" s="5">
        <v>528</v>
      </c>
      <c r="D218" s="3">
        <v>3.42</v>
      </c>
      <c r="E218" s="4">
        <v>25</v>
      </c>
      <c r="F218" s="4">
        <v>35</v>
      </c>
      <c r="G218" s="5">
        <v>942</v>
      </c>
      <c r="H218" s="8">
        <v>5.1265306122448978E-2</v>
      </c>
      <c r="I218" s="5">
        <v>246.64112990116564</v>
      </c>
      <c r="J218" s="3">
        <v>0.19</v>
      </c>
    </row>
    <row r="219" spans="1:10" x14ac:dyDescent="0.25">
      <c r="B219" s="4">
        <v>20</v>
      </c>
      <c r="C219" s="5">
        <v>528</v>
      </c>
      <c r="D219" s="3">
        <v>3.42</v>
      </c>
      <c r="E219" s="4">
        <v>25</v>
      </c>
      <c r="F219" s="4">
        <v>35</v>
      </c>
      <c r="G219" s="5">
        <v>942</v>
      </c>
      <c r="H219" s="8">
        <v>5.1265306122448978E-2</v>
      </c>
      <c r="I219" s="5">
        <v>285.55620462603298</v>
      </c>
      <c r="J219" s="3">
        <v>0.21</v>
      </c>
    </row>
    <row r="220" spans="1:10" x14ac:dyDescent="0.25">
      <c r="B220" s="4">
        <v>20</v>
      </c>
      <c r="C220" s="5">
        <v>528</v>
      </c>
      <c r="D220" s="3">
        <v>3.42</v>
      </c>
      <c r="E220" s="4">
        <v>25</v>
      </c>
      <c r="F220" s="4">
        <v>35</v>
      </c>
      <c r="G220" s="5">
        <v>942</v>
      </c>
      <c r="H220" s="8">
        <v>5.1265306122448978E-2</v>
      </c>
      <c r="I220" s="5">
        <v>333.11907373420411</v>
      </c>
      <c r="J220" s="3">
        <v>0.23</v>
      </c>
    </row>
    <row r="221" spans="1:10" x14ac:dyDescent="0.25">
      <c r="B221" s="4">
        <v>20</v>
      </c>
      <c r="C221" s="5">
        <v>528</v>
      </c>
      <c r="D221" s="3">
        <v>3.42</v>
      </c>
      <c r="E221" s="4">
        <v>25</v>
      </c>
      <c r="F221" s="4">
        <v>35</v>
      </c>
      <c r="G221" s="5">
        <v>942</v>
      </c>
      <c r="H221" s="8">
        <v>5.1265306122448978E-2</v>
      </c>
      <c r="I221" s="5">
        <v>380.68194284237535</v>
      </c>
      <c r="J221" s="3">
        <v>0.25</v>
      </c>
    </row>
    <row r="222" spans="1:10" x14ac:dyDescent="0.25">
      <c r="B222" s="4">
        <v>20</v>
      </c>
      <c r="C222" s="5">
        <v>528</v>
      </c>
      <c r="D222" s="3">
        <v>3.42</v>
      </c>
      <c r="E222" s="4">
        <v>25</v>
      </c>
      <c r="F222" s="4">
        <v>35</v>
      </c>
      <c r="G222" s="5">
        <v>942</v>
      </c>
      <c r="H222" s="8">
        <v>5.1265306122448978E-2</v>
      </c>
      <c r="I222" s="5">
        <v>423.92091475889458</v>
      </c>
      <c r="J222" s="3">
        <v>0.28999999999999998</v>
      </c>
    </row>
    <row r="223" spans="1:10" x14ac:dyDescent="0.25">
      <c r="B223" s="4">
        <v>20</v>
      </c>
      <c r="C223" s="5">
        <v>528</v>
      </c>
      <c r="D223" s="3">
        <v>3.42</v>
      </c>
      <c r="E223" s="4">
        <v>25</v>
      </c>
      <c r="F223" s="4">
        <v>35</v>
      </c>
      <c r="G223" s="5">
        <v>942</v>
      </c>
      <c r="H223" s="8">
        <v>5.1265306122448978E-2</v>
      </c>
      <c r="I223" s="5">
        <v>467.15988667541376</v>
      </c>
      <c r="J223" s="3">
        <v>0.31</v>
      </c>
    </row>
    <row r="224" spans="1:10" x14ac:dyDescent="0.25">
      <c r="B224" s="4">
        <v>20</v>
      </c>
      <c r="C224" s="5">
        <v>528</v>
      </c>
      <c r="D224" s="3">
        <v>3.42</v>
      </c>
      <c r="E224" s="4">
        <v>25</v>
      </c>
      <c r="F224" s="4">
        <v>35</v>
      </c>
      <c r="G224" s="5">
        <v>942</v>
      </c>
      <c r="H224" s="8">
        <v>5.1265306122448978E-2</v>
      </c>
      <c r="I224" s="5">
        <v>501.10623509507292</v>
      </c>
      <c r="J224" s="3">
        <v>0.37</v>
      </c>
    </row>
    <row r="225" spans="1:10" x14ac:dyDescent="0.25">
      <c r="A225" s="1" t="s">
        <v>52</v>
      </c>
      <c r="B225" s="4">
        <v>16</v>
      </c>
      <c r="C225" s="5">
        <v>528</v>
      </c>
      <c r="D225" s="3">
        <v>2.98</v>
      </c>
      <c r="E225" s="4">
        <v>27</v>
      </c>
      <c r="F225" s="4">
        <v>35</v>
      </c>
      <c r="G225" s="5">
        <v>402</v>
      </c>
      <c r="H225" s="8">
        <v>2.3304347826086955E-2</v>
      </c>
      <c r="I225" s="5">
        <v>338.45671348122494</v>
      </c>
      <c r="J225" s="3">
        <v>0.16</v>
      </c>
    </row>
    <row r="226" spans="1:10" x14ac:dyDescent="0.25">
      <c r="B226" s="4">
        <v>16</v>
      </c>
      <c r="C226" s="5">
        <v>528</v>
      </c>
      <c r="D226" s="3">
        <v>2.98</v>
      </c>
      <c r="E226" s="4">
        <v>27</v>
      </c>
      <c r="F226" s="4">
        <v>35</v>
      </c>
      <c r="G226" s="5">
        <v>402</v>
      </c>
      <c r="H226" s="8">
        <v>2.3304347826086955E-2</v>
      </c>
      <c r="I226" s="5">
        <v>433.44874130170848</v>
      </c>
      <c r="J226" s="3">
        <v>0.2</v>
      </c>
    </row>
    <row r="227" spans="1:10" x14ac:dyDescent="0.25">
      <c r="B227" s="4">
        <v>16</v>
      </c>
      <c r="C227" s="5">
        <v>528</v>
      </c>
      <c r="D227" s="3">
        <v>2.98</v>
      </c>
      <c r="E227" s="4">
        <v>27</v>
      </c>
      <c r="F227" s="4">
        <v>35</v>
      </c>
      <c r="G227" s="5">
        <v>402</v>
      </c>
      <c r="H227" s="8">
        <v>2.3304347826086955E-2</v>
      </c>
      <c r="I227" s="5">
        <v>523.88203180799201</v>
      </c>
      <c r="J227" s="3">
        <v>0.26</v>
      </c>
    </row>
    <row r="228" spans="1:10" x14ac:dyDescent="0.25">
      <c r="A228" s="1" t="s">
        <v>53</v>
      </c>
      <c r="B228" s="4">
        <v>20</v>
      </c>
      <c r="C228" s="5">
        <v>528</v>
      </c>
      <c r="D228" s="3">
        <v>2.98</v>
      </c>
      <c r="E228" s="4">
        <v>25</v>
      </c>
      <c r="F228" s="4">
        <v>35</v>
      </c>
      <c r="G228" s="5">
        <v>628</v>
      </c>
      <c r="H228" s="8">
        <v>3.4176870748299316E-2</v>
      </c>
      <c r="I228" s="5">
        <v>217.08100493447304</v>
      </c>
      <c r="J228" s="3">
        <v>0.17</v>
      </c>
    </row>
    <row r="229" spans="1:10" x14ac:dyDescent="0.25">
      <c r="B229" s="4">
        <v>20</v>
      </c>
      <c r="C229" s="5">
        <v>528</v>
      </c>
      <c r="D229" s="3">
        <v>2.98</v>
      </c>
      <c r="E229" s="4">
        <v>25</v>
      </c>
      <c r="F229" s="4">
        <v>35</v>
      </c>
      <c r="G229" s="5">
        <v>628</v>
      </c>
      <c r="H229" s="8">
        <v>3.4176870748299316E-2</v>
      </c>
      <c r="I229" s="5">
        <v>262.36532615965365</v>
      </c>
      <c r="J229" s="3">
        <v>0.19</v>
      </c>
    </row>
    <row r="230" spans="1:10" x14ac:dyDescent="0.25">
      <c r="B230" s="4">
        <v>20</v>
      </c>
      <c r="C230" s="5">
        <v>528</v>
      </c>
      <c r="D230" s="3">
        <v>2.98</v>
      </c>
      <c r="E230" s="4">
        <v>25</v>
      </c>
      <c r="F230" s="4">
        <v>35</v>
      </c>
      <c r="G230" s="5">
        <v>628</v>
      </c>
      <c r="H230" s="8">
        <v>3.4176870748299316E-2</v>
      </c>
      <c r="I230" s="5">
        <v>320.58802487774301</v>
      </c>
      <c r="J230" s="3">
        <v>0.23</v>
      </c>
    </row>
    <row r="231" spans="1:10" x14ac:dyDescent="0.25">
      <c r="B231" s="4">
        <v>20</v>
      </c>
      <c r="C231" s="5">
        <v>528</v>
      </c>
      <c r="D231" s="3">
        <v>2.98</v>
      </c>
      <c r="E231" s="4">
        <v>25</v>
      </c>
      <c r="F231" s="4">
        <v>35</v>
      </c>
      <c r="G231" s="5">
        <v>628</v>
      </c>
      <c r="H231" s="8">
        <v>3.4176870748299316E-2</v>
      </c>
      <c r="I231" s="5">
        <v>346.46477986356052</v>
      </c>
      <c r="J231" s="3">
        <v>0.25</v>
      </c>
    </row>
    <row r="232" spans="1:10" x14ac:dyDescent="0.25">
      <c r="B232" s="4">
        <v>20</v>
      </c>
      <c r="C232" s="5">
        <v>528</v>
      </c>
      <c r="D232" s="3">
        <v>2.98</v>
      </c>
      <c r="E232" s="4">
        <v>25</v>
      </c>
      <c r="F232" s="4">
        <v>35</v>
      </c>
      <c r="G232" s="5">
        <v>628</v>
      </c>
      <c r="H232" s="8">
        <v>3.4176870748299316E-2</v>
      </c>
      <c r="I232" s="5">
        <v>385.27991234228682</v>
      </c>
      <c r="J232" s="3">
        <v>0.3</v>
      </c>
    </row>
    <row r="233" spans="1:10" x14ac:dyDescent="0.25">
      <c r="B233" s="4">
        <v>20</v>
      </c>
      <c r="C233" s="5">
        <v>528</v>
      </c>
      <c r="D233" s="3">
        <v>2.98</v>
      </c>
      <c r="E233" s="4">
        <v>25</v>
      </c>
      <c r="F233" s="4">
        <v>35</v>
      </c>
      <c r="G233" s="5">
        <v>628</v>
      </c>
      <c r="H233" s="8">
        <v>3.4176870748299316E-2</v>
      </c>
      <c r="I233" s="5">
        <v>411.15666732810439</v>
      </c>
      <c r="J233" s="3">
        <v>0.32</v>
      </c>
    </row>
    <row r="234" spans="1:10" x14ac:dyDescent="0.25">
      <c r="B234" s="4">
        <v>20</v>
      </c>
      <c r="C234" s="5">
        <v>528</v>
      </c>
      <c r="D234" s="3">
        <v>2.98</v>
      </c>
      <c r="E234" s="4">
        <v>25</v>
      </c>
      <c r="F234" s="4">
        <v>35</v>
      </c>
      <c r="G234" s="5">
        <v>628</v>
      </c>
      <c r="H234" s="8">
        <v>3.4176870748299316E-2</v>
      </c>
      <c r="I234" s="5">
        <v>474.55471704335713</v>
      </c>
      <c r="J234" s="3">
        <v>0.36</v>
      </c>
    </row>
    <row r="235" spans="1:10" x14ac:dyDescent="0.25">
      <c r="B235" s="4">
        <v>20</v>
      </c>
      <c r="C235" s="5">
        <v>528</v>
      </c>
      <c r="D235" s="3">
        <v>2.98</v>
      </c>
      <c r="E235" s="4">
        <v>25</v>
      </c>
      <c r="F235" s="4">
        <v>35</v>
      </c>
      <c r="G235" s="5">
        <v>628</v>
      </c>
      <c r="H235" s="8">
        <v>3.4176870748299316E-2</v>
      </c>
      <c r="I235" s="5">
        <v>526.44594786447112</v>
      </c>
      <c r="J235" s="3">
        <v>0.47</v>
      </c>
    </row>
    <row r="236" spans="1:10" x14ac:dyDescent="0.25">
      <c r="A236" s="1" t="s">
        <v>54</v>
      </c>
      <c r="B236" s="4">
        <v>20</v>
      </c>
      <c r="C236" s="5">
        <v>528</v>
      </c>
      <c r="D236" s="3">
        <v>2.98</v>
      </c>
      <c r="E236" s="4">
        <v>25</v>
      </c>
      <c r="F236" s="4">
        <v>35</v>
      </c>
      <c r="G236" s="5">
        <v>942</v>
      </c>
      <c r="H236" s="8">
        <v>5.1265306122448978E-2</v>
      </c>
      <c r="I236" s="5">
        <v>275.46613457337332</v>
      </c>
      <c r="J236" s="3">
        <v>0.16</v>
      </c>
    </row>
    <row r="237" spans="1:10" x14ac:dyDescent="0.25">
      <c r="B237" s="4">
        <v>20</v>
      </c>
      <c r="C237" s="5">
        <v>528</v>
      </c>
      <c r="D237" s="3">
        <v>2.98</v>
      </c>
      <c r="E237" s="4">
        <v>25</v>
      </c>
      <c r="F237" s="4">
        <v>35</v>
      </c>
      <c r="G237" s="5">
        <v>942</v>
      </c>
      <c r="H237" s="8">
        <v>5.1265306122448978E-2</v>
      </c>
      <c r="I237" s="5">
        <v>292.26518583602842</v>
      </c>
      <c r="J237" s="3">
        <v>0.18</v>
      </c>
    </row>
    <row r="238" spans="1:10" x14ac:dyDescent="0.25">
      <c r="B238" s="4">
        <v>20</v>
      </c>
      <c r="C238" s="5">
        <v>528</v>
      </c>
      <c r="D238" s="3">
        <v>2.98</v>
      </c>
      <c r="E238" s="4">
        <v>25</v>
      </c>
      <c r="F238" s="4">
        <v>35</v>
      </c>
      <c r="G238" s="5">
        <v>942</v>
      </c>
      <c r="H238" s="8">
        <v>5.1265306122448978E-2</v>
      </c>
      <c r="I238" s="5">
        <v>334.26281399266657</v>
      </c>
      <c r="J238" s="3">
        <v>0.18</v>
      </c>
    </row>
    <row r="239" spans="1:10" x14ac:dyDescent="0.25">
      <c r="B239" s="4">
        <v>20</v>
      </c>
      <c r="C239" s="5">
        <v>528</v>
      </c>
      <c r="D239" s="3">
        <v>2.98</v>
      </c>
      <c r="E239" s="4">
        <v>25</v>
      </c>
      <c r="F239" s="4">
        <v>35</v>
      </c>
      <c r="G239" s="5">
        <v>942</v>
      </c>
      <c r="H239" s="8">
        <v>5.1265306122448978E-2</v>
      </c>
      <c r="I239" s="5">
        <v>380.46020496496845</v>
      </c>
      <c r="J239" s="3">
        <v>0.2</v>
      </c>
    </row>
    <row r="240" spans="1:10" x14ac:dyDescent="0.25">
      <c r="B240" s="4">
        <v>20</v>
      </c>
      <c r="C240" s="5">
        <v>528</v>
      </c>
      <c r="D240" s="3">
        <v>2.98</v>
      </c>
      <c r="E240" s="4">
        <v>25</v>
      </c>
      <c r="F240" s="4">
        <v>35</v>
      </c>
      <c r="G240" s="5">
        <v>942</v>
      </c>
      <c r="H240" s="8">
        <v>5.1265306122448978E-2</v>
      </c>
      <c r="I240" s="5">
        <v>422.45783312160643</v>
      </c>
      <c r="J240" s="3">
        <v>0.2</v>
      </c>
    </row>
    <row r="241" spans="1:10" x14ac:dyDescent="0.25">
      <c r="B241" s="4">
        <v>20</v>
      </c>
      <c r="C241" s="5">
        <v>528</v>
      </c>
      <c r="D241" s="3">
        <v>2.98</v>
      </c>
      <c r="E241" s="4">
        <v>25</v>
      </c>
      <c r="F241" s="4">
        <v>35</v>
      </c>
      <c r="G241" s="5">
        <v>942</v>
      </c>
      <c r="H241" s="8">
        <v>5.1265306122448978E-2</v>
      </c>
      <c r="I241" s="5">
        <v>460.25569846258065</v>
      </c>
      <c r="J241" s="3">
        <v>0.2</v>
      </c>
    </row>
    <row r="242" spans="1:10" x14ac:dyDescent="0.25">
      <c r="B242" s="4">
        <v>20</v>
      </c>
      <c r="C242" s="5">
        <v>528</v>
      </c>
      <c r="D242" s="3">
        <v>2.98</v>
      </c>
      <c r="E242" s="4">
        <v>25</v>
      </c>
      <c r="F242" s="4">
        <v>35</v>
      </c>
      <c r="G242" s="5">
        <v>942</v>
      </c>
      <c r="H242" s="8">
        <v>5.1265306122448978E-2</v>
      </c>
      <c r="I242" s="5">
        <v>502.05901185324399</v>
      </c>
      <c r="J242" s="3">
        <v>0.22</v>
      </c>
    </row>
    <row r="243" spans="1:10" x14ac:dyDescent="0.25">
      <c r="A243" s="1" t="s">
        <v>55</v>
      </c>
      <c r="B243" s="4">
        <v>28</v>
      </c>
      <c r="C243" s="5">
        <v>400</v>
      </c>
      <c r="D243" s="3">
        <v>5.3084743571011064</v>
      </c>
      <c r="E243" s="4">
        <v>30</v>
      </c>
      <c r="F243" s="4">
        <v>44</v>
      </c>
      <c r="G243" s="5">
        <v>2463</v>
      </c>
      <c r="H243" s="8">
        <v>7.9967532467532465E-2</v>
      </c>
      <c r="I243" s="5">
        <v>92.531033485649147</v>
      </c>
      <c r="J243" s="3">
        <v>0.22</v>
      </c>
    </row>
    <row r="244" spans="1:10" x14ac:dyDescent="0.25">
      <c r="B244" s="4">
        <v>28</v>
      </c>
      <c r="C244" s="5">
        <v>400</v>
      </c>
      <c r="D244" s="3">
        <v>5.3084743571011064</v>
      </c>
      <c r="E244" s="4">
        <v>30</v>
      </c>
      <c r="F244" s="4">
        <v>44</v>
      </c>
      <c r="G244" s="5">
        <v>2463</v>
      </c>
      <c r="H244" s="8">
        <v>7.9967532467532465E-2</v>
      </c>
      <c r="I244" s="5">
        <v>145.46919836430115</v>
      </c>
      <c r="J244" s="3">
        <v>0.25</v>
      </c>
    </row>
    <row r="245" spans="1:10" x14ac:dyDescent="0.25">
      <c r="B245" s="4">
        <v>28</v>
      </c>
      <c r="C245" s="5">
        <v>400</v>
      </c>
      <c r="D245" s="3">
        <v>5.3084743571011064</v>
      </c>
      <c r="E245" s="4">
        <v>30</v>
      </c>
      <c r="F245" s="4">
        <v>44</v>
      </c>
      <c r="G245" s="5">
        <v>2463</v>
      </c>
      <c r="H245" s="8">
        <v>7.9967532467532465E-2</v>
      </c>
      <c r="I245" s="5">
        <v>180.36143433573642</v>
      </c>
      <c r="J245" s="3">
        <v>0.28999999999999998</v>
      </c>
    </row>
    <row r="246" spans="1:10" x14ac:dyDescent="0.25">
      <c r="B246" s="4">
        <v>28</v>
      </c>
      <c r="C246" s="5">
        <v>400</v>
      </c>
      <c r="D246" s="3">
        <v>5.3084743571011064</v>
      </c>
      <c r="E246" s="4">
        <v>30</v>
      </c>
      <c r="F246" s="4">
        <v>44</v>
      </c>
      <c r="G246" s="5">
        <v>2463</v>
      </c>
      <c r="H246" s="8">
        <v>7.9967532467532465E-2</v>
      </c>
      <c r="I246" s="5">
        <v>220.46146672081863</v>
      </c>
      <c r="J246" s="3">
        <v>0.31</v>
      </c>
    </row>
    <row r="247" spans="1:10" x14ac:dyDescent="0.25">
      <c r="B247" s="4">
        <v>28</v>
      </c>
      <c r="C247" s="5">
        <v>400</v>
      </c>
      <c r="D247" s="3">
        <v>5.3084743571011064</v>
      </c>
      <c r="E247" s="4">
        <v>30</v>
      </c>
      <c r="F247" s="4">
        <v>44</v>
      </c>
      <c r="G247" s="5">
        <v>2463</v>
      </c>
      <c r="H247" s="8">
        <v>7.9967532467532465E-2</v>
      </c>
      <c r="I247" s="5">
        <v>282.95502368458324</v>
      </c>
      <c r="J247" s="3">
        <v>0.33</v>
      </c>
    </row>
    <row r="248" spans="1:10" x14ac:dyDescent="0.25">
      <c r="B248" s="4">
        <v>28</v>
      </c>
      <c r="C248" s="5">
        <v>400</v>
      </c>
      <c r="D248" s="3">
        <v>5.3084743571011064</v>
      </c>
      <c r="E248" s="4">
        <v>30</v>
      </c>
      <c r="F248" s="4">
        <v>44</v>
      </c>
      <c r="G248" s="5">
        <v>2463</v>
      </c>
      <c r="H248" s="8">
        <v>7.9967532467532465E-2</v>
      </c>
      <c r="I248" s="5">
        <v>314.72258180783035</v>
      </c>
      <c r="J248" s="3">
        <v>0.34</v>
      </c>
    </row>
    <row r="249" spans="1:10" x14ac:dyDescent="0.25">
      <c r="B249" s="4">
        <v>28</v>
      </c>
      <c r="C249" s="5">
        <v>400</v>
      </c>
      <c r="D249" s="3">
        <v>5.3084743571011064</v>
      </c>
      <c r="E249" s="4">
        <v>30</v>
      </c>
      <c r="F249" s="4">
        <v>44</v>
      </c>
      <c r="G249" s="5">
        <v>2463</v>
      </c>
      <c r="H249" s="8">
        <v>7.9967532467532465E-2</v>
      </c>
      <c r="I249" s="5">
        <v>361.07196988928899</v>
      </c>
      <c r="J249" s="3">
        <v>0.37</v>
      </c>
    </row>
    <row r="250" spans="1:10" x14ac:dyDescent="0.25">
      <c r="A250" s="1" t="s">
        <v>56</v>
      </c>
      <c r="B250" s="4">
        <v>15.9</v>
      </c>
      <c r="C250" s="5">
        <v>392</v>
      </c>
      <c r="D250" s="3">
        <v>2.8258773978663156</v>
      </c>
      <c r="E250" s="4">
        <v>30</v>
      </c>
      <c r="F250" s="4">
        <v>38</v>
      </c>
      <c r="G250" s="5">
        <v>397.2</v>
      </c>
      <c r="H250" s="8">
        <v>2.2536170212765955E-2</v>
      </c>
      <c r="I250" s="5">
        <v>327.33566875282662</v>
      </c>
      <c r="J250" s="3">
        <v>0.2</v>
      </c>
    </row>
    <row r="251" spans="1:10" x14ac:dyDescent="0.25">
      <c r="B251" s="4">
        <v>15.9</v>
      </c>
      <c r="C251" s="5">
        <v>392</v>
      </c>
      <c r="D251" s="3">
        <v>2.8258773978663156</v>
      </c>
      <c r="E251" s="4">
        <v>30</v>
      </c>
      <c r="F251" s="4">
        <v>38</v>
      </c>
      <c r="G251" s="5">
        <v>397.2</v>
      </c>
      <c r="H251" s="8">
        <v>2.2536170212765955E-2</v>
      </c>
      <c r="I251" s="5">
        <v>367.24084443015647</v>
      </c>
      <c r="J251" s="3">
        <v>0.35</v>
      </c>
    </row>
    <row r="252" spans="1:10" x14ac:dyDescent="0.25">
      <c r="A252" s="1" t="s">
        <v>57</v>
      </c>
      <c r="B252" s="4">
        <v>15.9</v>
      </c>
      <c r="C252" s="5">
        <v>392</v>
      </c>
      <c r="D252" s="3">
        <v>2.8258773978663156</v>
      </c>
      <c r="E252" s="4">
        <v>30</v>
      </c>
      <c r="F252" s="4">
        <v>38</v>
      </c>
      <c r="G252" s="5">
        <v>397.2</v>
      </c>
      <c r="H252" s="8">
        <v>2.2536170212765955E-2</v>
      </c>
      <c r="I252" s="5">
        <v>329.07434564323017</v>
      </c>
      <c r="J252" s="3">
        <v>0.2</v>
      </c>
    </row>
    <row r="253" spans="1:10" x14ac:dyDescent="0.25">
      <c r="B253" s="4">
        <v>15.9</v>
      </c>
      <c r="C253" s="5">
        <v>392</v>
      </c>
      <c r="D253" s="3">
        <v>2.8258773978663156</v>
      </c>
      <c r="E253" s="4">
        <v>30</v>
      </c>
      <c r="F253" s="4">
        <v>38</v>
      </c>
      <c r="G253" s="5">
        <v>397.2</v>
      </c>
      <c r="H253" s="8">
        <v>2.2536170212765955E-2</v>
      </c>
      <c r="I253" s="5">
        <v>367.24084443015647</v>
      </c>
      <c r="J253" s="3">
        <v>0.25</v>
      </c>
    </row>
    <row r="254" spans="1:10" x14ac:dyDescent="0.25">
      <c r="A254" s="1" t="s">
        <v>58</v>
      </c>
      <c r="B254" s="4">
        <v>15.9</v>
      </c>
      <c r="C254" s="5">
        <v>392</v>
      </c>
      <c r="D254" s="3">
        <v>2.8258773978663156</v>
      </c>
      <c r="E254" s="4">
        <v>30</v>
      </c>
      <c r="F254" s="4">
        <v>38</v>
      </c>
      <c r="G254" s="5">
        <v>397.2</v>
      </c>
      <c r="H254" s="8">
        <v>2.2536170212765955E-2</v>
      </c>
      <c r="I254" s="5">
        <v>329.07434564323017</v>
      </c>
      <c r="J254" s="3">
        <v>0.2</v>
      </c>
    </row>
    <row r="255" spans="1:10" x14ac:dyDescent="0.25">
      <c r="B255" s="4">
        <v>15.9</v>
      </c>
      <c r="C255" s="5">
        <v>392</v>
      </c>
      <c r="D255" s="3">
        <v>2.8258773978663156</v>
      </c>
      <c r="E255" s="4">
        <v>30</v>
      </c>
      <c r="F255" s="4">
        <v>38</v>
      </c>
      <c r="G255" s="5">
        <v>397.2</v>
      </c>
      <c r="H255" s="8">
        <v>2.2536170212765955E-2</v>
      </c>
      <c r="I255" s="5">
        <v>367.24084443015647</v>
      </c>
      <c r="J255" s="3">
        <v>0.25</v>
      </c>
    </row>
    <row r="256" spans="1:10" x14ac:dyDescent="0.25">
      <c r="A256" s="1" t="s">
        <v>59</v>
      </c>
      <c r="B256" s="4">
        <v>15.9</v>
      </c>
      <c r="C256" s="5">
        <v>392</v>
      </c>
      <c r="D256" s="3">
        <v>2.8258773978663156</v>
      </c>
      <c r="E256" s="4">
        <v>30</v>
      </c>
      <c r="F256" s="4">
        <v>38</v>
      </c>
      <c r="G256" s="5">
        <v>397.2</v>
      </c>
      <c r="H256" s="8">
        <v>2.2536170212765955E-2</v>
      </c>
      <c r="I256" s="5">
        <v>330.81302253363384</v>
      </c>
      <c r="J256" s="3">
        <v>0.2</v>
      </c>
    </row>
    <row r="257" spans="1:10" x14ac:dyDescent="0.25">
      <c r="B257" s="4">
        <v>15.9</v>
      </c>
      <c r="C257" s="5">
        <v>392</v>
      </c>
      <c r="D257" s="3">
        <v>2.8258773978663156</v>
      </c>
      <c r="E257" s="4">
        <v>30</v>
      </c>
      <c r="F257" s="4">
        <v>38</v>
      </c>
      <c r="G257" s="5">
        <v>397.2</v>
      </c>
      <c r="H257" s="8">
        <v>2.2536170212765955E-2</v>
      </c>
      <c r="I257" s="5">
        <v>367.24084443015647</v>
      </c>
      <c r="J257" s="3">
        <v>0.3</v>
      </c>
    </row>
    <row r="258" spans="1:10" x14ac:dyDescent="0.25">
      <c r="A258" s="1" t="s">
        <v>60</v>
      </c>
      <c r="B258" s="4">
        <v>12.7</v>
      </c>
      <c r="C258" s="5">
        <v>392</v>
      </c>
      <c r="D258" s="3">
        <v>2.9208758709847928</v>
      </c>
      <c r="E258" s="4">
        <v>30</v>
      </c>
      <c r="F258" s="4">
        <v>36.5</v>
      </c>
      <c r="G258" s="5">
        <v>253.4</v>
      </c>
      <c r="H258" s="8">
        <v>1.6893333333333333E-2</v>
      </c>
      <c r="I258" s="5">
        <v>253.37547675213438</v>
      </c>
      <c r="J258" s="3">
        <v>0.15</v>
      </c>
    </row>
    <row r="259" spans="1:10" x14ac:dyDescent="0.25">
      <c r="B259" s="4">
        <v>12.7</v>
      </c>
      <c r="C259" s="5">
        <v>392</v>
      </c>
      <c r="D259" s="3">
        <v>2.9208758709847928</v>
      </c>
      <c r="E259" s="4">
        <v>30</v>
      </c>
      <c r="F259" s="4">
        <v>36.5</v>
      </c>
      <c r="G259" s="5">
        <v>253.4</v>
      </c>
      <c r="H259" s="8">
        <v>1.6893333333333333E-2</v>
      </c>
      <c r="I259" s="5">
        <v>358.91093839498222</v>
      </c>
      <c r="J259" s="3">
        <v>0.2</v>
      </c>
    </row>
    <row r="260" spans="1:10" x14ac:dyDescent="0.25">
      <c r="A260" s="1" t="s">
        <v>61</v>
      </c>
      <c r="B260" s="4">
        <v>12.7</v>
      </c>
      <c r="C260" s="5">
        <v>392</v>
      </c>
      <c r="D260" s="3">
        <v>2.9208758709847928</v>
      </c>
      <c r="E260" s="4">
        <v>30</v>
      </c>
      <c r="F260" s="4">
        <v>36.5</v>
      </c>
      <c r="G260" s="5">
        <v>253.4</v>
      </c>
      <c r="H260" s="8">
        <v>1.6893333333333333E-2</v>
      </c>
      <c r="I260" s="5">
        <v>256.22827785507121</v>
      </c>
      <c r="J260" s="3">
        <v>0.15</v>
      </c>
    </row>
    <row r="261" spans="1:10" x14ac:dyDescent="0.25">
      <c r="B261" s="4">
        <v>12.7</v>
      </c>
      <c r="C261" s="5">
        <v>392</v>
      </c>
      <c r="D261" s="3">
        <v>2.9208758709847928</v>
      </c>
      <c r="E261" s="4">
        <v>30</v>
      </c>
      <c r="F261" s="4">
        <v>36.5</v>
      </c>
      <c r="G261" s="5">
        <v>253.4</v>
      </c>
      <c r="H261" s="8">
        <v>1.6893333333333333E-2</v>
      </c>
      <c r="I261" s="5">
        <v>358.91093839498222</v>
      </c>
      <c r="J261" s="3">
        <v>0.2</v>
      </c>
    </row>
    <row r="262" spans="1:10" x14ac:dyDescent="0.25">
      <c r="A262" s="1" t="s">
        <v>62</v>
      </c>
      <c r="B262" s="4">
        <v>15.9</v>
      </c>
      <c r="C262" s="5">
        <v>392</v>
      </c>
      <c r="D262" s="3">
        <v>2.9208758709847928</v>
      </c>
      <c r="E262" s="4">
        <v>30</v>
      </c>
      <c r="F262" s="4">
        <v>38</v>
      </c>
      <c r="G262" s="5">
        <v>397.2</v>
      </c>
      <c r="H262" s="8">
        <v>2.2536170212765955E-2</v>
      </c>
      <c r="I262" s="5">
        <v>192.8715534680332</v>
      </c>
      <c r="J262" s="3">
        <v>0.15</v>
      </c>
    </row>
    <row r="263" spans="1:10" x14ac:dyDescent="0.25">
      <c r="B263" s="4">
        <v>15.9</v>
      </c>
      <c r="C263" s="5">
        <v>392</v>
      </c>
      <c r="D263" s="3">
        <v>2.9208758709847928</v>
      </c>
      <c r="E263" s="4">
        <v>30</v>
      </c>
      <c r="F263" s="4">
        <v>38</v>
      </c>
      <c r="G263" s="5">
        <v>397.2</v>
      </c>
      <c r="H263" s="8">
        <v>2.2536170212765955E-2</v>
      </c>
      <c r="I263" s="5">
        <v>331.11762492551475</v>
      </c>
      <c r="J263" s="3">
        <v>0.25</v>
      </c>
    </row>
    <row r="264" spans="1:10" x14ac:dyDescent="0.25">
      <c r="B264" s="4">
        <v>15.9</v>
      </c>
      <c r="C264" s="5">
        <v>392</v>
      </c>
      <c r="D264" s="3">
        <v>2.9208758709847928</v>
      </c>
      <c r="E264" s="4">
        <v>30</v>
      </c>
      <c r="F264" s="4">
        <v>38</v>
      </c>
      <c r="G264" s="5">
        <v>397.2</v>
      </c>
      <c r="H264" s="8">
        <v>2.2536170212765955E-2</v>
      </c>
      <c r="I264" s="5">
        <v>366.45290270331526</v>
      </c>
      <c r="J264" s="3">
        <v>0.3</v>
      </c>
    </row>
    <row r="265" spans="1:10" x14ac:dyDescent="0.25">
      <c r="A265" s="1" t="s">
        <v>63</v>
      </c>
      <c r="B265" s="4">
        <v>15.9</v>
      </c>
      <c r="C265" s="5">
        <v>392</v>
      </c>
      <c r="D265" s="3">
        <v>2.9208758709847928</v>
      </c>
      <c r="E265" s="4">
        <v>30</v>
      </c>
      <c r="F265" s="4">
        <v>38</v>
      </c>
      <c r="G265" s="5">
        <v>397.2</v>
      </c>
      <c r="H265" s="8">
        <v>2.2536170212765955E-2</v>
      </c>
      <c r="I265" s="5">
        <v>194.62150373964698</v>
      </c>
      <c r="J265" s="3">
        <v>0.15</v>
      </c>
    </row>
    <row r="266" spans="1:10" x14ac:dyDescent="0.25">
      <c r="B266" s="4">
        <v>15.9</v>
      </c>
      <c r="C266" s="5">
        <v>392</v>
      </c>
      <c r="D266" s="3">
        <v>2.9208758709847928</v>
      </c>
      <c r="E266" s="4">
        <v>30</v>
      </c>
      <c r="F266" s="4">
        <v>38</v>
      </c>
      <c r="G266" s="5">
        <v>397.2</v>
      </c>
      <c r="H266" s="8">
        <v>2.2536170212765955E-2</v>
      </c>
      <c r="I266" s="5">
        <v>332.86757519712853</v>
      </c>
      <c r="J266" s="3">
        <v>0.25</v>
      </c>
    </row>
    <row r="267" spans="1:10" x14ac:dyDescent="0.25">
      <c r="A267" s="1" t="s">
        <v>64</v>
      </c>
      <c r="B267" s="4">
        <v>19.100000000000001</v>
      </c>
      <c r="C267" s="5">
        <v>392</v>
      </c>
      <c r="D267" s="3">
        <v>2.9208758709847928</v>
      </c>
      <c r="E267" s="4">
        <v>30</v>
      </c>
      <c r="F267" s="4">
        <v>39.5</v>
      </c>
      <c r="G267" s="5">
        <v>573</v>
      </c>
      <c r="H267" s="8">
        <v>2.8296296296296295E-2</v>
      </c>
      <c r="I267" s="5">
        <v>113.83469775903394</v>
      </c>
      <c r="J267" s="3">
        <v>0.15</v>
      </c>
    </row>
    <row r="268" spans="1:10" x14ac:dyDescent="0.25">
      <c r="B268" s="4">
        <v>19.100000000000001</v>
      </c>
      <c r="C268" s="5">
        <v>392</v>
      </c>
      <c r="D268" s="3">
        <v>2.9208758709847928</v>
      </c>
      <c r="E268" s="4">
        <v>30</v>
      </c>
      <c r="F268" s="4">
        <v>39.5</v>
      </c>
      <c r="G268" s="5">
        <v>573</v>
      </c>
      <c r="H268" s="8">
        <v>2.8296296296296295E-2</v>
      </c>
      <c r="I268" s="5">
        <v>206.13033083780331</v>
      </c>
      <c r="J268" s="3">
        <v>0.2</v>
      </c>
    </row>
    <row r="269" spans="1:10" x14ac:dyDescent="0.25">
      <c r="B269" s="4">
        <v>19.100000000000001</v>
      </c>
      <c r="C269" s="5">
        <v>392</v>
      </c>
      <c r="D269" s="3">
        <v>2.9208758709847928</v>
      </c>
      <c r="E269" s="4">
        <v>30</v>
      </c>
      <c r="F269" s="4">
        <v>39.5</v>
      </c>
      <c r="G269" s="5">
        <v>573</v>
      </c>
      <c r="H269" s="8">
        <v>2.8296296296296295E-2</v>
      </c>
      <c r="I269" s="5">
        <v>300.38893655306191</v>
      </c>
      <c r="J269" s="3">
        <v>0.3</v>
      </c>
    </row>
    <row r="270" spans="1:10" x14ac:dyDescent="0.25">
      <c r="B270" s="4">
        <v>19.100000000000001</v>
      </c>
      <c r="C270" s="5">
        <v>392</v>
      </c>
      <c r="D270" s="3">
        <v>2.9208758709847928</v>
      </c>
      <c r="E270" s="4">
        <v>30</v>
      </c>
      <c r="F270" s="4">
        <v>39.5</v>
      </c>
      <c r="G270" s="5">
        <v>573</v>
      </c>
      <c r="H270" s="8">
        <v>2.8296296296296295E-2</v>
      </c>
      <c r="I270" s="5">
        <v>371.0491641412724</v>
      </c>
      <c r="J270" s="3">
        <v>0.33</v>
      </c>
    </row>
    <row r="271" spans="1:10" x14ac:dyDescent="0.25">
      <c r="A271" s="1" t="s">
        <v>65</v>
      </c>
      <c r="B271" s="4">
        <v>19.100000000000001</v>
      </c>
      <c r="C271" s="5">
        <v>392</v>
      </c>
      <c r="D271" s="3">
        <v>2.9208758709847928</v>
      </c>
      <c r="E271" s="4">
        <v>30</v>
      </c>
      <c r="F271" s="4">
        <v>39.5</v>
      </c>
      <c r="G271" s="5">
        <v>573</v>
      </c>
      <c r="H271" s="8">
        <v>2.8296296296296295E-2</v>
      </c>
      <c r="I271" s="5">
        <v>112.88532852532133</v>
      </c>
      <c r="J271" s="3">
        <v>0.15</v>
      </c>
    </row>
    <row r="272" spans="1:10" x14ac:dyDescent="0.25">
      <c r="B272" s="4">
        <v>19.100000000000001</v>
      </c>
      <c r="C272" s="5">
        <v>392</v>
      </c>
      <c r="D272" s="3">
        <v>2.9208758709847928</v>
      </c>
      <c r="E272" s="4">
        <v>30</v>
      </c>
      <c r="F272" s="4">
        <v>39.5</v>
      </c>
      <c r="G272" s="5">
        <v>573</v>
      </c>
      <c r="H272" s="8">
        <v>2.8296296296296295E-2</v>
      </c>
      <c r="I272" s="5">
        <v>203.74403702222713</v>
      </c>
      <c r="J272" s="3">
        <v>0.25</v>
      </c>
    </row>
    <row r="273" spans="1:10" x14ac:dyDescent="0.25">
      <c r="B273" s="4">
        <v>19.100000000000001</v>
      </c>
      <c r="C273" s="5">
        <v>392</v>
      </c>
      <c r="D273" s="3">
        <v>2.9208758709847928</v>
      </c>
      <c r="E273" s="4">
        <v>30</v>
      </c>
      <c r="F273" s="4">
        <v>39.5</v>
      </c>
      <c r="G273" s="5">
        <v>573</v>
      </c>
      <c r="H273" s="8">
        <v>2.8296296296296295E-2</v>
      </c>
      <c r="I273" s="5">
        <v>296.80949582969777</v>
      </c>
      <c r="J273" s="3">
        <v>0.28000000000000003</v>
      </c>
    </row>
    <row r="274" spans="1:10" x14ac:dyDescent="0.25">
      <c r="A274" s="1" t="s">
        <v>66</v>
      </c>
      <c r="B274" s="4">
        <v>15.9</v>
      </c>
      <c r="C274" s="5">
        <v>392</v>
      </c>
      <c r="D274" s="3">
        <v>3.3538794827423906</v>
      </c>
      <c r="E274" s="4">
        <v>30</v>
      </c>
      <c r="F274" s="4">
        <v>38</v>
      </c>
      <c r="G274" s="5">
        <v>397.2</v>
      </c>
      <c r="H274" s="8">
        <v>2.2536170212765955E-2</v>
      </c>
      <c r="I274" s="5">
        <v>326.5050768139763</v>
      </c>
      <c r="J274" s="3">
        <v>0.2</v>
      </c>
    </row>
    <row r="275" spans="1:10" x14ac:dyDescent="0.25">
      <c r="B275" s="4">
        <v>15.9</v>
      </c>
      <c r="C275" s="5">
        <v>392</v>
      </c>
      <c r="D275" s="3">
        <v>3.3538794827423906</v>
      </c>
      <c r="E275" s="4">
        <v>30</v>
      </c>
      <c r="F275" s="4">
        <v>38</v>
      </c>
      <c r="G275" s="5">
        <v>397.2</v>
      </c>
      <c r="H275" s="8">
        <v>2.2536170212765955E-2</v>
      </c>
      <c r="I275" s="5">
        <v>362.87183038768865</v>
      </c>
      <c r="J275" s="3">
        <v>0.22</v>
      </c>
    </row>
    <row r="276" spans="1:10" x14ac:dyDescent="0.25">
      <c r="A276" s="1" t="s">
        <v>67</v>
      </c>
      <c r="B276" s="4">
        <v>15.9</v>
      </c>
      <c r="C276" s="5">
        <v>392</v>
      </c>
      <c r="D276" s="3">
        <v>3.3538794827423906</v>
      </c>
      <c r="E276" s="4">
        <v>30</v>
      </c>
      <c r="F276" s="4">
        <v>38</v>
      </c>
      <c r="G276" s="5">
        <v>397.2</v>
      </c>
      <c r="H276" s="8">
        <v>2.2536170212765955E-2</v>
      </c>
      <c r="I276" s="5">
        <v>326.5050768139763</v>
      </c>
      <c r="J276" s="3">
        <v>0.17</v>
      </c>
    </row>
    <row r="277" spans="1:10" x14ac:dyDescent="0.25">
      <c r="B277" s="4">
        <v>15.9</v>
      </c>
      <c r="C277" s="5">
        <v>392</v>
      </c>
      <c r="D277" s="3">
        <v>3.3538794827423906</v>
      </c>
      <c r="E277" s="4">
        <v>30</v>
      </c>
      <c r="F277" s="4">
        <v>38</v>
      </c>
      <c r="G277" s="5">
        <v>397.2</v>
      </c>
      <c r="H277" s="8">
        <v>2.2536170212765955E-2</v>
      </c>
      <c r="I277" s="5">
        <v>362.87183038768865</v>
      </c>
      <c r="J277" s="3">
        <v>0.21</v>
      </c>
    </row>
    <row r="278" spans="1:10" x14ac:dyDescent="0.25">
      <c r="A278" s="1" t="s">
        <v>68</v>
      </c>
      <c r="B278" s="4">
        <v>19.100000000000001</v>
      </c>
      <c r="C278" s="5">
        <v>392</v>
      </c>
      <c r="D278" s="3">
        <v>3.3538794827423906</v>
      </c>
      <c r="E278" s="4">
        <v>30</v>
      </c>
      <c r="F278" s="4">
        <v>39.5</v>
      </c>
      <c r="G278" s="5">
        <v>573</v>
      </c>
      <c r="H278" s="8">
        <v>2.8296296296296295E-2</v>
      </c>
      <c r="I278" s="5">
        <v>147.26196068954874</v>
      </c>
      <c r="J278" s="3">
        <v>0.17</v>
      </c>
    </row>
    <row r="279" spans="1:10" x14ac:dyDescent="0.25">
      <c r="B279" s="4">
        <v>19.100000000000001</v>
      </c>
      <c r="C279" s="5">
        <v>392</v>
      </c>
      <c r="D279" s="3">
        <v>3.3538794827423906</v>
      </c>
      <c r="E279" s="4">
        <v>30</v>
      </c>
      <c r="F279" s="4">
        <v>39.5</v>
      </c>
      <c r="G279" s="5">
        <v>573</v>
      </c>
      <c r="H279" s="8">
        <v>2.8296296296296295E-2</v>
      </c>
      <c r="I279" s="5">
        <v>196.13239467506898</v>
      </c>
      <c r="J279" s="3">
        <v>0.18</v>
      </c>
    </row>
    <row r="280" spans="1:10" x14ac:dyDescent="0.25">
      <c r="B280" s="4">
        <v>19.100000000000001</v>
      </c>
      <c r="C280" s="5">
        <v>392</v>
      </c>
      <c r="D280" s="3">
        <v>3.3538794827423906</v>
      </c>
      <c r="E280" s="4">
        <v>30</v>
      </c>
      <c r="F280" s="4">
        <v>39.5</v>
      </c>
      <c r="G280" s="5">
        <v>573</v>
      </c>
      <c r="H280" s="8">
        <v>2.8296296296296295E-2</v>
      </c>
      <c r="I280" s="5">
        <v>243.78106781095127</v>
      </c>
      <c r="J280" s="3">
        <v>0.2</v>
      </c>
    </row>
    <row r="281" spans="1:10" x14ac:dyDescent="0.25">
      <c r="B281" s="4">
        <v>19.100000000000001</v>
      </c>
      <c r="C281" s="5">
        <v>392</v>
      </c>
      <c r="D281" s="3">
        <v>3.3538794827423906</v>
      </c>
      <c r="E281" s="4">
        <v>30</v>
      </c>
      <c r="F281" s="4">
        <v>39.5</v>
      </c>
      <c r="G281" s="5">
        <v>573</v>
      </c>
      <c r="H281" s="8">
        <v>2.8296296296296295E-2</v>
      </c>
      <c r="I281" s="5">
        <v>292.65150179647139</v>
      </c>
      <c r="J281" s="3">
        <v>0.2</v>
      </c>
    </row>
    <row r="282" spans="1:10" x14ac:dyDescent="0.25">
      <c r="B282" s="4">
        <v>19.100000000000001</v>
      </c>
      <c r="C282" s="5">
        <v>392</v>
      </c>
      <c r="D282" s="3">
        <v>3.3538794827423906</v>
      </c>
      <c r="E282" s="4">
        <v>30</v>
      </c>
      <c r="F282" s="4">
        <v>39.5</v>
      </c>
      <c r="G282" s="5">
        <v>573</v>
      </c>
      <c r="H282" s="8">
        <v>2.8296296296296295E-2</v>
      </c>
      <c r="I282" s="5">
        <v>339.07841408271571</v>
      </c>
      <c r="J282" s="3">
        <v>0.25</v>
      </c>
    </row>
    <row r="283" spans="1:10" x14ac:dyDescent="0.25">
      <c r="B283" s="4">
        <v>19.100000000000001</v>
      </c>
      <c r="C283" s="5">
        <v>392</v>
      </c>
      <c r="D283" s="3">
        <v>3.3538794827423906</v>
      </c>
      <c r="E283" s="4">
        <v>30</v>
      </c>
      <c r="F283" s="4">
        <v>39.5</v>
      </c>
      <c r="G283" s="5">
        <v>573</v>
      </c>
      <c r="H283" s="8">
        <v>2.8296296296296295E-2</v>
      </c>
      <c r="I283" s="5">
        <v>368.14946203483123</v>
      </c>
      <c r="J283" s="3">
        <v>0.27</v>
      </c>
    </row>
    <row r="284" spans="1:10" x14ac:dyDescent="0.25">
      <c r="A284" s="1" t="s">
        <v>69</v>
      </c>
      <c r="B284" s="4">
        <v>19.100000000000001</v>
      </c>
      <c r="C284" s="5">
        <v>392</v>
      </c>
      <c r="D284" s="3">
        <v>3.3538794827423906</v>
      </c>
      <c r="E284" s="4">
        <v>30</v>
      </c>
      <c r="F284" s="4">
        <v>39.5</v>
      </c>
      <c r="G284" s="5">
        <v>573</v>
      </c>
      <c r="H284" s="8">
        <v>2.8296296296296295E-2</v>
      </c>
      <c r="I284" s="5">
        <v>243.78106781095127</v>
      </c>
      <c r="J284" s="3">
        <v>0.18</v>
      </c>
    </row>
    <row r="285" spans="1:10" x14ac:dyDescent="0.25">
      <c r="B285" s="4">
        <v>19.100000000000001</v>
      </c>
      <c r="C285" s="5">
        <v>392</v>
      </c>
      <c r="D285" s="3">
        <v>3.3538794827423906</v>
      </c>
      <c r="E285" s="4">
        <v>30</v>
      </c>
      <c r="F285" s="4">
        <v>39.5</v>
      </c>
      <c r="G285" s="5">
        <v>573</v>
      </c>
      <c r="H285" s="8">
        <v>2.8296296296296295E-2</v>
      </c>
      <c r="I285" s="5">
        <v>290.20798009719545</v>
      </c>
      <c r="J285" s="3">
        <v>0.19</v>
      </c>
    </row>
    <row r="286" spans="1:10" x14ac:dyDescent="0.25">
      <c r="B286" s="4">
        <v>19.100000000000001</v>
      </c>
      <c r="C286" s="5">
        <v>392</v>
      </c>
      <c r="D286" s="3">
        <v>3.3538794827423906</v>
      </c>
      <c r="E286" s="4">
        <v>30</v>
      </c>
      <c r="F286" s="4">
        <v>39.5</v>
      </c>
      <c r="G286" s="5">
        <v>573</v>
      </c>
      <c r="H286" s="8">
        <v>2.8296296296296295E-2</v>
      </c>
      <c r="I286" s="5">
        <v>339.07841408271571</v>
      </c>
      <c r="J286" s="3">
        <v>0.21</v>
      </c>
    </row>
    <row r="287" spans="1:10" x14ac:dyDescent="0.25">
      <c r="B287" s="4">
        <v>19.100000000000001</v>
      </c>
      <c r="C287" s="5">
        <v>392</v>
      </c>
      <c r="D287" s="3">
        <v>3.3538794827423906</v>
      </c>
      <c r="E287" s="4">
        <v>30</v>
      </c>
      <c r="F287" s="4">
        <v>39.5</v>
      </c>
      <c r="G287" s="5">
        <v>573</v>
      </c>
      <c r="H287" s="8">
        <v>2.8296296296296295E-2</v>
      </c>
      <c r="I287" s="5">
        <v>368.14946203483123</v>
      </c>
      <c r="J287" s="3">
        <v>0.26</v>
      </c>
    </row>
    <row r="288" spans="1:10" x14ac:dyDescent="0.25">
      <c r="A288" s="1" t="s">
        <v>70</v>
      </c>
      <c r="B288" s="4">
        <v>19.100000000000001</v>
      </c>
      <c r="C288" s="5">
        <v>276</v>
      </c>
      <c r="D288" s="3">
        <v>2.900328825179082</v>
      </c>
      <c r="E288" s="4">
        <v>31.8</v>
      </c>
      <c r="F288" s="4">
        <v>41.4</v>
      </c>
      <c r="G288" s="5">
        <v>568</v>
      </c>
      <c r="H288" s="8">
        <v>2.7224500516690342E-2</v>
      </c>
      <c r="I288" s="5">
        <v>131.31218431194344</v>
      </c>
      <c r="J288" s="3">
        <v>0.17</v>
      </c>
    </row>
    <row r="289" spans="1:10" x14ac:dyDescent="0.25">
      <c r="B289" s="4">
        <v>19.100000000000001</v>
      </c>
      <c r="C289" s="5">
        <v>276</v>
      </c>
      <c r="D289" s="3">
        <v>2.900328825179082</v>
      </c>
      <c r="E289" s="4">
        <v>31.8</v>
      </c>
      <c r="F289" s="4">
        <v>41.4</v>
      </c>
      <c r="G289" s="5">
        <v>568</v>
      </c>
      <c r="H289" s="8">
        <v>2.7224500516690342E-2</v>
      </c>
      <c r="I289" s="5">
        <v>183.72363442548033</v>
      </c>
      <c r="J289" s="3">
        <v>0.23</v>
      </c>
    </row>
    <row r="290" spans="1:10" x14ac:dyDescent="0.25">
      <c r="B290" s="4">
        <v>19.100000000000001</v>
      </c>
      <c r="C290" s="5">
        <v>276</v>
      </c>
      <c r="D290" s="3">
        <v>2.900328825179082</v>
      </c>
      <c r="E290" s="4">
        <v>31.8</v>
      </c>
      <c r="F290" s="4">
        <v>41.4</v>
      </c>
      <c r="G290" s="5">
        <v>568</v>
      </c>
      <c r="H290" s="8">
        <v>2.7224500516690342E-2</v>
      </c>
      <c r="I290" s="5">
        <v>223.27421245905444</v>
      </c>
      <c r="J290" s="3">
        <v>0.27</v>
      </c>
    </row>
    <row r="291" spans="1:10" x14ac:dyDescent="0.25">
      <c r="A291" s="1" t="s">
        <v>71</v>
      </c>
      <c r="B291" s="4">
        <v>19.100000000000001</v>
      </c>
      <c r="C291" s="5">
        <v>276</v>
      </c>
      <c r="D291" s="3">
        <v>2.8466918957142089</v>
      </c>
      <c r="E291" s="4">
        <v>31.8</v>
      </c>
      <c r="F291" s="4">
        <v>41.4</v>
      </c>
      <c r="G291" s="5">
        <v>568</v>
      </c>
      <c r="H291" s="8">
        <v>2.7224500516690342E-2</v>
      </c>
      <c r="I291" s="5">
        <v>224.17342621351992</v>
      </c>
      <c r="J291" s="3">
        <v>0.16</v>
      </c>
    </row>
    <row r="292" spans="1:10" x14ac:dyDescent="0.25">
      <c r="A292" s="1" t="s">
        <v>72</v>
      </c>
      <c r="B292" s="4">
        <v>19.100000000000001</v>
      </c>
      <c r="C292" s="5">
        <v>276</v>
      </c>
      <c r="D292" s="3">
        <v>2.711321473488328</v>
      </c>
      <c r="E292" s="4">
        <v>38.200000000000003</v>
      </c>
      <c r="F292" s="4">
        <v>47.7</v>
      </c>
      <c r="G292" s="5">
        <v>568</v>
      </c>
      <c r="H292" s="8">
        <v>2.6026774586137627E-2</v>
      </c>
      <c r="I292" s="5">
        <v>191.76492293440739</v>
      </c>
      <c r="J292" s="3">
        <v>0.16</v>
      </c>
    </row>
    <row r="293" spans="1:10" x14ac:dyDescent="0.25">
      <c r="B293" s="4">
        <v>19.100000000000001</v>
      </c>
      <c r="C293" s="5">
        <v>276</v>
      </c>
      <c r="D293" s="3">
        <v>2.711321473488328</v>
      </c>
      <c r="E293" s="4">
        <v>38.200000000000003</v>
      </c>
      <c r="F293" s="4">
        <v>47.7</v>
      </c>
      <c r="G293" s="5">
        <v>568</v>
      </c>
      <c r="H293" s="8">
        <v>2.6026774586137627E-2</v>
      </c>
      <c r="I293" s="5">
        <v>224.52366430868952</v>
      </c>
      <c r="J293" s="3">
        <v>0.2</v>
      </c>
    </row>
    <row r="294" spans="1:10" x14ac:dyDescent="0.25">
      <c r="A294" s="1" t="s">
        <v>73</v>
      </c>
      <c r="B294" s="4">
        <v>22.2</v>
      </c>
      <c r="C294" s="5">
        <v>276</v>
      </c>
      <c r="D294" s="3">
        <v>2.6879866270061714</v>
      </c>
      <c r="E294" s="4">
        <v>12.8</v>
      </c>
      <c r="F294" s="4">
        <v>23.9</v>
      </c>
      <c r="G294" s="5">
        <v>774</v>
      </c>
      <c r="H294" s="8">
        <v>6.0714168051169345E-2</v>
      </c>
      <c r="I294" s="5">
        <v>244.57971130479447</v>
      </c>
      <c r="J294" s="3">
        <v>0.17</v>
      </c>
    </row>
    <row r="295" spans="1:10" x14ac:dyDescent="0.25">
      <c r="A295" s="1" t="s">
        <v>74</v>
      </c>
      <c r="B295" s="4">
        <v>22.2</v>
      </c>
      <c r="C295" s="5">
        <v>276</v>
      </c>
      <c r="D295" s="3">
        <v>2.3846015710371389</v>
      </c>
      <c r="E295" s="4">
        <v>38</v>
      </c>
      <c r="F295" s="4">
        <v>49.1</v>
      </c>
      <c r="G295" s="5">
        <v>774</v>
      </c>
      <c r="H295" s="8">
        <v>3.1722299547035072E-2</v>
      </c>
      <c r="I295" s="5">
        <v>140.82727726288348</v>
      </c>
      <c r="J295" s="3">
        <v>0.15</v>
      </c>
    </row>
    <row r="296" spans="1:10" x14ac:dyDescent="0.25">
      <c r="B296" s="4">
        <v>22.2</v>
      </c>
      <c r="C296" s="5">
        <v>276</v>
      </c>
      <c r="D296" s="3">
        <v>2.3846015710371389</v>
      </c>
      <c r="E296" s="4">
        <v>38</v>
      </c>
      <c r="F296" s="4">
        <v>49.1</v>
      </c>
      <c r="G296" s="5">
        <v>774</v>
      </c>
      <c r="H296" s="8">
        <v>3.1722299547035072E-2</v>
      </c>
      <c r="I296" s="5">
        <v>178.83384524302568</v>
      </c>
      <c r="J296" s="3">
        <v>0.19</v>
      </c>
    </row>
    <row r="297" spans="1:10" x14ac:dyDescent="0.25">
      <c r="B297" s="4">
        <v>22.2</v>
      </c>
      <c r="C297" s="5">
        <v>276</v>
      </c>
      <c r="D297" s="3">
        <v>2.3846015710371389</v>
      </c>
      <c r="E297" s="4">
        <v>38</v>
      </c>
      <c r="F297" s="4">
        <v>49.1</v>
      </c>
      <c r="G297" s="5">
        <v>774</v>
      </c>
      <c r="H297" s="8">
        <v>3.1722299547035072E-2</v>
      </c>
      <c r="I297" s="5">
        <v>219.38630772901473</v>
      </c>
      <c r="J297" s="3">
        <v>0.22</v>
      </c>
    </row>
    <row r="298" spans="1:10" x14ac:dyDescent="0.25">
      <c r="B298" s="4">
        <v>22.2</v>
      </c>
      <c r="C298" s="5">
        <v>276</v>
      </c>
      <c r="D298" s="3">
        <v>2.3846015710371389</v>
      </c>
      <c r="E298" s="4">
        <v>38</v>
      </c>
      <c r="F298" s="4">
        <v>49.1</v>
      </c>
      <c r="G298" s="5">
        <v>774</v>
      </c>
      <c r="H298" s="8">
        <v>3.1722299547035072E-2</v>
      </c>
      <c r="I298" s="5">
        <v>237.16022682785922</v>
      </c>
      <c r="J298" s="3">
        <v>0.27</v>
      </c>
    </row>
    <row r="299" spans="1:10" x14ac:dyDescent="0.25">
      <c r="A299" s="1" t="s">
        <v>75</v>
      </c>
      <c r="B299" s="4">
        <v>22.2</v>
      </c>
      <c r="C299" s="5">
        <v>276</v>
      </c>
      <c r="D299" s="3">
        <v>2.8648423476200775</v>
      </c>
      <c r="E299" s="4">
        <v>38</v>
      </c>
      <c r="F299" s="4">
        <v>49.1</v>
      </c>
      <c r="G299" s="5">
        <v>774</v>
      </c>
      <c r="H299" s="8">
        <v>3.1722299547035072E-2</v>
      </c>
      <c r="I299" s="5">
        <v>210.2535029913453</v>
      </c>
      <c r="J299" s="3">
        <v>0.17</v>
      </c>
    </row>
    <row r="300" spans="1:10" x14ac:dyDescent="0.25">
      <c r="B300" s="4">
        <v>22.2</v>
      </c>
      <c r="C300" s="5">
        <v>276</v>
      </c>
      <c r="D300" s="3">
        <v>2.8648423476200775</v>
      </c>
      <c r="E300" s="4">
        <v>38</v>
      </c>
      <c r="F300" s="4">
        <v>49.1</v>
      </c>
      <c r="G300" s="5">
        <v>774</v>
      </c>
      <c r="H300" s="8">
        <v>3.1722299547035072E-2</v>
      </c>
      <c r="I300" s="5">
        <v>230.12722674031269</v>
      </c>
      <c r="J300" s="3">
        <v>0.2</v>
      </c>
    </row>
    <row r="301" spans="1:10" x14ac:dyDescent="0.25">
      <c r="A301" s="1" t="s">
        <v>76</v>
      </c>
      <c r="B301" s="4">
        <v>22.2</v>
      </c>
      <c r="C301" s="5">
        <v>276</v>
      </c>
      <c r="D301" s="3">
        <v>2.8336917902498859</v>
      </c>
      <c r="E301" s="4">
        <v>38</v>
      </c>
      <c r="F301" s="4">
        <v>49.1</v>
      </c>
      <c r="G301" s="5">
        <v>774</v>
      </c>
      <c r="H301" s="8">
        <v>3.1722299547035072E-2</v>
      </c>
      <c r="I301" s="5">
        <v>130.47854270038215</v>
      </c>
      <c r="J301" s="3">
        <v>0.15</v>
      </c>
    </row>
    <row r="302" spans="1:10" x14ac:dyDescent="0.25">
      <c r="B302" s="4">
        <v>22.2</v>
      </c>
      <c r="C302" s="5">
        <v>276</v>
      </c>
      <c r="D302" s="3">
        <v>2.8336917902498859</v>
      </c>
      <c r="E302" s="4">
        <v>38</v>
      </c>
      <c r="F302" s="4">
        <v>49.1</v>
      </c>
      <c r="G302" s="5">
        <v>774</v>
      </c>
      <c r="H302" s="8">
        <v>3.1722299547035072E-2</v>
      </c>
      <c r="I302" s="5">
        <v>169.35562689037658</v>
      </c>
      <c r="J302" s="3">
        <v>0.18</v>
      </c>
    </row>
    <row r="303" spans="1:10" x14ac:dyDescent="0.25">
      <c r="B303" s="4">
        <v>22.2</v>
      </c>
      <c r="C303" s="5">
        <v>276</v>
      </c>
      <c r="D303" s="3">
        <v>2.8336917902498859</v>
      </c>
      <c r="E303" s="4">
        <v>38</v>
      </c>
      <c r="F303" s="4">
        <v>49.1</v>
      </c>
      <c r="G303" s="5">
        <v>774</v>
      </c>
      <c r="H303" s="8">
        <v>3.1722299547035072E-2</v>
      </c>
      <c r="I303" s="5">
        <v>210.83691767682996</v>
      </c>
      <c r="J303" s="3">
        <v>0.22</v>
      </c>
    </row>
    <row r="304" spans="1:10" x14ac:dyDescent="0.25">
      <c r="B304" s="4">
        <v>22.2</v>
      </c>
      <c r="C304" s="5">
        <v>276</v>
      </c>
      <c r="D304" s="3">
        <v>2.8336917902498859</v>
      </c>
      <c r="E304" s="4">
        <v>38</v>
      </c>
      <c r="F304" s="4">
        <v>49.1</v>
      </c>
      <c r="G304" s="5">
        <v>774</v>
      </c>
      <c r="H304" s="8">
        <v>3.1722299547035072E-2</v>
      </c>
      <c r="I304" s="5">
        <v>230.58159218797238</v>
      </c>
      <c r="J304" s="3">
        <v>0.25</v>
      </c>
    </row>
    <row r="305" spans="1:10" x14ac:dyDescent="0.25">
      <c r="A305" s="1" t="s">
        <v>77</v>
      </c>
      <c r="B305" s="4">
        <v>22.2</v>
      </c>
      <c r="C305" s="5">
        <v>276</v>
      </c>
      <c r="D305" s="3">
        <v>2.7563734268389184</v>
      </c>
      <c r="E305" s="4">
        <v>38</v>
      </c>
      <c r="F305" s="4">
        <v>49.1</v>
      </c>
      <c r="G305" s="5">
        <v>774</v>
      </c>
      <c r="H305" s="8">
        <v>3.1722299547035072E-2</v>
      </c>
      <c r="I305" s="5">
        <v>132.24376663863131</v>
      </c>
      <c r="J305" s="3">
        <v>0.2</v>
      </c>
    </row>
    <row r="306" spans="1:10" x14ac:dyDescent="0.25">
      <c r="B306" s="4">
        <v>22.2</v>
      </c>
      <c r="C306" s="5">
        <v>276</v>
      </c>
      <c r="D306" s="3">
        <v>2.7563734268389184</v>
      </c>
      <c r="E306" s="4">
        <v>38</v>
      </c>
      <c r="F306" s="4">
        <v>49.1</v>
      </c>
      <c r="G306" s="5">
        <v>774</v>
      </c>
      <c r="H306" s="8">
        <v>3.1722299547035072E-2</v>
      </c>
      <c r="I306" s="5">
        <v>170.96977634729512</v>
      </c>
      <c r="J306" s="3">
        <v>0.25</v>
      </c>
    </row>
    <row r="307" spans="1:10" x14ac:dyDescent="0.25">
      <c r="B307" s="4">
        <v>22.2</v>
      </c>
      <c r="C307" s="5">
        <v>276</v>
      </c>
      <c r="D307" s="3">
        <v>2.7563734268389184</v>
      </c>
      <c r="E307" s="4">
        <v>38</v>
      </c>
      <c r="F307" s="4">
        <v>49.1</v>
      </c>
      <c r="G307" s="5">
        <v>774</v>
      </c>
      <c r="H307" s="8">
        <v>3.1722299547035072E-2</v>
      </c>
      <c r="I307" s="5">
        <v>212.289872830702</v>
      </c>
      <c r="J307" s="3">
        <v>0.3</v>
      </c>
    </row>
    <row r="308" spans="1:10" x14ac:dyDescent="0.25">
      <c r="B308" s="4">
        <v>22.2</v>
      </c>
      <c r="C308" s="5">
        <v>276</v>
      </c>
      <c r="D308" s="3">
        <v>2.7563734268389184</v>
      </c>
      <c r="E308" s="4">
        <v>38</v>
      </c>
      <c r="F308" s="4">
        <v>49.1</v>
      </c>
      <c r="G308" s="5">
        <v>774</v>
      </c>
      <c r="H308" s="8">
        <v>3.1722299547035072E-2</v>
      </c>
      <c r="I308" s="5">
        <v>231.71038661669741</v>
      </c>
      <c r="J308" s="3">
        <v>0.35</v>
      </c>
    </row>
    <row r="309" spans="1:10" x14ac:dyDescent="0.25">
      <c r="A309" s="1" t="s">
        <v>78</v>
      </c>
      <c r="B309" s="4">
        <v>28.7</v>
      </c>
      <c r="C309" s="5">
        <v>276</v>
      </c>
      <c r="D309" s="3">
        <v>2.7748174021560659</v>
      </c>
      <c r="E309" s="4">
        <v>22.2</v>
      </c>
      <c r="F309" s="4">
        <v>36.6</v>
      </c>
      <c r="G309" s="5">
        <v>1290</v>
      </c>
      <c r="H309" s="8">
        <v>6.6077805848039489E-2</v>
      </c>
      <c r="I309" s="5">
        <v>203.54339028531385</v>
      </c>
      <c r="J309" s="3">
        <v>0.17</v>
      </c>
    </row>
    <row r="310" spans="1:10" x14ac:dyDescent="0.25">
      <c r="B310" s="4">
        <v>28.7</v>
      </c>
      <c r="C310" s="5">
        <v>276</v>
      </c>
      <c r="D310" s="3">
        <v>2.7748174021560659</v>
      </c>
      <c r="E310" s="4">
        <v>22.2</v>
      </c>
      <c r="F310" s="4">
        <v>36.6</v>
      </c>
      <c r="G310" s="5">
        <v>1290</v>
      </c>
      <c r="H310" s="8">
        <v>6.6077805848039489E-2</v>
      </c>
      <c r="I310" s="5">
        <v>249.44312023789973</v>
      </c>
      <c r="J310" s="3">
        <v>0.2</v>
      </c>
    </row>
    <row r="311" spans="1:10" x14ac:dyDescent="0.25">
      <c r="A311" s="1" t="s">
        <v>79</v>
      </c>
      <c r="B311" s="4">
        <v>28.7</v>
      </c>
      <c r="C311" s="5">
        <v>276</v>
      </c>
      <c r="D311" s="3">
        <v>2.8017146470593879</v>
      </c>
      <c r="E311" s="4">
        <v>38.200000000000003</v>
      </c>
      <c r="F311" s="4">
        <v>52.5</v>
      </c>
      <c r="G311" s="5">
        <v>1290</v>
      </c>
      <c r="H311" s="8">
        <v>4.6065670362633239E-2</v>
      </c>
      <c r="I311" s="5">
        <v>131.97935186683122</v>
      </c>
      <c r="J311" s="3">
        <v>0.17</v>
      </c>
    </row>
    <row r="312" spans="1:10" x14ac:dyDescent="0.25">
      <c r="B312" s="4">
        <v>28.7</v>
      </c>
      <c r="C312" s="5">
        <v>276</v>
      </c>
      <c r="D312" s="3">
        <v>2.8017146470593879</v>
      </c>
      <c r="E312" s="4">
        <v>38.200000000000003</v>
      </c>
      <c r="F312" s="4">
        <v>52.5</v>
      </c>
      <c r="G312" s="5">
        <v>1290</v>
      </c>
      <c r="H312" s="8">
        <v>4.6065670362633239E-2</v>
      </c>
      <c r="I312" s="5">
        <v>169.0135809192405</v>
      </c>
      <c r="J312" s="3">
        <v>0.2</v>
      </c>
    </row>
    <row r="313" spans="1:10" x14ac:dyDescent="0.25">
      <c r="B313" s="4">
        <v>28.7</v>
      </c>
      <c r="C313" s="5">
        <v>276</v>
      </c>
      <c r="D313" s="3">
        <v>2.8017146470593879</v>
      </c>
      <c r="E313" s="4">
        <v>38.200000000000003</v>
      </c>
      <c r="F313" s="4">
        <v>52.5</v>
      </c>
      <c r="G313" s="5">
        <v>1290</v>
      </c>
      <c r="H313" s="8">
        <v>4.6065670362633239E-2</v>
      </c>
      <c r="I313" s="5">
        <v>206.91879624538313</v>
      </c>
      <c r="J313" s="3">
        <v>0.25</v>
      </c>
    </row>
    <row r="314" spans="1:10" x14ac:dyDescent="0.25">
      <c r="B314" s="4">
        <v>28.7</v>
      </c>
      <c r="C314" s="5">
        <v>276</v>
      </c>
      <c r="D314" s="3">
        <v>2.8017146470593879</v>
      </c>
      <c r="E314" s="4">
        <v>38.200000000000003</v>
      </c>
      <c r="F314" s="4">
        <v>52.5</v>
      </c>
      <c r="G314" s="5">
        <v>1290</v>
      </c>
      <c r="H314" s="8">
        <v>4.6065670362633239E-2</v>
      </c>
      <c r="I314" s="5">
        <v>242.5828953857702</v>
      </c>
      <c r="J314" s="3">
        <v>0.28999999999999998</v>
      </c>
    </row>
    <row r="315" spans="1:10" x14ac:dyDescent="0.25">
      <c r="A315" s="1" t="s">
        <v>80</v>
      </c>
      <c r="B315" s="4">
        <v>28.7</v>
      </c>
      <c r="C315" s="5">
        <v>276</v>
      </c>
      <c r="D315" s="3">
        <v>2.7153116457984496</v>
      </c>
      <c r="E315" s="4">
        <v>38.200000000000003</v>
      </c>
      <c r="F315" s="4">
        <v>52.5</v>
      </c>
      <c r="G315" s="5">
        <v>1290</v>
      </c>
      <c r="H315" s="8">
        <v>4.6065670362633239E-2</v>
      </c>
      <c r="I315" s="5">
        <v>170.44511898843021</v>
      </c>
      <c r="J315" s="3">
        <v>0.17</v>
      </c>
    </row>
    <row r="316" spans="1:10" x14ac:dyDescent="0.25">
      <c r="A316" s="1" t="s">
        <v>81</v>
      </c>
      <c r="B316" s="4">
        <v>28.7</v>
      </c>
      <c r="C316" s="5">
        <v>276</v>
      </c>
      <c r="D316" s="3">
        <v>2.8017146470593879</v>
      </c>
      <c r="E316" s="4">
        <v>38.200000000000003</v>
      </c>
      <c r="F316" s="4">
        <v>52.5</v>
      </c>
      <c r="G316" s="5">
        <v>1290</v>
      </c>
      <c r="H316" s="8">
        <v>4.6065670362633239E-2</v>
      </c>
      <c r="I316" s="5">
        <v>131.97935186683122</v>
      </c>
      <c r="J316" s="3">
        <v>0.15</v>
      </c>
    </row>
    <row r="317" spans="1:10" x14ac:dyDescent="0.25">
      <c r="B317" s="4">
        <v>28.7</v>
      </c>
      <c r="C317" s="5">
        <v>276</v>
      </c>
      <c r="D317" s="3">
        <v>2.8017146470593879</v>
      </c>
      <c r="E317" s="4">
        <v>38.200000000000003</v>
      </c>
      <c r="F317" s="4">
        <v>52.5</v>
      </c>
      <c r="G317" s="5">
        <v>1290</v>
      </c>
      <c r="H317" s="8">
        <v>4.6065670362633239E-2</v>
      </c>
      <c r="I317" s="5">
        <v>169.0135809192405</v>
      </c>
      <c r="J317" s="3">
        <v>0.16</v>
      </c>
    </row>
    <row r="318" spans="1:10" x14ac:dyDescent="0.25">
      <c r="B318" s="4">
        <v>28.7</v>
      </c>
      <c r="C318" s="5">
        <v>276</v>
      </c>
      <c r="D318" s="3">
        <v>2.8017146470593879</v>
      </c>
      <c r="E318" s="4">
        <v>38.200000000000003</v>
      </c>
      <c r="F318" s="4">
        <v>52.5</v>
      </c>
      <c r="G318" s="5">
        <v>1290</v>
      </c>
      <c r="H318" s="8">
        <v>4.6065670362633239E-2</v>
      </c>
      <c r="I318" s="5">
        <v>206.91879624538313</v>
      </c>
      <c r="J318" s="3">
        <v>0.22</v>
      </c>
    </row>
    <row r="319" spans="1:10" x14ac:dyDescent="0.25">
      <c r="B319" s="4">
        <v>28.7</v>
      </c>
      <c r="C319" s="5">
        <v>276</v>
      </c>
      <c r="D319" s="3">
        <v>2.8017146470593879</v>
      </c>
      <c r="E319" s="4">
        <v>38.200000000000003</v>
      </c>
      <c r="F319" s="4">
        <v>52.5</v>
      </c>
      <c r="G319" s="5">
        <v>1290</v>
      </c>
      <c r="H319" s="8">
        <v>4.6065670362633239E-2</v>
      </c>
      <c r="I319" s="5">
        <v>242.5828953857702</v>
      </c>
      <c r="J319" s="3">
        <v>0.26</v>
      </c>
    </row>
    <row r="320" spans="1:10" x14ac:dyDescent="0.25">
      <c r="A320" s="1" t="s">
        <v>82</v>
      </c>
      <c r="B320" s="4">
        <v>28.7</v>
      </c>
      <c r="C320" s="5">
        <v>276</v>
      </c>
      <c r="D320" s="3">
        <v>2.524448068103379</v>
      </c>
      <c r="E320" s="4">
        <v>38.200000000000003</v>
      </c>
      <c r="F320" s="4">
        <v>52.5</v>
      </c>
      <c r="G320" s="5">
        <v>1290</v>
      </c>
      <c r="H320" s="8">
        <v>4.6065670362633239E-2</v>
      </c>
      <c r="I320" s="5">
        <v>173.64202143250185</v>
      </c>
      <c r="J320" s="3">
        <v>0.17</v>
      </c>
    </row>
    <row r="321" spans="1:10" x14ac:dyDescent="0.25">
      <c r="B321" s="4">
        <v>28.7</v>
      </c>
      <c r="C321" s="5">
        <v>276</v>
      </c>
      <c r="D321" s="3">
        <v>2.524448068103379</v>
      </c>
      <c r="E321" s="4">
        <v>38.200000000000003</v>
      </c>
      <c r="F321" s="4">
        <v>52.5</v>
      </c>
      <c r="G321" s="5">
        <v>1290</v>
      </c>
      <c r="H321" s="8">
        <v>4.6065670362633239E-2</v>
      </c>
      <c r="I321" s="5">
        <v>211.19242524477934</v>
      </c>
      <c r="J321" s="3">
        <v>0.2</v>
      </c>
    </row>
    <row r="322" spans="1:10" x14ac:dyDescent="0.25">
      <c r="B322" s="4">
        <v>28.7</v>
      </c>
      <c r="C322" s="5">
        <v>276</v>
      </c>
      <c r="D322" s="3">
        <v>2.524448068103379</v>
      </c>
      <c r="E322" s="4">
        <v>38.200000000000003</v>
      </c>
      <c r="F322" s="4">
        <v>52.5</v>
      </c>
      <c r="G322" s="5">
        <v>1290</v>
      </c>
      <c r="H322" s="8">
        <v>4.6065670362633239E-2</v>
      </c>
      <c r="I322" s="5">
        <v>245.49875842797996</v>
      </c>
      <c r="J322" s="3">
        <v>0.24</v>
      </c>
    </row>
    <row r="323" spans="1:10" x14ac:dyDescent="0.25">
      <c r="A323" s="1" t="s">
        <v>83</v>
      </c>
      <c r="B323" s="4">
        <v>32.299999999999997</v>
      </c>
      <c r="C323" s="5">
        <v>276</v>
      </c>
      <c r="D323" s="3">
        <v>2.5382184533279259</v>
      </c>
      <c r="E323" s="4">
        <v>38.299999999999997</v>
      </c>
      <c r="F323" s="4">
        <v>54.4</v>
      </c>
      <c r="G323" s="5">
        <v>819</v>
      </c>
      <c r="H323" s="8">
        <v>2.8224872626215838E-2</v>
      </c>
      <c r="I323" s="5">
        <v>106.35320377433131</v>
      </c>
      <c r="J323" s="3">
        <v>0.17</v>
      </c>
    </row>
    <row r="324" spans="1:10" x14ac:dyDescent="0.25">
      <c r="B324" s="4">
        <v>32.299999999999997</v>
      </c>
      <c r="C324" s="5">
        <v>276</v>
      </c>
      <c r="D324" s="3">
        <v>2.5382184533279259</v>
      </c>
      <c r="E324" s="4">
        <v>38.299999999999997</v>
      </c>
      <c r="F324" s="4">
        <v>54.4</v>
      </c>
      <c r="G324" s="5">
        <v>819</v>
      </c>
      <c r="H324" s="8">
        <v>2.8224872626215838E-2</v>
      </c>
      <c r="I324" s="5">
        <v>150.36350238233345</v>
      </c>
      <c r="J324" s="3">
        <v>0.23</v>
      </c>
    </row>
    <row r="325" spans="1:10" x14ac:dyDescent="0.25">
      <c r="B325" s="4">
        <v>32.299999999999997</v>
      </c>
      <c r="C325" s="5">
        <v>276</v>
      </c>
      <c r="D325" s="3">
        <v>2.5382184533279259</v>
      </c>
      <c r="E325" s="4">
        <v>38.299999999999997</v>
      </c>
      <c r="F325" s="4">
        <v>54.4</v>
      </c>
      <c r="G325" s="5">
        <v>819</v>
      </c>
      <c r="H325" s="8">
        <v>2.8224872626215838E-2</v>
      </c>
      <c r="I325" s="5">
        <v>193.14712725532343</v>
      </c>
      <c r="J325" s="3">
        <v>0.27</v>
      </c>
    </row>
    <row r="326" spans="1:10" x14ac:dyDescent="0.25">
      <c r="B326" s="4">
        <v>32.299999999999997</v>
      </c>
      <c r="C326" s="5">
        <v>276</v>
      </c>
      <c r="D326" s="3">
        <v>2.5382184533279259</v>
      </c>
      <c r="E326" s="4">
        <v>38.299999999999997</v>
      </c>
      <c r="F326" s="4">
        <v>54.4</v>
      </c>
      <c r="G326" s="5">
        <v>819</v>
      </c>
      <c r="H326" s="8">
        <v>2.8224872626215838E-2</v>
      </c>
      <c r="I326" s="5">
        <v>223.70685930745918</v>
      </c>
      <c r="J326" s="3">
        <v>0.31</v>
      </c>
    </row>
    <row r="327" spans="1:10" x14ac:dyDescent="0.25">
      <c r="B327" s="4">
        <v>32.299999999999997</v>
      </c>
      <c r="C327" s="5">
        <v>276</v>
      </c>
      <c r="D327" s="3">
        <v>2.5382184533279259</v>
      </c>
      <c r="E327" s="4">
        <v>38.299999999999997</v>
      </c>
      <c r="F327" s="4">
        <v>54.4</v>
      </c>
      <c r="G327" s="5">
        <v>819</v>
      </c>
      <c r="H327" s="8">
        <v>2.8224872626215838E-2</v>
      </c>
      <c r="I327" s="5">
        <v>230.74497923928394</v>
      </c>
      <c r="J327" s="3">
        <v>0.35</v>
      </c>
    </row>
    <row r="328" spans="1:10" x14ac:dyDescent="0.25">
      <c r="A328" s="1" t="s">
        <v>84</v>
      </c>
      <c r="B328" s="4">
        <v>32.299999999999997</v>
      </c>
      <c r="C328" s="5">
        <v>276</v>
      </c>
      <c r="D328" s="3">
        <v>2.8108695189494299</v>
      </c>
      <c r="E328" s="4">
        <v>38.299999999999997</v>
      </c>
      <c r="F328" s="4">
        <v>54.4</v>
      </c>
      <c r="G328" s="5">
        <v>819</v>
      </c>
      <c r="H328" s="8">
        <v>2.8224872626215838E-2</v>
      </c>
      <c r="I328" s="5">
        <v>99.532458974281965</v>
      </c>
      <c r="J328" s="3">
        <v>0.19</v>
      </c>
    </row>
    <row r="329" spans="1:10" x14ac:dyDescent="0.25">
      <c r="B329" s="4">
        <v>32.299999999999997</v>
      </c>
      <c r="C329" s="5">
        <v>276</v>
      </c>
      <c r="D329" s="3">
        <v>2.8108695189494299</v>
      </c>
      <c r="E329" s="4">
        <v>38.299999999999997</v>
      </c>
      <c r="F329" s="4">
        <v>54.4</v>
      </c>
      <c r="G329" s="5">
        <v>819</v>
      </c>
      <c r="H329" s="8">
        <v>2.8224872626215838E-2</v>
      </c>
      <c r="I329" s="5">
        <v>143.73763283392213</v>
      </c>
      <c r="J329" s="3">
        <v>0.24</v>
      </c>
    </row>
    <row r="330" spans="1:10" x14ac:dyDescent="0.25">
      <c r="B330" s="4">
        <v>32.299999999999997</v>
      </c>
      <c r="C330" s="5">
        <v>276</v>
      </c>
      <c r="D330" s="3">
        <v>2.8108695189494299</v>
      </c>
      <c r="E330" s="4">
        <v>38.299999999999997</v>
      </c>
      <c r="F330" s="4">
        <v>54.4</v>
      </c>
      <c r="G330" s="5">
        <v>819</v>
      </c>
      <c r="H330" s="8">
        <v>2.8224872626215838E-2</v>
      </c>
      <c r="I330" s="5">
        <v>187.1767403380772</v>
      </c>
      <c r="J330" s="3">
        <v>0.28999999999999998</v>
      </c>
    </row>
    <row r="331" spans="1:10" x14ac:dyDescent="0.25">
      <c r="B331" s="4">
        <v>32.299999999999997</v>
      </c>
      <c r="C331" s="5">
        <v>276</v>
      </c>
      <c r="D331" s="3">
        <v>2.8108695189494299</v>
      </c>
      <c r="E331" s="4">
        <v>38.299999999999997</v>
      </c>
      <c r="F331" s="4">
        <v>54.4</v>
      </c>
      <c r="G331" s="5">
        <v>819</v>
      </c>
      <c r="H331" s="8">
        <v>2.8224872626215838E-2</v>
      </c>
      <c r="I331" s="5">
        <v>218.20467426961653</v>
      </c>
      <c r="J331" s="3">
        <v>0.36</v>
      </c>
    </row>
    <row r="332" spans="1:10" x14ac:dyDescent="0.25">
      <c r="B332" s="4">
        <v>32.299999999999997</v>
      </c>
      <c r="C332" s="5">
        <v>276</v>
      </c>
      <c r="D332" s="3">
        <v>2.8108695189494299</v>
      </c>
      <c r="E332" s="4">
        <v>38.299999999999997</v>
      </c>
      <c r="F332" s="4">
        <v>54.4</v>
      </c>
      <c r="G332" s="5">
        <v>819</v>
      </c>
      <c r="H332" s="8">
        <v>2.8224872626215838E-2</v>
      </c>
      <c r="I332" s="5">
        <v>226.30926898125563</v>
      </c>
      <c r="J332" s="3">
        <v>0.42</v>
      </c>
    </row>
    <row r="333" spans="1:10" x14ac:dyDescent="0.25">
      <c r="A333" s="1" t="s">
        <v>85</v>
      </c>
      <c r="B333" s="4">
        <v>28.7</v>
      </c>
      <c r="C333" s="5">
        <v>276</v>
      </c>
      <c r="D333" s="3">
        <v>2.5765786179080412</v>
      </c>
      <c r="E333" s="4">
        <v>38</v>
      </c>
      <c r="F333" s="4">
        <v>52.3</v>
      </c>
      <c r="G333" s="5">
        <v>1290</v>
      </c>
      <c r="H333" s="8">
        <v>4.6241829713924383E-2</v>
      </c>
      <c r="I333" s="5">
        <v>139.22648337645958</v>
      </c>
      <c r="J333" s="3">
        <v>0.18</v>
      </c>
    </row>
    <row r="334" spans="1:10" x14ac:dyDescent="0.25">
      <c r="B334" s="4">
        <v>28.7</v>
      </c>
      <c r="C334" s="5">
        <v>276</v>
      </c>
      <c r="D334" s="3">
        <v>2.5765786179080412</v>
      </c>
      <c r="E334" s="4">
        <v>38</v>
      </c>
      <c r="F334" s="4">
        <v>52.3</v>
      </c>
      <c r="G334" s="5">
        <v>1290</v>
      </c>
      <c r="H334" s="8">
        <v>4.6241829713924383E-2</v>
      </c>
      <c r="I334" s="5">
        <v>180.49731497919635</v>
      </c>
      <c r="J334" s="3">
        <v>0.22</v>
      </c>
    </row>
    <row r="335" spans="1:10" x14ac:dyDescent="0.25">
      <c r="B335" s="4">
        <v>28.7</v>
      </c>
      <c r="C335" s="5">
        <v>276</v>
      </c>
      <c r="D335" s="3">
        <v>2.5765786179080412</v>
      </c>
      <c r="E335" s="4">
        <v>38</v>
      </c>
      <c r="F335" s="4">
        <v>52.3</v>
      </c>
      <c r="G335" s="5">
        <v>1290</v>
      </c>
      <c r="H335" s="8">
        <v>4.6241829713924383E-2</v>
      </c>
      <c r="I335" s="5">
        <v>213.14386705439034</v>
      </c>
      <c r="J335" s="3">
        <v>0.27</v>
      </c>
    </row>
    <row r="336" spans="1:10" x14ac:dyDescent="0.25">
      <c r="B336" s="4">
        <v>28.7</v>
      </c>
      <c r="C336" s="5">
        <v>276</v>
      </c>
      <c r="D336" s="3">
        <v>2.5765786179080412</v>
      </c>
      <c r="E336" s="4">
        <v>38</v>
      </c>
      <c r="F336" s="4">
        <v>52.3</v>
      </c>
      <c r="G336" s="5">
        <v>1290</v>
      </c>
      <c r="H336" s="8">
        <v>4.6241829713924383E-2</v>
      </c>
      <c r="I336" s="5">
        <v>245.03832142351979</v>
      </c>
      <c r="J336" s="3">
        <v>0.32</v>
      </c>
    </row>
    <row r="337" spans="1:10" x14ac:dyDescent="0.25">
      <c r="A337" s="1" t="s">
        <v>86</v>
      </c>
      <c r="B337" s="4">
        <v>28.7</v>
      </c>
      <c r="C337" s="5">
        <v>276</v>
      </c>
      <c r="D337" s="3">
        <v>2.5765786179080412</v>
      </c>
      <c r="E337" s="4">
        <v>38</v>
      </c>
      <c r="F337" s="4">
        <v>52.3</v>
      </c>
      <c r="G337" s="5">
        <v>1290</v>
      </c>
      <c r="H337" s="8">
        <v>4.6241829713924383E-2</v>
      </c>
      <c r="I337" s="5">
        <v>180.49731497919635</v>
      </c>
      <c r="J337" s="3">
        <v>0.16</v>
      </c>
    </row>
    <row r="338" spans="1:10" x14ac:dyDescent="0.25">
      <c r="B338" s="4">
        <v>28.7</v>
      </c>
      <c r="C338" s="5">
        <v>276</v>
      </c>
      <c r="D338" s="3">
        <v>2.5765786179080412</v>
      </c>
      <c r="E338" s="4">
        <v>38</v>
      </c>
      <c r="F338" s="4">
        <v>52.3</v>
      </c>
      <c r="G338" s="5">
        <v>1290</v>
      </c>
      <c r="H338" s="8">
        <v>4.6241829713924383E-2</v>
      </c>
      <c r="I338" s="5">
        <v>213.14386705439034</v>
      </c>
      <c r="J338" s="3">
        <v>0.19</v>
      </c>
    </row>
    <row r="339" spans="1:10" x14ac:dyDescent="0.25">
      <c r="B339" s="4">
        <v>28.7</v>
      </c>
      <c r="C339" s="5">
        <v>276</v>
      </c>
      <c r="D339" s="3">
        <v>2.5765786179080412</v>
      </c>
      <c r="E339" s="4">
        <v>38</v>
      </c>
      <c r="F339" s="4">
        <v>52.3</v>
      </c>
      <c r="G339" s="5">
        <v>1290</v>
      </c>
      <c r="H339" s="8">
        <v>4.6241829713924383E-2</v>
      </c>
      <c r="I339" s="5">
        <v>245.03832142351979</v>
      </c>
      <c r="J339" s="3">
        <v>0.22</v>
      </c>
    </row>
    <row r="340" spans="1:10" x14ac:dyDescent="0.25">
      <c r="A340" s="1" t="s">
        <v>87</v>
      </c>
      <c r="B340" s="4">
        <v>35.799999999999997</v>
      </c>
      <c r="C340" s="5">
        <v>276</v>
      </c>
      <c r="D340" s="3">
        <v>2.5478355335404417</v>
      </c>
      <c r="E340" s="4">
        <v>38</v>
      </c>
      <c r="F340" s="4">
        <v>55.9</v>
      </c>
      <c r="G340" s="5">
        <v>2012</v>
      </c>
      <c r="H340" s="8">
        <v>6.7478148415705638E-2</v>
      </c>
      <c r="I340" s="5">
        <v>150.91882200011719</v>
      </c>
      <c r="J340" s="3">
        <v>0.17</v>
      </c>
    </row>
    <row r="341" spans="1:10" x14ac:dyDescent="0.25">
      <c r="A341" s="1" t="s">
        <v>88</v>
      </c>
      <c r="B341" s="4">
        <v>35.799999999999997</v>
      </c>
      <c r="C341" s="5">
        <v>276</v>
      </c>
      <c r="D341" s="3">
        <v>2.7563734268389184</v>
      </c>
      <c r="E341" s="4">
        <v>38</v>
      </c>
      <c r="F341" s="4">
        <v>55.9</v>
      </c>
      <c r="G341" s="5">
        <v>2012</v>
      </c>
      <c r="H341" s="8">
        <v>6.7478148415705638E-2</v>
      </c>
      <c r="I341" s="5">
        <v>108.34917327528331</v>
      </c>
      <c r="J341" s="3">
        <v>0.19</v>
      </c>
    </row>
    <row r="342" spans="1:10" x14ac:dyDescent="0.25">
      <c r="B342" s="4">
        <v>35.799999999999997</v>
      </c>
      <c r="C342" s="5">
        <v>276</v>
      </c>
      <c r="D342" s="3">
        <v>2.7563734268389184</v>
      </c>
      <c r="E342" s="4">
        <v>38</v>
      </c>
      <c r="F342" s="4">
        <v>55.9</v>
      </c>
      <c r="G342" s="5">
        <v>2012</v>
      </c>
      <c r="H342" s="8">
        <v>6.7478148415705638E-2</v>
      </c>
      <c r="I342" s="5">
        <v>148.199286582844</v>
      </c>
      <c r="J342" s="3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4A802-0560-436C-BE8F-F982CA67295E}">
  <dimension ref="A1:C345"/>
  <sheetViews>
    <sheetView zoomScale="120" zoomScaleNormal="120" workbookViewId="0">
      <pane xSplit="1" topLeftCell="B1" activePane="topRight" state="frozen"/>
      <selection pane="topRight" activeCell="G12" sqref="G12"/>
    </sheetView>
  </sheetViews>
  <sheetFormatPr defaultRowHeight="15" x14ac:dyDescent="0.25"/>
  <cols>
    <col min="1" max="1" width="35.85546875" customWidth="1"/>
    <col min="2" max="2" width="23.42578125" style="3" customWidth="1"/>
    <col min="3" max="3" width="37.85546875" style="17" customWidth="1"/>
  </cols>
  <sheetData>
    <row r="1" spans="1:3" s="20" customFormat="1" x14ac:dyDescent="0.25">
      <c r="A1" s="1" t="s">
        <v>0</v>
      </c>
      <c r="B1" s="3" t="s">
        <v>148</v>
      </c>
      <c r="C1" s="3" t="s">
        <v>149</v>
      </c>
    </row>
    <row r="2" spans="1:3" x14ac:dyDescent="0.25">
      <c r="A2" t="s">
        <v>5</v>
      </c>
      <c r="B2" s="3">
        <v>8.6159382513197727E-2</v>
      </c>
      <c r="C2" s="17">
        <v>0.1021297239736778</v>
      </c>
    </row>
    <row r="3" spans="1:3" x14ac:dyDescent="0.25">
      <c r="B3" s="3">
        <v>0.14712654185263452</v>
      </c>
      <c r="C3" s="17">
        <v>0.19078251655555628</v>
      </c>
    </row>
    <row r="4" spans="1:3" x14ac:dyDescent="0.25">
      <c r="B4" s="3">
        <v>0.15556814853040268</v>
      </c>
      <c r="C4" s="17">
        <v>0.2030575186053549</v>
      </c>
    </row>
    <row r="5" spans="1:3" x14ac:dyDescent="0.25">
      <c r="B5" s="3">
        <v>0.19683822562171382</v>
      </c>
      <c r="C5" s="17">
        <v>0.2630686397377035</v>
      </c>
    </row>
    <row r="6" spans="1:3" x14ac:dyDescent="0.25">
      <c r="B6" s="3">
        <v>0.27750246720927635</v>
      </c>
      <c r="C6" s="17">
        <v>0.38036310376911198</v>
      </c>
    </row>
    <row r="7" spans="1:3" x14ac:dyDescent="0.25">
      <c r="B7" s="3">
        <v>0.31187044328779839</v>
      </c>
      <c r="C7" s="17">
        <v>0.4208059706607985</v>
      </c>
    </row>
    <row r="8" spans="1:3" x14ac:dyDescent="0.25">
      <c r="A8" t="s">
        <v>6</v>
      </c>
      <c r="B8" s="3">
        <v>0.13580672680659342</v>
      </c>
      <c r="C8" s="17">
        <v>0.22051936594500704</v>
      </c>
    </row>
    <row r="9" spans="1:3" x14ac:dyDescent="0.25">
      <c r="B9" s="3">
        <v>0.17995415539612394</v>
      </c>
      <c r="C9" s="17">
        <v>0.29328843636092294</v>
      </c>
    </row>
    <row r="10" spans="1:3" x14ac:dyDescent="0.25">
      <c r="B10" s="3">
        <v>0.30991423715562322</v>
      </c>
      <c r="C10" s="17">
        <v>0.49160614061620145</v>
      </c>
    </row>
    <row r="11" spans="1:3" x14ac:dyDescent="0.25">
      <c r="A11" t="s">
        <v>7</v>
      </c>
      <c r="B11" s="3">
        <v>0.13868029025440845</v>
      </c>
      <c r="C11" s="17">
        <v>0.16724728494892779</v>
      </c>
    </row>
    <row r="12" spans="1:3" x14ac:dyDescent="0.25">
      <c r="B12" s="3">
        <v>0.17212891101716857</v>
      </c>
      <c r="C12" s="17">
        <v>0.21404081084914578</v>
      </c>
    </row>
    <row r="13" spans="1:3" x14ac:dyDescent="0.25">
      <c r="B13" s="3">
        <v>0.2078324949774181</v>
      </c>
      <c r="C13" s="17">
        <v>0.26398895647297405</v>
      </c>
    </row>
    <row r="14" spans="1:3" x14ac:dyDescent="0.25">
      <c r="B14" s="3">
        <v>0.24391190613724908</v>
      </c>
      <c r="C14" s="17">
        <v>0.31446287205073714</v>
      </c>
    </row>
    <row r="15" spans="1:3" x14ac:dyDescent="0.25">
      <c r="B15" s="3">
        <v>0.26721319251130676</v>
      </c>
      <c r="C15" s="17">
        <v>0.34706060919470938</v>
      </c>
    </row>
    <row r="16" spans="1:3" x14ac:dyDescent="0.25">
      <c r="B16" s="3">
        <v>0.31719821005565602</v>
      </c>
      <c r="C16" s="17">
        <v>0.4169880130680686</v>
      </c>
    </row>
    <row r="17" spans="1:3" x14ac:dyDescent="0.25">
      <c r="B17" s="3">
        <v>0.32095648205147187</v>
      </c>
      <c r="C17" s="17">
        <v>0.42092646353136287</v>
      </c>
    </row>
    <row r="18" spans="1:3" x14ac:dyDescent="0.25">
      <c r="B18" s="3">
        <v>0.35102265801799776</v>
      </c>
      <c r="C18" s="17">
        <v>0.45099263949788876</v>
      </c>
    </row>
    <row r="19" spans="1:3" x14ac:dyDescent="0.25">
      <c r="B19" s="3">
        <v>0.42580937402192115</v>
      </c>
      <c r="C19" s="17">
        <v>0.5257793555018121</v>
      </c>
    </row>
    <row r="20" spans="1:3" x14ac:dyDescent="0.25">
      <c r="B20" s="3">
        <v>0.42580937402192115</v>
      </c>
      <c r="C20" s="17">
        <v>0.5257793555018121</v>
      </c>
    </row>
    <row r="21" spans="1:3" x14ac:dyDescent="0.25">
      <c r="A21" t="s">
        <v>8</v>
      </c>
      <c r="B21" s="3">
        <v>0.16333872081928372</v>
      </c>
      <c r="C21" s="17">
        <v>0.20633910593613325</v>
      </c>
    </row>
    <row r="22" spans="1:3" x14ac:dyDescent="0.25">
      <c r="B22" s="3">
        <v>0.19321340015703939</v>
      </c>
      <c r="C22" s="17">
        <v>0.24880889422913266</v>
      </c>
    </row>
    <row r="23" spans="1:3" x14ac:dyDescent="0.25">
      <c r="B23" s="3">
        <v>0.20441640490869767</v>
      </c>
      <c r="C23" s="17">
        <v>0.26473506483900733</v>
      </c>
    </row>
    <row r="24" spans="1:3" x14ac:dyDescent="0.25">
      <c r="B24" s="3">
        <v>0.22308807949479487</v>
      </c>
      <c r="C24" s="17">
        <v>0.29127868252213185</v>
      </c>
    </row>
    <row r="25" spans="1:3" x14ac:dyDescent="0.25">
      <c r="B25" s="3">
        <v>0.24922842391533095</v>
      </c>
      <c r="C25" s="17">
        <v>0.32843974727850617</v>
      </c>
    </row>
    <row r="26" spans="1:3" x14ac:dyDescent="0.25">
      <c r="B26" s="3">
        <v>0.30524344767362266</v>
      </c>
      <c r="C26" s="17">
        <v>0.40807060032787995</v>
      </c>
    </row>
    <row r="27" spans="1:3" x14ac:dyDescent="0.25">
      <c r="A27" t="s">
        <v>9</v>
      </c>
      <c r="B27" s="3">
        <v>5.4713257349968562E-2</v>
      </c>
      <c r="C27" s="17">
        <v>6.1406820589577089E-2</v>
      </c>
    </row>
    <row r="28" spans="1:3" x14ac:dyDescent="0.25">
      <c r="B28" s="3">
        <v>0.10778702027692404</v>
      </c>
      <c r="C28" s="17">
        <v>0.11738666727444137</v>
      </c>
    </row>
    <row r="29" spans="1:3" x14ac:dyDescent="0.25">
      <c r="B29" s="3">
        <v>0.14427523228920591</v>
      </c>
      <c r="C29" s="17">
        <v>0.16362072698160945</v>
      </c>
    </row>
    <row r="30" spans="1:3" x14ac:dyDescent="0.25">
      <c r="B30" s="3">
        <v>0.2046466376186177</v>
      </c>
      <c r="C30" s="17">
        <v>0.24011708031528742</v>
      </c>
    </row>
    <row r="31" spans="1:3" x14ac:dyDescent="0.25">
      <c r="B31" s="3">
        <v>0.29288176848468123</v>
      </c>
      <c r="C31" s="17">
        <v>0.35191944287989396</v>
      </c>
    </row>
    <row r="32" spans="1:3" x14ac:dyDescent="0.25">
      <c r="A32" t="s">
        <v>10</v>
      </c>
      <c r="B32" s="3">
        <v>0.23427704146427794</v>
      </c>
      <c r="C32" s="17">
        <v>0.30679018134795721</v>
      </c>
    </row>
    <row r="33" spans="1:3" x14ac:dyDescent="0.25">
      <c r="B33" s="3">
        <v>0.3546996371558378</v>
      </c>
      <c r="C33" s="17">
        <v>0.48358834909317427</v>
      </c>
    </row>
    <row r="34" spans="1:3" x14ac:dyDescent="0.25">
      <c r="B34" s="3">
        <v>0.51425077014725951</v>
      </c>
      <c r="C34" s="17">
        <v>0.70145281360344103</v>
      </c>
    </row>
    <row r="35" spans="1:3" x14ac:dyDescent="0.25">
      <c r="B35" s="3">
        <v>0.51425077014725951</v>
      </c>
      <c r="C35" s="17">
        <v>0.70145281360344103</v>
      </c>
    </row>
    <row r="36" spans="1:3" x14ac:dyDescent="0.25">
      <c r="B36" s="3">
        <v>0.51425077014725951</v>
      </c>
      <c r="C36" s="17">
        <v>0.70145281360344103</v>
      </c>
    </row>
    <row r="37" spans="1:3" x14ac:dyDescent="0.25">
      <c r="A37" t="s">
        <v>11</v>
      </c>
      <c r="B37" s="3">
        <v>5.2197084757393944E-2</v>
      </c>
      <c r="C37" s="17">
        <v>5.2197084757393944E-2</v>
      </c>
    </row>
    <row r="38" spans="1:3" x14ac:dyDescent="0.25">
      <c r="B38" s="3">
        <v>0.13966391626237357</v>
      </c>
      <c r="C38" s="17">
        <v>0.14000449244629359</v>
      </c>
    </row>
    <row r="39" spans="1:3" x14ac:dyDescent="0.25">
      <c r="B39" s="3">
        <v>0.22713074776735323</v>
      </c>
      <c r="C39" s="17">
        <v>0.24455201103266899</v>
      </c>
    </row>
    <row r="40" spans="1:3" x14ac:dyDescent="0.25">
      <c r="B40" s="3">
        <v>0.31459757927233289</v>
      </c>
      <c r="C40" s="17">
        <v>0.34909952961904439</v>
      </c>
    </row>
    <row r="41" spans="1:3" x14ac:dyDescent="0.25">
      <c r="B41" s="3">
        <v>0.38019770290106769</v>
      </c>
      <c r="C41" s="17">
        <v>0.42751016855882606</v>
      </c>
    </row>
    <row r="42" spans="1:3" x14ac:dyDescent="0.25">
      <c r="B42" s="3">
        <v>0.45610555943189235</v>
      </c>
      <c r="C42" s="17">
        <v>0.51324201405572301</v>
      </c>
    </row>
    <row r="43" spans="1:3" x14ac:dyDescent="0.25">
      <c r="A43" t="s">
        <v>12</v>
      </c>
      <c r="B43" s="3">
        <v>0.11503882209236421</v>
      </c>
      <c r="C43" s="17">
        <v>0.12862827836683247</v>
      </c>
    </row>
    <row r="44" spans="1:3" x14ac:dyDescent="0.25">
      <c r="B44" s="3">
        <v>0.17127121819076394</v>
      </c>
      <c r="C44" s="17">
        <v>0.21087955947822681</v>
      </c>
    </row>
    <row r="45" spans="1:3" x14ac:dyDescent="0.25">
      <c r="B45" s="3">
        <v>0.22879062923694596</v>
      </c>
      <c r="C45" s="17">
        <v>0.29431649941524463</v>
      </c>
    </row>
    <row r="46" spans="1:3" x14ac:dyDescent="0.25">
      <c r="B46" s="3">
        <v>0.34382945132931025</v>
      </c>
      <c r="C46" s="17">
        <v>0.46119037928928075</v>
      </c>
    </row>
    <row r="47" spans="1:3" x14ac:dyDescent="0.25">
      <c r="B47" s="3">
        <v>0.50294566256817608</v>
      </c>
      <c r="C47" s="17">
        <v>0.6767909106545047</v>
      </c>
    </row>
    <row r="48" spans="1:3" x14ac:dyDescent="0.25">
      <c r="A48" t="s">
        <v>13</v>
      </c>
      <c r="B48" s="3">
        <v>0.11503882209236421</v>
      </c>
      <c r="C48" s="17">
        <v>0.12862827836683247</v>
      </c>
    </row>
    <row r="49" spans="1:3" x14ac:dyDescent="0.25">
      <c r="B49" s="3">
        <v>0.22879062923694596</v>
      </c>
      <c r="C49" s="17">
        <v>0.29431649941524463</v>
      </c>
    </row>
    <row r="50" spans="1:3" x14ac:dyDescent="0.25">
      <c r="B50" s="3">
        <v>0.34382945132931025</v>
      </c>
      <c r="C50" s="17">
        <v>0.46119037928928075</v>
      </c>
    </row>
    <row r="51" spans="1:3" x14ac:dyDescent="0.25">
      <c r="B51" s="3">
        <v>0.50294566256817608</v>
      </c>
      <c r="C51" s="17">
        <v>0.6767909106545047</v>
      </c>
    </row>
    <row r="52" spans="1:3" x14ac:dyDescent="0.25">
      <c r="A52" t="s">
        <v>14</v>
      </c>
      <c r="B52" s="3">
        <v>0.2614277011499988</v>
      </c>
      <c r="C52" s="17">
        <v>0.33732996102036494</v>
      </c>
    </row>
    <row r="53" spans="1:3" x14ac:dyDescent="0.25">
      <c r="B53" s="3">
        <v>0.35522130050725187</v>
      </c>
      <c r="C53" s="17">
        <v>0.51208771889422056</v>
      </c>
    </row>
    <row r="54" spans="1:3" x14ac:dyDescent="0.25">
      <c r="A54" t="s">
        <v>15</v>
      </c>
      <c r="B54" s="3">
        <v>0.20403700135961789</v>
      </c>
      <c r="C54" s="17">
        <v>0.20824829465924125</v>
      </c>
    </row>
    <row r="55" spans="1:3" x14ac:dyDescent="0.25">
      <c r="B55" s="3">
        <v>0.25504625169952239</v>
      </c>
      <c r="C55" s="17">
        <v>0.32538796040506446</v>
      </c>
    </row>
    <row r="56" spans="1:3" x14ac:dyDescent="0.25">
      <c r="B56" s="3">
        <v>0.34178055859895096</v>
      </c>
      <c r="C56" s="17">
        <v>0.49163800751316639</v>
      </c>
    </row>
    <row r="57" spans="1:3" x14ac:dyDescent="0.25">
      <c r="A57" t="s">
        <v>16</v>
      </c>
      <c r="B57" s="3">
        <v>0.20403700135961789</v>
      </c>
      <c r="C57" s="17">
        <v>0.20824829465924125</v>
      </c>
    </row>
    <row r="58" spans="1:3" x14ac:dyDescent="0.25">
      <c r="B58" s="3">
        <v>0.25504625169952239</v>
      </c>
      <c r="C58" s="17">
        <v>0.32538796040506446</v>
      </c>
    </row>
    <row r="59" spans="1:3" x14ac:dyDescent="0.25">
      <c r="B59" s="3">
        <v>0.34178055859895096</v>
      </c>
      <c r="C59" s="17">
        <v>0.49163800751316639</v>
      </c>
    </row>
    <row r="60" spans="1:3" x14ac:dyDescent="0.25">
      <c r="A60" t="s">
        <v>17</v>
      </c>
      <c r="B60" s="3">
        <v>0.15610003267778957</v>
      </c>
      <c r="C60" s="17">
        <v>0.1597966073534369</v>
      </c>
    </row>
    <row r="61" spans="1:3" x14ac:dyDescent="0.25">
      <c r="B61" s="3">
        <v>0.2594615172931995</v>
      </c>
      <c r="C61" s="17">
        <v>0.28188069149101397</v>
      </c>
    </row>
    <row r="62" spans="1:3" x14ac:dyDescent="0.25">
      <c r="B62" s="3">
        <v>0.3628230019086095</v>
      </c>
      <c r="C62" s="17">
        <v>0.40396477562859107</v>
      </c>
    </row>
    <row r="63" spans="1:3" x14ac:dyDescent="0.25">
      <c r="B63" s="3">
        <v>0.43961936124438972</v>
      </c>
      <c r="C63" s="17">
        <v>0.49024229779742012</v>
      </c>
    </row>
    <row r="64" spans="1:3" x14ac:dyDescent="0.25">
      <c r="A64" t="s">
        <v>18</v>
      </c>
      <c r="B64" s="3">
        <v>0.15610003267778957</v>
      </c>
      <c r="C64" s="17">
        <v>0.1597966073534369</v>
      </c>
    </row>
    <row r="65" spans="1:3" x14ac:dyDescent="0.25">
      <c r="B65" s="3">
        <v>0.2594615172931995</v>
      </c>
      <c r="C65" s="17">
        <v>0.28188069149101397</v>
      </c>
    </row>
    <row r="66" spans="1:3" x14ac:dyDescent="0.25">
      <c r="B66" s="3">
        <v>0.3628230019086095</v>
      </c>
      <c r="C66" s="17">
        <v>0.40396477562859107</v>
      </c>
    </row>
    <row r="67" spans="1:3" x14ac:dyDescent="0.25">
      <c r="B67" s="3">
        <v>0.43961936124438972</v>
      </c>
      <c r="C67" s="17">
        <v>0.49024229779742012</v>
      </c>
    </row>
    <row r="68" spans="1:3" x14ac:dyDescent="0.25">
      <c r="A68" t="s">
        <v>19</v>
      </c>
      <c r="B68" s="3">
        <v>0.10939457736918726</v>
      </c>
      <c r="C68" s="17">
        <v>0.22163979815661172</v>
      </c>
    </row>
    <row r="69" spans="1:3" x14ac:dyDescent="0.25">
      <c r="B69" s="3">
        <v>0.38150227100816453</v>
      </c>
      <c r="C69" s="17">
        <v>0.44327959631322345</v>
      </c>
    </row>
    <row r="70" spans="1:3" x14ac:dyDescent="0.25">
      <c r="A70" t="s">
        <v>20</v>
      </c>
      <c r="B70" s="3">
        <v>0.10629770257672502</v>
      </c>
      <c r="C70" s="17">
        <v>0.10629770257672502</v>
      </c>
    </row>
    <row r="71" spans="1:3" x14ac:dyDescent="0.25">
      <c r="B71" s="3">
        <v>0.37132705037540759</v>
      </c>
      <c r="C71" s="17">
        <v>0.40042765797216162</v>
      </c>
    </row>
    <row r="72" spans="1:3" x14ac:dyDescent="0.25">
      <c r="A72" t="s">
        <v>21</v>
      </c>
      <c r="B72" s="3">
        <v>0.10629770257672502</v>
      </c>
      <c r="C72" s="17">
        <v>0.10629770257672502</v>
      </c>
    </row>
    <row r="73" spans="1:3" x14ac:dyDescent="0.25">
      <c r="B73" s="3">
        <v>0.37132705037540759</v>
      </c>
      <c r="C73" s="17">
        <v>0.40042765797216162</v>
      </c>
    </row>
    <row r="74" spans="1:3" x14ac:dyDescent="0.25">
      <c r="A74" t="s">
        <v>22</v>
      </c>
      <c r="B74" s="3">
        <v>0.12366214399887077</v>
      </c>
      <c r="C74" s="17">
        <v>0.14576285622789853</v>
      </c>
    </row>
    <row r="75" spans="1:3" x14ac:dyDescent="0.25">
      <c r="B75" s="3">
        <v>0.1537022961834705</v>
      </c>
      <c r="C75" s="17">
        <v>0.18594638321687937</v>
      </c>
    </row>
    <row r="76" spans="1:3" x14ac:dyDescent="0.25">
      <c r="A76" t="s">
        <v>23</v>
      </c>
      <c r="B76" s="3">
        <v>0.12257101888901509</v>
      </c>
      <c r="C76" s="17">
        <v>0.13878769380193201</v>
      </c>
    </row>
    <row r="77" spans="1:3" x14ac:dyDescent="0.25">
      <c r="B77" s="3">
        <v>0.1465765794133671</v>
      </c>
      <c r="C77" s="17">
        <v>0.16917412974027912</v>
      </c>
    </row>
    <row r="78" spans="1:3" x14ac:dyDescent="0.25">
      <c r="B78" s="3">
        <v>0.18064898789954423</v>
      </c>
      <c r="C78" s="17">
        <v>0.2123032646205138</v>
      </c>
    </row>
    <row r="79" spans="1:3" x14ac:dyDescent="0.25">
      <c r="A79" t="s">
        <v>24</v>
      </c>
      <c r="B79" s="3">
        <v>0.11125206827518069</v>
      </c>
      <c r="C79" s="17">
        <v>0.12007419362751766</v>
      </c>
    </row>
    <row r="80" spans="1:3" x14ac:dyDescent="0.25">
      <c r="B80" s="3">
        <v>0.1537594628733715</v>
      </c>
      <c r="C80" s="17">
        <v>0.17056620402683209</v>
      </c>
    </row>
    <row r="81" spans="1:3" x14ac:dyDescent="0.25">
      <c r="A81" t="s">
        <v>25</v>
      </c>
      <c r="B81" s="3">
        <v>0.12206155113118464</v>
      </c>
      <c r="C81" s="17">
        <v>0.12206155113118464</v>
      </c>
    </row>
    <row r="82" spans="1:3" x14ac:dyDescent="0.25">
      <c r="B82" s="3">
        <v>0.13951599429000236</v>
      </c>
      <c r="C82" s="17">
        <v>0.1554803880682081</v>
      </c>
    </row>
    <row r="83" spans="1:3" x14ac:dyDescent="0.25">
      <c r="B83" s="3">
        <v>0.15697043744882017</v>
      </c>
      <c r="C83" s="17">
        <v>0.19681733910587482</v>
      </c>
    </row>
    <row r="84" spans="1:3" x14ac:dyDescent="0.25">
      <c r="B84" s="3">
        <v>0.17439499286250298</v>
      </c>
      <c r="C84" s="17">
        <v>0.24293810635657515</v>
      </c>
    </row>
    <row r="85" spans="1:3" x14ac:dyDescent="0.25">
      <c r="B85" s="3">
        <v>0.19711643896364461</v>
      </c>
      <c r="C85" s="17">
        <v>0.29732680364536013</v>
      </c>
    </row>
    <row r="86" spans="1:3" x14ac:dyDescent="0.25">
      <c r="B86" s="3">
        <v>0.24075254686068898</v>
      </c>
      <c r="C86" s="17">
        <v>0.36721458076330876</v>
      </c>
    </row>
    <row r="87" spans="1:3" x14ac:dyDescent="0.25">
      <c r="B87" s="3">
        <v>0.28438865475773345</v>
      </c>
      <c r="C87" s="17">
        <v>0.43710235788125756</v>
      </c>
    </row>
    <row r="88" spans="1:3" x14ac:dyDescent="0.25">
      <c r="B88" s="3">
        <v>0.32787532392910324</v>
      </c>
      <c r="C88" s="17">
        <v>0.50675079329674777</v>
      </c>
    </row>
    <row r="89" spans="1:3" x14ac:dyDescent="0.25">
      <c r="A89" t="s">
        <v>26</v>
      </c>
      <c r="B89" s="3">
        <v>0.13951599429000236</v>
      </c>
      <c r="C89" s="17">
        <v>0.1554803880682081</v>
      </c>
    </row>
    <row r="90" spans="1:3" x14ac:dyDescent="0.25">
      <c r="B90" s="3">
        <v>0.15697043744882017</v>
      </c>
      <c r="C90" s="17">
        <v>0.19681733910587482</v>
      </c>
    </row>
    <row r="91" spans="1:3" x14ac:dyDescent="0.25">
      <c r="B91" s="3">
        <v>0.17439499286250298</v>
      </c>
      <c r="C91" s="17">
        <v>0.24293810635657515</v>
      </c>
    </row>
    <row r="92" spans="1:3" x14ac:dyDescent="0.25">
      <c r="B92" s="3">
        <v>0.19711643896364461</v>
      </c>
      <c r="C92" s="17">
        <v>0.29732680364536013</v>
      </c>
    </row>
    <row r="93" spans="1:3" x14ac:dyDescent="0.25">
      <c r="B93" s="3">
        <v>0.24075254686068898</v>
      </c>
      <c r="C93" s="17">
        <v>0.36721458076330876</v>
      </c>
    </row>
    <row r="94" spans="1:3" x14ac:dyDescent="0.25">
      <c r="B94" s="3">
        <v>0.28438865475773345</v>
      </c>
      <c r="C94" s="17">
        <v>0.43710235788125756</v>
      </c>
    </row>
    <row r="95" spans="1:3" x14ac:dyDescent="0.25">
      <c r="B95" s="3">
        <v>0.32787532392910324</v>
      </c>
      <c r="C95" s="17">
        <v>0.50675079329674777</v>
      </c>
    </row>
    <row r="96" spans="1:3" x14ac:dyDescent="0.25">
      <c r="A96" t="s">
        <v>27</v>
      </c>
      <c r="B96" s="3">
        <v>9.9274752045339976E-2</v>
      </c>
      <c r="C96" s="17">
        <v>0.1106344620337962</v>
      </c>
    </row>
    <row r="97" spans="1:3" x14ac:dyDescent="0.25">
      <c r="B97" s="3">
        <v>0.11617858999591686</v>
      </c>
      <c r="C97" s="17">
        <v>0.14377344806676662</v>
      </c>
    </row>
    <row r="98" spans="1:3" x14ac:dyDescent="0.25">
      <c r="B98" s="3">
        <v>0.14717536615403232</v>
      </c>
      <c r="C98" s="17">
        <v>0.18990028944419676</v>
      </c>
    </row>
    <row r="99" spans="1:3" x14ac:dyDescent="0.25">
      <c r="B99" s="3">
        <v>0.17817214231214781</v>
      </c>
      <c r="C99" s="17">
        <v>0.23602713082162688</v>
      </c>
    </row>
    <row r="100" spans="1:3" x14ac:dyDescent="0.25">
      <c r="B100" s="3">
        <v>0.20922208618236979</v>
      </c>
      <c r="C100" s="17">
        <v>0.28223309199558777</v>
      </c>
    </row>
    <row r="101" spans="1:3" x14ac:dyDescent="0.25">
      <c r="B101" s="3">
        <v>0.24027203005259176</v>
      </c>
      <c r="C101" s="17">
        <v>0.32843905316954863</v>
      </c>
    </row>
    <row r="102" spans="1:3" x14ac:dyDescent="0.25">
      <c r="B102" s="3">
        <v>0.27121563849860081</v>
      </c>
      <c r="C102" s="17">
        <v>0.37448677475044817</v>
      </c>
    </row>
    <row r="103" spans="1:3" x14ac:dyDescent="0.25">
      <c r="A103" t="s">
        <v>28</v>
      </c>
      <c r="B103" s="3">
        <v>8.685477449725118E-2</v>
      </c>
      <c r="C103" s="17">
        <v>8.685477449725118E-2</v>
      </c>
    </row>
    <row r="104" spans="1:3" x14ac:dyDescent="0.25">
      <c r="B104" s="3">
        <v>9.9274752045339976E-2</v>
      </c>
      <c r="C104" s="17">
        <v>0.1106344620337962</v>
      </c>
    </row>
    <row r="105" spans="1:3" x14ac:dyDescent="0.25">
      <c r="B105" s="3">
        <v>0.11617858999591686</v>
      </c>
      <c r="C105" s="17">
        <v>0.14377344806676662</v>
      </c>
    </row>
    <row r="106" spans="1:3" x14ac:dyDescent="0.25">
      <c r="B106" s="3">
        <v>0.14717536615403232</v>
      </c>
      <c r="C106" s="17">
        <v>0.18990028944419676</v>
      </c>
    </row>
    <row r="107" spans="1:3" x14ac:dyDescent="0.25">
      <c r="B107" s="3">
        <v>0.17817214231214781</v>
      </c>
      <c r="C107" s="17">
        <v>0.23602713082162688</v>
      </c>
    </row>
    <row r="108" spans="1:3" x14ac:dyDescent="0.25">
      <c r="B108" s="3">
        <v>0.20922208618236979</v>
      </c>
      <c r="C108" s="17">
        <v>0.28223309199558777</v>
      </c>
    </row>
    <row r="109" spans="1:3" x14ac:dyDescent="0.25">
      <c r="B109" s="3">
        <v>0.24027203005259176</v>
      </c>
      <c r="C109" s="17">
        <v>0.32843905316954863</v>
      </c>
    </row>
    <row r="110" spans="1:3" x14ac:dyDescent="0.25">
      <c r="B110" s="3">
        <v>0.27121563849860081</v>
      </c>
      <c r="C110" s="17">
        <v>0.37448677475044817</v>
      </c>
    </row>
    <row r="111" spans="1:3" x14ac:dyDescent="0.25">
      <c r="A111" t="s">
        <v>29</v>
      </c>
      <c r="B111" s="3">
        <v>0.12226734357024087</v>
      </c>
      <c r="C111" s="17">
        <v>0.13797248193354791</v>
      </c>
    </row>
    <row r="112" spans="1:3" x14ac:dyDescent="0.25">
      <c r="B112" s="3">
        <v>0.13958286394040598</v>
      </c>
      <c r="C112" s="17">
        <v>0.16178299565649967</v>
      </c>
    </row>
    <row r="113" spans="1:3" x14ac:dyDescent="0.25">
      <c r="B113" s="3">
        <v>0.15695788781699774</v>
      </c>
      <c r="C113" s="17">
        <v>0.18567533245066428</v>
      </c>
    </row>
    <row r="114" spans="1:3" x14ac:dyDescent="0.25">
      <c r="B114" s="3">
        <v>0.1743329116935895</v>
      </c>
      <c r="C114" s="17">
        <v>0.20956766924482884</v>
      </c>
    </row>
    <row r="115" spans="1:3" x14ac:dyDescent="0.25">
      <c r="B115" s="3">
        <v>0.19170793557018131</v>
      </c>
      <c r="C115" s="17">
        <v>0.23346000603899358</v>
      </c>
    </row>
    <row r="116" spans="1:3" x14ac:dyDescent="0.25">
      <c r="A116" t="s">
        <v>30</v>
      </c>
      <c r="B116" s="3">
        <v>0.13958286394040598</v>
      </c>
      <c r="C116" s="17">
        <v>0.16178299565649967</v>
      </c>
    </row>
    <row r="117" spans="1:3" x14ac:dyDescent="0.25">
      <c r="B117" s="3">
        <v>0.15695788781699774</v>
      </c>
      <c r="C117" s="17">
        <v>0.18567533245066428</v>
      </c>
    </row>
    <row r="118" spans="1:3" x14ac:dyDescent="0.25">
      <c r="B118" s="3">
        <v>0.1743329116935895</v>
      </c>
      <c r="C118" s="17">
        <v>0.20956766924482884</v>
      </c>
    </row>
    <row r="119" spans="1:3" x14ac:dyDescent="0.25">
      <c r="B119" s="3">
        <v>0.19170793557018131</v>
      </c>
      <c r="C119" s="17">
        <v>0.23346000603899358</v>
      </c>
    </row>
    <row r="120" spans="1:3" x14ac:dyDescent="0.25">
      <c r="A120" t="s">
        <v>31</v>
      </c>
      <c r="B120" s="3">
        <v>7.2148609668635899E-2</v>
      </c>
      <c r="C120" s="17">
        <v>7.2148609668635899E-2</v>
      </c>
    </row>
    <row r="121" spans="1:3" x14ac:dyDescent="0.25">
      <c r="B121" s="3">
        <v>9.9185026568017642E-2</v>
      </c>
      <c r="C121" s="17">
        <v>0.12649536757740656</v>
      </c>
    </row>
    <row r="122" spans="1:3" x14ac:dyDescent="0.25">
      <c r="B122" s="3">
        <v>0.12948602837323961</v>
      </c>
      <c r="C122" s="17">
        <v>0.20676471345255315</v>
      </c>
    </row>
    <row r="123" spans="1:3" x14ac:dyDescent="0.25">
      <c r="A123" t="s">
        <v>32</v>
      </c>
      <c r="B123" s="3">
        <v>9.9185026568017642E-2</v>
      </c>
      <c r="C123" s="17">
        <v>0.12649536757740656</v>
      </c>
    </row>
    <row r="124" spans="1:3" x14ac:dyDescent="0.25">
      <c r="B124" s="3">
        <v>0.12948602837323961</v>
      </c>
      <c r="C124" s="17">
        <v>0.20676471345255315</v>
      </c>
    </row>
    <row r="125" spans="1:3" x14ac:dyDescent="0.25">
      <c r="A125" t="s">
        <v>33</v>
      </c>
      <c r="B125" s="3">
        <v>8.6147565717616184E-2</v>
      </c>
      <c r="C125" s="17">
        <v>9.4650621461279991E-2</v>
      </c>
    </row>
    <row r="126" spans="1:3" x14ac:dyDescent="0.25">
      <c r="B126" s="3">
        <v>0.10460022667304195</v>
      </c>
      <c r="C126" s="17">
        <v>0.13954127956816229</v>
      </c>
    </row>
    <row r="127" spans="1:3" x14ac:dyDescent="0.25">
      <c r="B127" s="3">
        <v>0.12305288762846765</v>
      </c>
      <c r="C127" s="17">
        <v>0.19311725018881382</v>
      </c>
    </row>
    <row r="128" spans="1:3" x14ac:dyDescent="0.25">
      <c r="A128" t="s">
        <v>34</v>
      </c>
      <c r="B128" s="3">
        <v>8.6147565717616184E-2</v>
      </c>
      <c r="C128" s="17">
        <v>9.4650621461279991E-2</v>
      </c>
    </row>
    <row r="129" spans="1:3" x14ac:dyDescent="0.25">
      <c r="B129" s="3">
        <v>0.10460022667304195</v>
      </c>
      <c r="C129" s="17">
        <v>0.13954127956816229</v>
      </c>
    </row>
    <row r="130" spans="1:3" x14ac:dyDescent="0.25">
      <c r="B130" s="3">
        <v>0.12305288762846765</v>
      </c>
      <c r="C130" s="17">
        <v>0.19311725018881382</v>
      </c>
    </row>
    <row r="131" spans="1:3" x14ac:dyDescent="0.25">
      <c r="A131" t="s">
        <v>35</v>
      </c>
      <c r="B131" s="3">
        <v>9.2384993595776857E-2</v>
      </c>
      <c r="C131" s="17">
        <v>0.1100971397502373</v>
      </c>
    </row>
    <row r="132" spans="1:3" x14ac:dyDescent="0.25">
      <c r="B132" s="3">
        <v>0.10623878440919669</v>
      </c>
      <c r="C132" s="17">
        <v>0.14559261818925504</v>
      </c>
    </row>
    <row r="133" spans="1:3" x14ac:dyDescent="0.25">
      <c r="B133" s="3">
        <v>0.12009257522261656</v>
      </c>
      <c r="C133" s="17">
        <v>0.1860396380605791</v>
      </c>
    </row>
    <row r="134" spans="1:3" x14ac:dyDescent="0.25">
      <c r="A134" t="s">
        <v>36</v>
      </c>
      <c r="B134" s="3">
        <v>9.2384993595776857E-2</v>
      </c>
      <c r="C134" s="17">
        <v>0.1100971397502373</v>
      </c>
    </row>
    <row r="135" spans="1:3" x14ac:dyDescent="0.25">
      <c r="B135" s="3">
        <v>0.10623878440919669</v>
      </c>
      <c r="C135" s="17">
        <v>0.14559261818925504</v>
      </c>
    </row>
    <row r="136" spans="1:3" x14ac:dyDescent="0.25">
      <c r="B136" s="3">
        <v>0.12009257522261656</v>
      </c>
      <c r="C136" s="17">
        <v>0.1860396380605791</v>
      </c>
    </row>
    <row r="137" spans="1:3" x14ac:dyDescent="0.25">
      <c r="A137" t="s">
        <v>37</v>
      </c>
      <c r="B137" s="3">
        <v>0.16285127956433496</v>
      </c>
      <c r="C137" s="17">
        <v>0.20977002213391188</v>
      </c>
    </row>
    <row r="138" spans="1:3" x14ac:dyDescent="0.25">
      <c r="B138" s="3">
        <v>0.17476722684953019</v>
      </c>
      <c r="C138" s="17">
        <v>0.24159117361764032</v>
      </c>
    </row>
    <row r="139" spans="1:3" x14ac:dyDescent="0.25">
      <c r="B139" s="3">
        <v>0.18827196710608479</v>
      </c>
      <c r="C139" s="17">
        <v>0.28037055022581076</v>
      </c>
    </row>
    <row r="140" spans="1:3" x14ac:dyDescent="0.25">
      <c r="B140" s="3">
        <v>0.20018791439128003</v>
      </c>
      <c r="C140" s="17">
        <v>0.31698359275650057</v>
      </c>
    </row>
    <row r="141" spans="1:3" x14ac:dyDescent="0.25">
      <c r="B141" s="3">
        <v>0.21372760574098071</v>
      </c>
      <c r="C141" s="17">
        <v>0.36121264700812228</v>
      </c>
    </row>
    <row r="142" spans="1:3" x14ac:dyDescent="0.25">
      <c r="B142" s="3">
        <v>0.24351747395396883</v>
      </c>
      <c r="C142" s="17">
        <v>0.41114123614227466</v>
      </c>
    </row>
    <row r="143" spans="1:3" x14ac:dyDescent="0.25">
      <c r="B143" s="3">
        <v>0.2792653158095546</v>
      </c>
      <c r="C143" s="17">
        <v>0.47105554310325753</v>
      </c>
    </row>
    <row r="144" spans="1:3" x14ac:dyDescent="0.25">
      <c r="A144" t="s">
        <v>38</v>
      </c>
      <c r="B144" s="3">
        <v>0.14934653930778033</v>
      </c>
      <c r="C144" s="17">
        <v>0.17642145537896448</v>
      </c>
    </row>
    <row r="145" spans="1:3" x14ac:dyDescent="0.25">
      <c r="B145" s="3">
        <v>0.16285127956433496</v>
      </c>
      <c r="C145" s="17">
        <v>0.20977002213391188</v>
      </c>
    </row>
    <row r="146" spans="1:3" x14ac:dyDescent="0.25">
      <c r="B146" s="3">
        <v>0.17556162333520986</v>
      </c>
      <c r="C146" s="17">
        <v>0.24379244856733817</v>
      </c>
    </row>
    <row r="147" spans="1:3" x14ac:dyDescent="0.25">
      <c r="B147" s="3">
        <v>0.18708037237756528</v>
      </c>
      <c r="C147" s="17">
        <v>0.27683278691379631</v>
      </c>
    </row>
    <row r="148" spans="1:3" x14ac:dyDescent="0.25">
      <c r="B148" s="3">
        <v>0.20018791439128003</v>
      </c>
      <c r="C148" s="17">
        <v>0.31698359275650057</v>
      </c>
    </row>
    <row r="149" spans="1:3" x14ac:dyDescent="0.25">
      <c r="B149" s="3">
        <v>0.21329545640499481</v>
      </c>
      <c r="C149" s="17">
        <v>0.35985229930240353</v>
      </c>
    </row>
    <row r="150" spans="1:3" x14ac:dyDescent="0.25">
      <c r="B150" s="3">
        <v>0.24053848713267006</v>
      </c>
      <c r="C150" s="17">
        <v>0.40614837722885949</v>
      </c>
    </row>
    <row r="151" spans="1:3" x14ac:dyDescent="0.25">
      <c r="B151" s="3">
        <v>0.26734936852435925</v>
      </c>
      <c r="C151" s="17">
        <v>0.45108410744959648</v>
      </c>
    </row>
    <row r="152" spans="1:3" x14ac:dyDescent="0.25">
      <c r="A152" t="s">
        <v>39</v>
      </c>
      <c r="B152" s="3">
        <v>0.12448001593101213</v>
      </c>
      <c r="C152" s="17">
        <v>0.12448001593101213</v>
      </c>
    </row>
    <row r="153" spans="1:3" x14ac:dyDescent="0.25">
      <c r="B153" s="3">
        <v>0.16319147975293574</v>
      </c>
      <c r="C153" s="17">
        <v>0.17271575064382896</v>
      </c>
    </row>
    <row r="154" spans="1:3" x14ac:dyDescent="0.25">
      <c r="B154" s="3">
        <v>0.20066086452174944</v>
      </c>
      <c r="C154" s="17">
        <v>0.22130062120069757</v>
      </c>
    </row>
    <row r="155" spans="1:3" x14ac:dyDescent="0.25">
      <c r="B155" s="3">
        <v>0.23792323611504487</v>
      </c>
      <c r="C155" s="17">
        <v>0.26961706705835697</v>
      </c>
    </row>
    <row r="156" spans="1:3" x14ac:dyDescent="0.25">
      <c r="B156" s="3">
        <v>0.27477158135730378</v>
      </c>
      <c r="C156" s="17">
        <v>0.31739666351759815</v>
      </c>
    </row>
    <row r="157" spans="1:3" x14ac:dyDescent="0.25">
      <c r="B157" s="3">
        <v>0.312654992477154</v>
      </c>
      <c r="C157" s="17">
        <v>0.36651838347288501</v>
      </c>
    </row>
    <row r="158" spans="1:3" x14ac:dyDescent="0.25">
      <c r="A158" t="s">
        <v>40</v>
      </c>
      <c r="B158" s="3">
        <v>8.84597233908265E-2</v>
      </c>
      <c r="C158" s="17">
        <v>8.84597233908265E-2</v>
      </c>
    </row>
    <row r="159" spans="1:3" x14ac:dyDescent="0.25">
      <c r="B159" s="3">
        <v>0.12510105545756706</v>
      </c>
      <c r="C159" s="17">
        <v>0.12510105545756706</v>
      </c>
    </row>
    <row r="160" spans="1:3" x14ac:dyDescent="0.25">
      <c r="B160" s="3">
        <v>0.16257044022638076</v>
      </c>
      <c r="C160" s="17">
        <v>0.17191047654620123</v>
      </c>
    </row>
    <row r="161" spans="1:3" x14ac:dyDescent="0.25">
      <c r="B161" s="3">
        <v>0.19962579864415791</v>
      </c>
      <c r="C161" s="17">
        <v>0.21995849770465148</v>
      </c>
    </row>
    <row r="162" spans="1:3" x14ac:dyDescent="0.25">
      <c r="B162" s="3">
        <v>0.23813024929056317</v>
      </c>
      <c r="C162" s="17">
        <v>0.26988549175756621</v>
      </c>
    </row>
    <row r="163" spans="1:3" x14ac:dyDescent="0.25">
      <c r="B163" s="3">
        <v>0.27477158135730378</v>
      </c>
      <c r="C163" s="17">
        <v>0.31739666351759815</v>
      </c>
    </row>
    <row r="164" spans="1:3" x14ac:dyDescent="0.25">
      <c r="B164" s="3">
        <v>0.29257471445187816</v>
      </c>
      <c r="C164" s="17">
        <v>0.34048118764959079</v>
      </c>
    </row>
    <row r="165" spans="1:3" x14ac:dyDescent="0.25">
      <c r="A165" t="s">
        <v>41</v>
      </c>
      <c r="B165" s="3">
        <v>0.18861841261242762</v>
      </c>
      <c r="C165" s="17">
        <v>0.27501332580010368</v>
      </c>
    </row>
    <row r="166" spans="1:3" x14ac:dyDescent="0.25">
      <c r="B166" s="3">
        <v>0.20076122887503028</v>
      </c>
      <c r="C166" s="17">
        <v>0.31156255576653796</v>
      </c>
    </row>
    <row r="167" spans="1:3" x14ac:dyDescent="0.25">
      <c r="B167" s="3">
        <v>0.20318979212755081</v>
      </c>
      <c r="C167" s="17">
        <v>0.31914595109013499</v>
      </c>
    </row>
    <row r="168" spans="1:3" x14ac:dyDescent="0.25">
      <c r="B168" s="3">
        <v>0.21344372586041524</v>
      </c>
      <c r="C168" s="17">
        <v>0.35216999699127649</v>
      </c>
    </row>
    <row r="169" spans="1:3" x14ac:dyDescent="0.25">
      <c r="B169" s="3">
        <v>0.22319790578213533</v>
      </c>
      <c r="C169" s="17">
        <v>0.3771548125030415</v>
      </c>
    </row>
    <row r="170" spans="1:3" x14ac:dyDescent="0.25">
      <c r="B170" s="3">
        <v>0.24276133198299524</v>
      </c>
      <c r="C170" s="17">
        <v>0.40994362049156363</v>
      </c>
    </row>
    <row r="171" spans="1:3" x14ac:dyDescent="0.25">
      <c r="B171" s="3">
        <v>0.26030095547342114</v>
      </c>
      <c r="C171" s="17">
        <v>0.43934048282610039</v>
      </c>
    </row>
    <row r="172" spans="1:3" x14ac:dyDescent="0.25">
      <c r="B172" s="3">
        <v>0.28121358348123665</v>
      </c>
      <c r="C172" s="17">
        <v>0.47439058791727873</v>
      </c>
    </row>
    <row r="173" spans="1:3" x14ac:dyDescent="0.25">
      <c r="A173" t="s">
        <v>42</v>
      </c>
      <c r="B173" s="3">
        <v>0.18780889152825411</v>
      </c>
      <c r="C173" s="17">
        <v>0.27265776212243337</v>
      </c>
    </row>
    <row r="174" spans="1:3" x14ac:dyDescent="0.25">
      <c r="B174" s="3">
        <v>0.19590410236998923</v>
      </c>
      <c r="C174" s="17">
        <v>0.29666931444965422</v>
      </c>
    </row>
    <row r="175" spans="1:3" x14ac:dyDescent="0.25">
      <c r="B175" s="3">
        <v>0.203459632488942</v>
      </c>
      <c r="C175" s="17">
        <v>0.31999417915757805</v>
      </c>
    </row>
    <row r="176" spans="1:3" x14ac:dyDescent="0.25">
      <c r="B176" s="3">
        <v>0.2112850029692859</v>
      </c>
      <c r="C176" s="17">
        <v>0.34508248018620474</v>
      </c>
    </row>
    <row r="177" spans="1:3" x14ac:dyDescent="0.25">
      <c r="B177" s="3">
        <v>0.22117410307170166</v>
      </c>
      <c r="C177" s="17">
        <v>0.37376286684905669</v>
      </c>
    </row>
    <row r="178" spans="1:3" x14ac:dyDescent="0.25">
      <c r="B178" s="3">
        <v>0.24276133198299524</v>
      </c>
      <c r="C178" s="17">
        <v>0.40994362049156363</v>
      </c>
    </row>
    <row r="179" spans="1:3" x14ac:dyDescent="0.25">
      <c r="B179" s="3">
        <v>0.26232475818385492</v>
      </c>
      <c r="C179" s="17">
        <v>0.44273242848008537</v>
      </c>
    </row>
    <row r="180" spans="1:3" x14ac:dyDescent="0.25">
      <c r="B180" s="3">
        <v>0.2798643816742809</v>
      </c>
      <c r="C180" s="17">
        <v>0.47212929081462224</v>
      </c>
    </row>
    <row r="181" spans="1:3" x14ac:dyDescent="0.25">
      <c r="A181" t="s">
        <v>43</v>
      </c>
      <c r="B181" s="3">
        <v>0.19671362345416274</v>
      </c>
      <c r="C181" s="17">
        <v>0.29912619269410617</v>
      </c>
    </row>
    <row r="182" spans="1:3" x14ac:dyDescent="0.25">
      <c r="B182" s="3">
        <v>0.20453899393450664</v>
      </c>
      <c r="C182" s="17">
        <v>0.32339834860143718</v>
      </c>
    </row>
    <row r="183" spans="1:3" x14ac:dyDescent="0.25">
      <c r="B183" s="3">
        <v>0.21560244875154463</v>
      </c>
      <c r="C183" s="17">
        <v>0.35932955971050418</v>
      </c>
    </row>
    <row r="184" spans="1:3" x14ac:dyDescent="0.25">
      <c r="B184" s="3">
        <v>0.22724551120300288</v>
      </c>
      <c r="C184" s="17">
        <v>0.38393870381101147</v>
      </c>
    </row>
    <row r="185" spans="1:3" x14ac:dyDescent="0.25">
      <c r="B185" s="3">
        <v>0.24276133198299524</v>
      </c>
      <c r="C185" s="17">
        <v>0.40994362049156363</v>
      </c>
    </row>
    <row r="186" spans="1:3" x14ac:dyDescent="0.25">
      <c r="B186" s="3">
        <v>0.25962635456994337</v>
      </c>
      <c r="C186" s="17">
        <v>0.43820983427477217</v>
      </c>
    </row>
    <row r="187" spans="1:3" x14ac:dyDescent="0.25">
      <c r="B187" s="3">
        <v>0.28188818438471486</v>
      </c>
      <c r="C187" s="17">
        <v>0.47552123646860744</v>
      </c>
    </row>
    <row r="188" spans="1:3" x14ac:dyDescent="0.25">
      <c r="A188" t="s">
        <v>44</v>
      </c>
      <c r="B188" s="3">
        <v>0.16250526374056309</v>
      </c>
      <c r="C188" s="17">
        <v>0.16897223598041747</v>
      </c>
    </row>
    <row r="189" spans="1:3" x14ac:dyDescent="0.25">
      <c r="B189" s="3">
        <v>0.20529664584009563</v>
      </c>
      <c r="C189" s="17">
        <v>0.2244579017601685</v>
      </c>
    </row>
    <row r="190" spans="1:3" x14ac:dyDescent="0.25">
      <c r="B190" s="3">
        <v>0.24794297240708743</v>
      </c>
      <c r="C190" s="17">
        <v>0.27975548053727639</v>
      </c>
    </row>
    <row r="191" spans="1:3" x14ac:dyDescent="0.25">
      <c r="A191" t="s">
        <v>45</v>
      </c>
      <c r="B191" s="3">
        <v>0.16250526374056309</v>
      </c>
      <c r="C191" s="17">
        <v>0.16897223598041747</v>
      </c>
    </row>
    <row r="192" spans="1:3" x14ac:dyDescent="0.25">
      <c r="B192" s="3">
        <v>0.20471642370993251</v>
      </c>
      <c r="C192" s="17">
        <v>0.22370555374959566</v>
      </c>
    </row>
    <row r="193" spans="1:3" x14ac:dyDescent="0.25">
      <c r="B193" s="3">
        <v>0.2472176947443834</v>
      </c>
      <c r="C193" s="17">
        <v>0.27881504552406022</v>
      </c>
    </row>
    <row r="194" spans="1:3" x14ac:dyDescent="0.25">
      <c r="A194" t="s">
        <v>46</v>
      </c>
      <c r="B194" s="3">
        <v>7.6052166346253336E-2</v>
      </c>
      <c r="C194" s="17">
        <v>7.6052166346253336E-2</v>
      </c>
    </row>
    <row r="195" spans="1:3" x14ac:dyDescent="0.25">
      <c r="B195" s="3">
        <v>0.12014904823865298</v>
      </c>
      <c r="C195" s="17">
        <v>0.12014904823865298</v>
      </c>
    </row>
    <row r="196" spans="1:3" x14ac:dyDescent="0.25">
      <c r="B196" s="3">
        <v>0.16177998607785915</v>
      </c>
      <c r="C196" s="17">
        <v>0.1680318009672013</v>
      </c>
    </row>
    <row r="197" spans="1:3" x14ac:dyDescent="0.25">
      <c r="B197" s="3">
        <v>0.2035559794496061</v>
      </c>
      <c r="C197" s="17">
        <v>0.22220085772844975</v>
      </c>
    </row>
    <row r="198" spans="1:3" x14ac:dyDescent="0.25">
      <c r="B198" s="3">
        <v>0.26259358119370696</v>
      </c>
      <c r="C198" s="17">
        <v>0.29875226780424197</v>
      </c>
    </row>
    <row r="199" spans="1:3" x14ac:dyDescent="0.25">
      <c r="A199" t="s">
        <v>47</v>
      </c>
      <c r="B199" s="3">
        <v>0.11112967472357412</v>
      </c>
      <c r="C199" s="17">
        <v>0.11112967472357412</v>
      </c>
    </row>
    <row r="200" spans="1:3" x14ac:dyDescent="0.25">
      <c r="B200" s="3">
        <v>0.15812571226520117</v>
      </c>
      <c r="C200" s="17">
        <v>0.17447193318140625</v>
      </c>
    </row>
    <row r="201" spans="1:3" x14ac:dyDescent="0.25">
      <c r="B201" s="3">
        <v>0.22825608951794205</v>
      </c>
      <c r="C201" s="17">
        <v>0.27340361669998869</v>
      </c>
    </row>
    <row r="202" spans="1:3" x14ac:dyDescent="0.25">
      <c r="A202" t="s">
        <v>48</v>
      </c>
      <c r="B202" s="3">
        <v>0.11794821671353553</v>
      </c>
      <c r="C202" s="17">
        <v>0.11794821671353553</v>
      </c>
    </row>
    <row r="203" spans="1:3" x14ac:dyDescent="0.25">
      <c r="B203" s="3">
        <v>0.17512939694084201</v>
      </c>
      <c r="C203" s="17">
        <v>0.18309615198494922</v>
      </c>
    </row>
    <row r="204" spans="1:3" x14ac:dyDescent="0.25">
      <c r="B204" s="3">
        <v>0.23231057716814843</v>
      </c>
      <c r="C204" s="17">
        <v>0.25675785816356672</v>
      </c>
    </row>
    <row r="205" spans="1:3" x14ac:dyDescent="0.25">
      <c r="A205" t="s">
        <v>49</v>
      </c>
      <c r="B205" s="3">
        <v>0.1175277819493063</v>
      </c>
      <c r="C205" s="17">
        <v>0.13179021349500475</v>
      </c>
    </row>
    <row r="206" spans="1:3" x14ac:dyDescent="0.25">
      <c r="B206" s="3">
        <v>0.18941639586178169</v>
      </c>
      <c r="C206" s="17">
        <v>0.22950476895125482</v>
      </c>
    </row>
    <row r="207" spans="1:3" x14ac:dyDescent="0.25">
      <c r="B207" s="3">
        <v>0.23254956420926687</v>
      </c>
      <c r="C207" s="17">
        <v>0.28813350222500478</v>
      </c>
    </row>
    <row r="208" spans="1:3" x14ac:dyDescent="0.25">
      <c r="B208" s="3">
        <v>0.26849387116550444</v>
      </c>
      <c r="C208" s="17">
        <v>0.33699077995312976</v>
      </c>
    </row>
    <row r="209" spans="1:3" x14ac:dyDescent="0.25">
      <c r="B209" s="3">
        <v>0.32600476229548475</v>
      </c>
      <c r="C209" s="17">
        <v>0.41516242431812972</v>
      </c>
    </row>
    <row r="210" spans="1:3" x14ac:dyDescent="0.25">
      <c r="B210" s="3">
        <v>0.37632679203421759</v>
      </c>
      <c r="C210" s="17">
        <v>0.46727599043108969</v>
      </c>
    </row>
    <row r="211" spans="1:3" x14ac:dyDescent="0.25">
      <c r="A211" t="s">
        <v>50</v>
      </c>
      <c r="B211" s="3">
        <v>0.15128120300738629</v>
      </c>
      <c r="C211" s="17">
        <v>0.16752621909578566</v>
      </c>
    </row>
    <row r="212" spans="1:3" x14ac:dyDescent="0.25">
      <c r="B212" s="3">
        <v>0.17990644867800365</v>
      </c>
      <c r="C212" s="17">
        <v>0.20362194551252039</v>
      </c>
    </row>
    <row r="213" spans="1:3" x14ac:dyDescent="0.25">
      <c r="B213" s="3">
        <v>0.21671033596879763</v>
      </c>
      <c r="C213" s="17">
        <v>0.25003073661975095</v>
      </c>
    </row>
    <row r="214" spans="1:3" x14ac:dyDescent="0.25">
      <c r="B214" s="3">
        <v>0.2330676192091504</v>
      </c>
      <c r="C214" s="17">
        <v>0.27065686600074229</v>
      </c>
    </row>
    <row r="215" spans="1:3" x14ac:dyDescent="0.25">
      <c r="B215" s="3">
        <v>0.26987150649994435</v>
      </c>
      <c r="C215" s="17">
        <v>0.3170656571079728</v>
      </c>
    </row>
    <row r="216" spans="1:3" x14ac:dyDescent="0.25">
      <c r="B216" s="3">
        <v>0.34756860189162025</v>
      </c>
      <c r="C216" s="17">
        <v>0.40484276019873267</v>
      </c>
    </row>
    <row r="217" spans="1:3" x14ac:dyDescent="0.25">
      <c r="A217" t="s">
        <v>51</v>
      </c>
      <c r="B217" s="3">
        <v>0.12703849644400417</v>
      </c>
      <c r="C217" s="17">
        <v>0.13419966539766751</v>
      </c>
    </row>
    <row r="218" spans="1:3" x14ac:dyDescent="0.25">
      <c r="B218" s="3">
        <v>0.15099627778839889</v>
      </c>
      <c r="C218" s="17">
        <v>0.16272765949974599</v>
      </c>
    </row>
    <row r="219" spans="1:3" x14ac:dyDescent="0.25">
      <c r="B219" s="3">
        <v>0.17255828099835413</v>
      </c>
      <c r="C219" s="17">
        <v>0.18840285419161665</v>
      </c>
    </row>
    <row r="220" spans="1:3" x14ac:dyDescent="0.25">
      <c r="B220" s="3">
        <v>0.19891184047718827</v>
      </c>
      <c r="C220" s="17">
        <v>0.21978364770390293</v>
      </c>
    </row>
    <row r="221" spans="1:3" x14ac:dyDescent="0.25">
      <c r="B221" s="3">
        <v>0.22526539995602249</v>
      </c>
      <c r="C221" s="17">
        <v>0.2511644412161893</v>
      </c>
    </row>
    <row r="222" spans="1:3" x14ac:dyDescent="0.25">
      <c r="B222" s="3">
        <v>0.24922318130041712</v>
      </c>
      <c r="C222" s="17">
        <v>0.27969243531826776</v>
      </c>
    </row>
    <row r="223" spans="1:3" x14ac:dyDescent="0.25">
      <c r="B223" s="3">
        <v>0.27318096264481179</v>
      </c>
      <c r="C223" s="17">
        <v>0.30822042942034616</v>
      </c>
    </row>
    <row r="224" spans="1:3" x14ac:dyDescent="0.25">
      <c r="B224" s="3">
        <v>0.294742965854767</v>
      </c>
      <c r="C224" s="17">
        <v>0.33061738255264667</v>
      </c>
    </row>
    <row r="225" spans="1:3" x14ac:dyDescent="0.25">
      <c r="A225" t="s">
        <v>52</v>
      </c>
      <c r="B225" s="3">
        <v>0.2505652204437212</v>
      </c>
      <c r="C225" s="17">
        <v>0.3001831883229612</v>
      </c>
    </row>
    <row r="226" spans="1:3" x14ac:dyDescent="0.25">
      <c r="B226" s="3">
        <v>0.31490001064532835</v>
      </c>
      <c r="C226" s="17">
        <v>0.3844332818818173</v>
      </c>
    </row>
    <row r="227" spans="1:3" x14ac:dyDescent="0.25">
      <c r="B227" s="3">
        <v>0.38638311086933647</v>
      </c>
      <c r="C227" s="17">
        <v>0.46464015145605214</v>
      </c>
    </row>
    <row r="228" spans="1:3" x14ac:dyDescent="0.25">
      <c r="A228" t="s">
        <v>53</v>
      </c>
      <c r="B228" s="3">
        <v>0.15414349743096403</v>
      </c>
      <c r="C228" s="17">
        <v>0.16693000107002398</v>
      </c>
    </row>
    <row r="229" spans="1:3" x14ac:dyDescent="0.25">
      <c r="B229" s="3">
        <v>0.18259499046456978</v>
      </c>
      <c r="C229" s="17">
        <v>0.201752540208612</v>
      </c>
    </row>
    <row r="230" spans="1:3" x14ac:dyDescent="0.25">
      <c r="B230" s="3">
        <v>0.21917548150777719</v>
      </c>
      <c r="C230" s="17">
        <v>0.24652437624393947</v>
      </c>
    </row>
    <row r="231" spans="1:3" x14ac:dyDescent="0.25">
      <c r="B231" s="3">
        <v>0.23543347752698049</v>
      </c>
      <c r="C231" s="17">
        <v>0.26642297003741838</v>
      </c>
    </row>
    <row r="232" spans="1:3" x14ac:dyDescent="0.25">
      <c r="B232" s="3">
        <v>0.25982047155578547</v>
      </c>
      <c r="C232" s="17">
        <v>0.2962708607276367</v>
      </c>
    </row>
    <row r="233" spans="1:3" x14ac:dyDescent="0.25">
      <c r="B233" s="3">
        <v>0.27607846757498877</v>
      </c>
      <c r="C233" s="17">
        <v>0.31616945452111567</v>
      </c>
    </row>
    <row r="234" spans="1:3" x14ac:dyDescent="0.25">
      <c r="B234" s="3">
        <v>0.31591055782203681</v>
      </c>
      <c r="C234" s="17">
        <v>0.36492100931513882</v>
      </c>
    </row>
    <row r="235" spans="1:3" x14ac:dyDescent="0.25">
      <c r="B235" s="3">
        <v>0.3557426480690849</v>
      </c>
      <c r="C235" s="17">
        <v>0.40482410087816229</v>
      </c>
    </row>
    <row r="236" spans="1:3" x14ac:dyDescent="0.25">
      <c r="A236" t="s">
        <v>54</v>
      </c>
      <c r="B236" s="3">
        <v>0.16920059472353005</v>
      </c>
      <c r="C236" s="17">
        <v>0.18134808592282184</v>
      </c>
    </row>
    <row r="237" spans="1:3" x14ac:dyDescent="0.25">
      <c r="B237" s="3">
        <v>0.17871200070263188</v>
      </c>
      <c r="C237" s="17">
        <v>0.19240743373165534</v>
      </c>
    </row>
    <row r="238" spans="1:3" x14ac:dyDescent="0.25">
      <c r="B238" s="3">
        <v>0.20249051565038667</v>
      </c>
      <c r="C238" s="17">
        <v>0.22005580325373927</v>
      </c>
    </row>
    <row r="239" spans="1:3" x14ac:dyDescent="0.25">
      <c r="B239" s="3">
        <v>0.22864688209291692</v>
      </c>
      <c r="C239" s="17">
        <v>0.2504690097280316</v>
      </c>
    </row>
    <row r="240" spans="1:3" x14ac:dyDescent="0.25">
      <c r="B240" s="3">
        <v>0.25242539704067157</v>
      </c>
      <c r="C240" s="17">
        <v>0.27811737925011548</v>
      </c>
    </row>
    <row r="241" spans="1:3" x14ac:dyDescent="0.25">
      <c r="B241" s="3">
        <v>0.27382606049365088</v>
      </c>
      <c r="C241" s="17">
        <v>0.303000911819991</v>
      </c>
    </row>
    <row r="242" spans="1:3" x14ac:dyDescent="0.25">
      <c r="B242" s="3">
        <v>0.29998242693618105</v>
      </c>
      <c r="C242" s="17">
        <v>0.33052135777379082</v>
      </c>
    </row>
    <row r="243" spans="1:3" x14ac:dyDescent="0.25">
      <c r="A243" t="s">
        <v>55</v>
      </c>
      <c r="B243" s="3">
        <v>6.7647653042968173E-2</v>
      </c>
      <c r="C243" s="17">
        <v>6.7647653042968173E-2</v>
      </c>
    </row>
    <row r="244" spans="1:3" x14ac:dyDescent="0.25">
      <c r="B244" s="3">
        <v>0.10459254586081865</v>
      </c>
      <c r="C244" s="17">
        <v>0.10634972385684166</v>
      </c>
    </row>
    <row r="245" spans="1:3" x14ac:dyDescent="0.25">
      <c r="B245" s="3">
        <v>0.12574902294454501</v>
      </c>
      <c r="C245" s="17">
        <v>0.13185876427251048</v>
      </c>
    </row>
    <row r="246" spans="1:3" x14ac:dyDescent="0.25">
      <c r="B246" s="3">
        <v>0.15006318317509615</v>
      </c>
      <c r="C246" s="17">
        <v>0.16117512415320437</v>
      </c>
    </row>
    <row r="247" spans="1:3" x14ac:dyDescent="0.25">
      <c r="B247" s="3">
        <v>0.18795538093699407</v>
      </c>
      <c r="C247" s="17">
        <v>0.20686295773350663</v>
      </c>
    </row>
    <row r="248" spans="1:3" x14ac:dyDescent="0.25">
      <c r="B248" s="3">
        <v>0.20721724813262554</v>
      </c>
      <c r="C248" s="17">
        <v>0.23008760647016038</v>
      </c>
    </row>
    <row r="249" spans="1:3" x14ac:dyDescent="0.25">
      <c r="B249" s="3">
        <v>0.23532062813936647</v>
      </c>
      <c r="C249" s="17">
        <v>0.26397274970888446</v>
      </c>
    </row>
    <row r="250" spans="1:3" x14ac:dyDescent="0.25">
      <c r="A250" t="s">
        <v>56</v>
      </c>
      <c r="B250" s="3">
        <v>0.26728929873091839</v>
      </c>
      <c r="C250" s="17">
        <v>0.31773914093066064</v>
      </c>
    </row>
    <row r="251" spans="1:3" x14ac:dyDescent="0.25">
      <c r="B251" s="3">
        <v>0.29702172941567545</v>
      </c>
      <c r="C251" s="17">
        <v>0.35647441315660378</v>
      </c>
    </row>
    <row r="252" spans="1:3" x14ac:dyDescent="0.25">
      <c r="A252" t="s">
        <v>57</v>
      </c>
      <c r="B252" s="3">
        <v>0.26858474698417545</v>
      </c>
      <c r="C252" s="17">
        <v>0.31942684488182999</v>
      </c>
    </row>
    <row r="253" spans="1:3" x14ac:dyDescent="0.25">
      <c r="B253" s="3">
        <v>0.29702172941567545</v>
      </c>
      <c r="C253" s="17">
        <v>0.35647441315660378</v>
      </c>
    </row>
    <row r="254" spans="1:3" x14ac:dyDescent="0.25">
      <c r="A254" t="s">
        <v>58</v>
      </c>
      <c r="B254" s="3">
        <v>0.26858474698417545</v>
      </c>
      <c r="C254" s="17">
        <v>0.31942684488182999</v>
      </c>
    </row>
    <row r="255" spans="1:3" x14ac:dyDescent="0.25">
      <c r="B255" s="3">
        <v>0.29702172941567545</v>
      </c>
      <c r="C255" s="17">
        <v>0.35647441315660378</v>
      </c>
    </row>
    <row r="256" spans="1:3" x14ac:dyDescent="0.25">
      <c r="A256" t="s">
        <v>59</v>
      </c>
      <c r="B256" s="3">
        <v>0.26988019523743262</v>
      </c>
      <c r="C256" s="17">
        <v>0.3211145488329995</v>
      </c>
    </row>
    <row r="257" spans="1:3" x14ac:dyDescent="0.25">
      <c r="B257" s="3">
        <v>0.29702172941567545</v>
      </c>
      <c r="C257" s="17">
        <v>0.35647441315660378</v>
      </c>
    </row>
    <row r="258" spans="1:3" x14ac:dyDescent="0.25">
      <c r="A258" t="s">
        <v>60</v>
      </c>
      <c r="B258" s="3">
        <v>0.21302068526037121</v>
      </c>
      <c r="C258" s="17">
        <v>0.26705922088184081</v>
      </c>
    </row>
    <row r="259" spans="1:3" x14ac:dyDescent="0.25">
      <c r="B259" s="3">
        <v>0.2922790774211681</v>
      </c>
      <c r="C259" s="17">
        <v>0.37829420906230976</v>
      </c>
    </row>
    <row r="260" spans="1:3" x14ac:dyDescent="0.25">
      <c r="A260" t="s">
        <v>61</v>
      </c>
      <c r="B260" s="3">
        <v>0.21516317296122117</v>
      </c>
      <c r="C260" s="17">
        <v>0.27006608977715413</v>
      </c>
    </row>
    <row r="261" spans="1:3" x14ac:dyDescent="0.25">
      <c r="B261" s="3">
        <v>0.2922790774211681</v>
      </c>
      <c r="C261" s="17">
        <v>0.37829420906230976</v>
      </c>
    </row>
    <row r="262" spans="1:3" x14ac:dyDescent="0.25">
      <c r="A262" t="s">
        <v>62</v>
      </c>
      <c r="B262" s="3">
        <v>0.16593842049260554</v>
      </c>
      <c r="C262" s="17">
        <v>0.18715407179110796</v>
      </c>
    </row>
    <row r="263" spans="1:3" x14ac:dyDescent="0.25">
      <c r="B263" s="3">
        <v>0.26816066312683373</v>
      </c>
      <c r="C263" s="17">
        <v>0.3213019786086907</v>
      </c>
    </row>
    <row r="264" spans="1:3" x14ac:dyDescent="0.25">
      <c r="B264" s="3">
        <v>0.2942883592014458</v>
      </c>
      <c r="C264" s="17">
        <v>0.35558977789829044</v>
      </c>
    </row>
    <row r="265" spans="1:3" x14ac:dyDescent="0.25">
      <c r="A265" t="s">
        <v>63</v>
      </c>
      <c r="B265" s="3">
        <v>0.16723237293101356</v>
      </c>
      <c r="C265" s="17">
        <v>0.18885214656095087</v>
      </c>
    </row>
    <row r="266" spans="1:3" x14ac:dyDescent="0.25">
      <c r="B266" s="3">
        <v>0.26945461556524175</v>
      </c>
      <c r="C266" s="17">
        <v>0.3230000533785336</v>
      </c>
    </row>
    <row r="267" spans="1:3" x14ac:dyDescent="0.25">
      <c r="A267" t="s">
        <v>64</v>
      </c>
      <c r="B267" s="3">
        <v>0.10247434514056784</v>
      </c>
      <c r="C267" s="17">
        <v>0.10247434514056784</v>
      </c>
    </row>
    <row r="268" spans="1:3" x14ac:dyDescent="0.25">
      <c r="B268" s="3">
        <v>0.16913510332806375</v>
      </c>
      <c r="C268" s="17">
        <v>0.18555915799000014</v>
      </c>
    </row>
    <row r="269" spans="1:3" x14ac:dyDescent="0.25">
      <c r="B269" s="3">
        <v>0.23665048662052759</v>
      </c>
      <c r="C269" s="17">
        <v>0.27041104484597911</v>
      </c>
    </row>
    <row r="270" spans="1:3" x14ac:dyDescent="0.25">
      <c r="B270" s="3">
        <v>0.28726286639158216</v>
      </c>
      <c r="C270" s="17">
        <v>0.33401959911045176</v>
      </c>
    </row>
    <row r="271" spans="1:3" x14ac:dyDescent="0.25">
      <c r="A271" t="s">
        <v>65</v>
      </c>
      <c r="B271" s="3">
        <v>0.10161972003559995</v>
      </c>
      <c r="C271" s="17">
        <v>0.10161972003559995</v>
      </c>
    </row>
    <row r="272" spans="1:3" x14ac:dyDescent="0.25">
      <c r="B272" s="3">
        <v>0.16742585311812797</v>
      </c>
      <c r="C272" s="17">
        <v>0.18341100895567153</v>
      </c>
    </row>
    <row r="273" spans="1:3" x14ac:dyDescent="0.25">
      <c r="B273" s="3">
        <v>0.23408661130562394</v>
      </c>
      <c r="C273" s="17">
        <v>0.26718882129448629</v>
      </c>
    </row>
    <row r="274" spans="1:3" x14ac:dyDescent="0.25">
      <c r="A274" t="s">
        <v>66</v>
      </c>
      <c r="B274" s="3">
        <v>0.2559318537568821</v>
      </c>
      <c r="C274" s="17">
        <v>0.31638565265359381</v>
      </c>
    </row>
    <row r="275" spans="1:3" x14ac:dyDescent="0.25">
      <c r="B275" s="3">
        <v>0.28192769917035537</v>
      </c>
      <c r="C275" s="17">
        <v>0.35162528560688727</v>
      </c>
    </row>
    <row r="276" spans="1:3" x14ac:dyDescent="0.25">
      <c r="A276" t="s">
        <v>67</v>
      </c>
      <c r="B276" s="3">
        <v>0.2559318537568821</v>
      </c>
      <c r="C276" s="17">
        <v>0.31638565265359381</v>
      </c>
    </row>
    <row r="277" spans="1:3" x14ac:dyDescent="0.25">
      <c r="B277" s="3">
        <v>0.28192769917035537</v>
      </c>
      <c r="C277" s="17">
        <v>0.35162528560688727</v>
      </c>
    </row>
    <row r="278" spans="1:3" x14ac:dyDescent="0.25">
      <c r="A278" t="s">
        <v>68</v>
      </c>
      <c r="B278" s="3">
        <v>0.12418568445184547</v>
      </c>
      <c r="C278" s="17">
        <v>0.13239376928063259</v>
      </c>
    </row>
    <row r="279" spans="1:3" x14ac:dyDescent="0.25">
      <c r="B279" s="3">
        <v>0.15819691921097215</v>
      </c>
      <c r="C279" s="17">
        <v>0.17633003721722093</v>
      </c>
    </row>
    <row r="280" spans="1:3" x14ac:dyDescent="0.25">
      <c r="B280" s="3">
        <v>0.19135787310112068</v>
      </c>
      <c r="C280" s="17">
        <v>0.21916789845539458</v>
      </c>
    </row>
    <row r="281" spans="1:3" x14ac:dyDescent="0.25">
      <c r="B281" s="3">
        <v>0.22536910786024728</v>
      </c>
      <c r="C281" s="17">
        <v>0.26310416639198281</v>
      </c>
    </row>
    <row r="282" spans="1:3" x14ac:dyDescent="0.25">
      <c r="B282" s="3">
        <v>0.25767978088141763</v>
      </c>
      <c r="C282" s="17">
        <v>0.30484362093174178</v>
      </c>
    </row>
    <row r="283" spans="1:3" x14ac:dyDescent="0.25">
      <c r="B283" s="3">
        <v>0.27791169117888265</v>
      </c>
      <c r="C283" s="17">
        <v>0.33097953272659097</v>
      </c>
    </row>
    <row r="284" spans="1:3" x14ac:dyDescent="0.25">
      <c r="A284" t="s">
        <v>69</v>
      </c>
      <c r="B284" s="3">
        <v>0.19135787310112068</v>
      </c>
      <c r="C284" s="17">
        <v>0.21916789845539458</v>
      </c>
    </row>
    <row r="285" spans="1:3" x14ac:dyDescent="0.25">
      <c r="B285" s="3">
        <v>0.22366854612229098</v>
      </c>
      <c r="C285" s="17">
        <v>0.26090735299515344</v>
      </c>
    </row>
    <row r="286" spans="1:3" x14ac:dyDescent="0.25">
      <c r="B286" s="3">
        <v>0.25767978088141763</v>
      </c>
      <c r="C286" s="17">
        <v>0.30484362093174178</v>
      </c>
    </row>
    <row r="287" spans="1:3" x14ac:dyDescent="0.25">
      <c r="B287" s="3">
        <v>0.27791169117888265</v>
      </c>
      <c r="C287" s="17">
        <v>0.33097953272659097</v>
      </c>
    </row>
    <row r="288" spans="1:3" x14ac:dyDescent="0.25">
      <c r="A288" t="s">
        <v>70</v>
      </c>
      <c r="B288" s="3">
        <v>0.13127422971881045</v>
      </c>
      <c r="C288" s="17">
        <v>0.13479155649448879</v>
      </c>
    </row>
    <row r="289" spans="1:3" x14ac:dyDescent="0.25">
      <c r="B289" s="3">
        <v>0.1738509762122431</v>
      </c>
      <c r="C289" s="17">
        <v>0.18859175010146031</v>
      </c>
    </row>
    <row r="290" spans="1:3" x14ac:dyDescent="0.25">
      <c r="B290" s="3">
        <v>0.20598011843128813</v>
      </c>
      <c r="C290" s="17">
        <v>0.22919029776355496</v>
      </c>
    </row>
    <row r="291" spans="1:3" x14ac:dyDescent="0.25">
      <c r="A291" t="s">
        <v>71</v>
      </c>
      <c r="B291" s="3">
        <v>0.2073256998865792</v>
      </c>
      <c r="C291" s="17">
        <v>0.23014130586856774</v>
      </c>
    </row>
    <row r="292" spans="1:3" x14ac:dyDescent="0.25">
      <c r="A292" t="s">
        <v>72</v>
      </c>
      <c r="B292" s="3">
        <v>0.20527623907736606</v>
      </c>
      <c r="C292" s="17">
        <v>0.22316097717788064</v>
      </c>
    </row>
    <row r="293" spans="1:3" x14ac:dyDescent="0.25">
      <c r="B293" s="3">
        <v>0.23559597544973324</v>
      </c>
      <c r="C293" s="17">
        <v>0.26128303111942858</v>
      </c>
    </row>
    <row r="294" spans="1:3" x14ac:dyDescent="0.25">
      <c r="A294" t="s">
        <v>73</v>
      </c>
      <c r="B294" s="3">
        <v>0.11891617173496463</v>
      </c>
      <c r="C294" s="17">
        <v>0.12433114103377313</v>
      </c>
    </row>
    <row r="295" spans="1:3" x14ac:dyDescent="0.25">
      <c r="A295" t="s">
        <v>74</v>
      </c>
      <c r="B295" s="3">
        <v>0.15491892408988267</v>
      </c>
      <c r="C295" s="17">
        <v>0.15601234248965024</v>
      </c>
    </row>
    <row r="296" spans="1:3" x14ac:dyDescent="0.25">
      <c r="B296" s="3">
        <v>0.19018496513522073</v>
      </c>
      <c r="C296" s="17">
        <v>0.19811706691392125</v>
      </c>
    </row>
    <row r="297" spans="1:3" x14ac:dyDescent="0.25">
      <c r="B297" s="3">
        <v>0.22781332471948096</v>
      </c>
      <c r="C297" s="17">
        <v>0.24304220350058367</v>
      </c>
    </row>
    <row r="298" spans="1:3" x14ac:dyDescent="0.25">
      <c r="B298" s="3">
        <v>0.24430562575555104</v>
      </c>
      <c r="C298" s="17">
        <v>0.26273264137403607</v>
      </c>
    </row>
    <row r="299" spans="1:3" x14ac:dyDescent="0.25">
      <c r="A299" t="s">
        <v>75</v>
      </c>
      <c r="B299" s="3">
        <v>0.21486544798031237</v>
      </c>
      <c r="C299" s="17">
        <v>0.23250947270656286</v>
      </c>
    </row>
    <row r="300" spans="1:3" x14ac:dyDescent="0.25">
      <c r="B300" s="3">
        <v>0.23274471188871693</v>
      </c>
      <c r="C300" s="17">
        <v>0.25448689027081867</v>
      </c>
    </row>
    <row r="301" spans="1:3" x14ac:dyDescent="0.25">
      <c r="A301" t="s">
        <v>76</v>
      </c>
      <c r="B301" s="3">
        <v>0.14325409277470821</v>
      </c>
      <c r="C301" s="17">
        <v>0.14430524158949384</v>
      </c>
    </row>
    <row r="302" spans="1:3" x14ac:dyDescent="0.25">
      <c r="B302" s="3">
        <v>0.17829828568184311</v>
      </c>
      <c r="C302" s="17">
        <v>0.18730209693616082</v>
      </c>
    </row>
    <row r="303" spans="1:3" x14ac:dyDescent="0.25">
      <c r="B303" s="3">
        <v>0.21568993648706353</v>
      </c>
      <c r="C303" s="17">
        <v>0.23317912441131261</v>
      </c>
    </row>
    <row r="304" spans="1:3" x14ac:dyDescent="0.25">
      <c r="B304" s="3">
        <v>0.23348798376539165</v>
      </c>
      <c r="C304" s="17">
        <v>0.25501612508949373</v>
      </c>
    </row>
    <row r="305" spans="1:3" x14ac:dyDescent="0.25">
      <c r="A305" t="s">
        <v>77</v>
      </c>
      <c r="B305" s="3">
        <v>0.14523639043966624</v>
      </c>
      <c r="C305" s="17">
        <v>0.14629649491431826</v>
      </c>
    </row>
    <row r="306" spans="1:3" x14ac:dyDescent="0.25">
      <c r="B306" s="3">
        <v>0.18031567133788304</v>
      </c>
      <c r="C306" s="17">
        <v>0.18913767848311994</v>
      </c>
    </row>
    <row r="307" spans="1:3" x14ac:dyDescent="0.25">
      <c r="B307" s="3">
        <v>0.21774476052593253</v>
      </c>
      <c r="C307" s="17">
        <v>0.23484860640581268</v>
      </c>
    </row>
    <row r="308" spans="1:3" x14ac:dyDescent="0.25">
      <c r="B308" s="3">
        <v>0.23533649443840463</v>
      </c>
      <c r="C308" s="17">
        <v>0.25633281824084037</v>
      </c>
    </row>
    <row r="309" spans="1:3" x14ac:dyDescent="0.25">
      <c r="A309" t="s">
        <v>78</v>
      </c>
      <c r="B309" s="3">
        <v>0.13483786949689372</v>
      </c>
      <c r="C309" s="17">
        <v>0.13864882819644456</v>
      </c>
    </row>
    <row r="310" spans="1:3" x14ac:dyDescent="0.25">
      <c r="B310" s="3">
        <v>0.16258315804542578</v>
      </c>
      <c r="C310" s="17">
        <v>0.16991461267384134</v>
      </c>
    </row>
    <row r="311" spans="1:3" x14ac:dyDescent="0.25">
      <c r="A311" t="s">
        <v>79</v>
      </c>
      <c r="B311" s="3">
        <v>0.13588745970060442</v>
      </c>
      <c r="C311" s="17">
        <v>0.13588745970060442</v>
      </c>
    </row>
    <row r="312" spans="1:3" x14ac:dyDescent="0.25">
      <c r="B312" s="3">
        <v>0.17011889417865081</v>
      </c>
      <c r="C312" s="17">
        <v>0.17401832817903171</v>
      </c>
    </row>
    <row r="313" spans="1:3" x14ac:dyDescent="0.25">
      <c r="B313" s="3">
        <v>0.20357012502186989</v>
      </c>
      <c r="C313" s="17">
        <v>0.21304597414952567</v>
      </c>
    </row>
    <row r="314" spans="1:3" x14ac:dyDescent="0.25">
      <c r="B314" s="3">
        <v>0.23504357802551876</v>
      </c>
      <c r="C314" s="17">
        <v>0.2497661411010022</v>
      </c>
    </row>
    <row r="315" spans="1:3" x14ac:dyDescent="0.25">
      <c r="A315" t="s">
        <v>80</v>
      </c>
      <c r="B315" s="3">
        <v>0.17172528363860692</v>
      </c>
      <c r="C315" s="17">
        <v>0.17555386359826985</v>
      </c>
    </row>
    <row r="316" spans="1:3" x14ac:dyDescent="0.25">
      <c r="A316" t="s">
        <v>81</v>
      </c>
      <c r="B316" s="3">
        <v>0.13588745970060442</v>
      </c>
      <c r="C316" s="17">
        <v>0.13588745970060442</v>
      </c>
    </row>
    <row r="317" spans="1:3" x14ac:dyDescent="0.25">
      <c r="B317" s="3">
        <v>0.17011889417865081</v>
      </c>
      <c r="C317" s="17">
        <v>0.17401832817903171</v>
      </c>
    </row>
    <row r="318" spans="1:3" x14ac:dyDescent="0.25">
      <c r="B318" s="3">
        <v>0.20357012502186989</v>
      </c>
      <c r="C318" s="17">
        <v>0.21304597414952567</v>
      </c>
    </row>
    <row r="319" spans="1:3" x14ac:dyDescent="0.25">
      <c r="B319" s="3">
        <v>0.23504357802551876</v>
      </c>
      <c r="C319" s="17">
        <v>0.2497661411010022</v>
      </c>
    </row>
    <row r="320" spans="1:3" x14ac:dyDescent="0.25">
      <c r="A320" t="s">
        <v>82</v>
      </c>
      <c r="B320" s="3">
        <v>0.17532460989147633</v>
      </c>
      <c r="C320" s="17">
        <v>0.17899338062495485</v>
      </c>
    </row>
    <row r="321" spans="1:3" x14ac:dyDescent="0.25">
      <c r="B321" s="3">
        <v>0.20892297403140542</v>
      </c>
      <c r="C321" s="17">
        <v>0.21770102562207574</v>
      </c>
    </row>
    <row r="322" spans="1:3" x14ac:dyDescent="0.25">
      <c r="B322" s="3">
        <v>0.23961869385261392</v>
      </c>
      <c r="C322" s="17">
        <v>0.25306462311218059</v>
      </c>
    </row>
    <row r="323" spans="1:3" x14ac:dyDescent="0.25">
      <c r="A323" t="s">
        <v>83</v>
      </c>
      <c r="B323" s="3">
        <v>0.14301625345901725</v>
      </c>
      <c r="C323" s="17">
        <v>0.14301625345901725</v>
      </c>
    </row>
    <row r="324" spans="1:3" x14ac:dyDescent="0.25">
      <c r="B324" s="3">
        <v>0.19605062531885634</v>
      </c>
      <c r="C324" s="17">
        <v>0.20219818495855704</v>
      </c>
    </row>
    <row r="325" spans="1:3" x14ac:dyDescent="0.25">
      <c r="B325" s="3">
        <v>0.2429732294178959</v>
      </c>
      <c r="C325" s="17">
        <v>0.25973057252738196</v>
      </c>
    </row>
    <row r="326" spans="1:3" x14ac:dyDescent="0.25">
      <c r="B326" s="3">
        <v>0.27648937520292433</v>
      </c>
      <c r="C326" s="17">
        <v>0.30082513507654279</v>
      </c>
    </row>
    <row r="327" spans="1:3" x14ac:dyDescent="0.25">
      <c r="B327" s="3">
        <v>0.28420837788544506</v>
      </c>
      <c r="C327" s="17">
        <v>0.31028950011984341</v>
      </c>
    </row>
    <row r="328" spans="1:3" x14ac:dyDescent="0.25">
      <c r="A328" t="s">
        <v>84</v>
      </c>
      <c r="B328" s="3">
        <v>0.13376906376903119</v>
      </c>
      <c r="C328" s="17">
        <v>0.13376906376903119</v>
      </c>
    </row>
    <row r="329" spans="1:3" x14ac:dyDescent="0.25">
      <c r="B329" s="3">
        <v>0.18662608236496789</v>
      </c>
      <c r="C329" s="17">
        <v>0.19317967998297644</v>
      </c>
    </row>
    <row r="330" spans="1:3" x14ac:dyDescent="0.25">
      <c r="B330" s="3">
        <v>0.23339177168033196</v>
      </c>
      <c r="C330" s="17">
        <v>0.25156072272697783</v>
      </c>
    </row>
    <row r="331" spans="1:3" x14ac:dyDescent="0.25">
      <c r="B331" s="3">
        <v>0.26679583547702057</v>
      </c>
      <c r="C331" s="17">
        <v>0.29326146754412169</v>
      </c>
    </row>
    <row r="332" spans="1:3" x14ac:dyDescent="0.25">
      <c r="B332" s="3">
        <v>0.27552108284254723</v>
      </c>
      <c r="C332" s="17">
        <v>0.30415383429538956</v>
      </c>
    </row>
    <row r="333" spans="1:3" x14ac:dyDescent="0.25">
      <c r="A333" t="s">
        <v>85</v>
      </c>
      <c r="B333" s="3">
        <v>0.14859881244269194</v>
      </c>
      <c r="C333" s="17">
        <v>0.14859881244269194</v>
      </c>
    </row>
    <row r="334" spans="1:3" x14ac:dyDescent="0.25">
      <c r="B334" s="3">
        <v>0.18772668752404406</v>
      </c>
      <c r="C334" s="17">
        <v>0.19264787851086454</v>
      </c>
    </row>
    <row r="335" spans="1:3" x14ac:dyDescent="0.25">
      <c r="B335" s="3">
        <v>0.21791104830108718</v>
      </c>
      <c r="C335" s="17">
        <v>0.22749210319479113</v>
      </c>
    </row>
    <row r="336" spans="1:3" x14ac:dyDescent="0.25">
      <c r="B336" s="3">
        <v>0.24740003431245361</v>
      </c>
      <c r="C336" s="17">
        <v>0.26153360110395696</v>
      </c>
    </row>
    <row r="337" spans="1:3" x14ac:dyDescent="0.25">
      <c r="A337" t="s">
        <v>86</v>
      </c>
      <c r="B337" s="3">
        <v>0.18772668752404406</v>
      </c>
      <c r="C337" s="17">
        <v>0.19264787851086454</v>
      </c>
    </row>
    <row r="338" spans="1:3" x14ac:dyDescent="0.25">
      <c r="B338" s="3">
        <v>0.21791104830108718</v>
      </c>
      <c r="C338" s="17">
        <v>0.22749210319479113</v>
      </c>
    </row>
    <row r="339" spans="1:3" x14ac:dyDescent="0.25">
      <c r="B339" s="3">
        <v>0.24740003431245361</v>
      </c>
      <c r="C339" s="17">
        <v>0.26153360110395696</v>
      </c>
    </row>
    <row r="340" spans="1:3" x14ac:dyDescent="0.25">
      <c r="A340" t="s">
        <v>87</v>
      </c>
      <c r="B340" s="3">
        <v>0.15062208841314156</v>
      </c>
      <c r="C340" s="17">
        <v>0.15062208841314156</v>
      </c>
    </row>
    <row r="341" spans="1:3" x14ac:dyDescent="0.25">
      <c r="A341" t="s">
        <v>88</v>
      </c>
      <c r="B341" s="3">
        <v>0.10806100229525109</v>
      </c>
      <c r="C341" s="17">
        <v>0.10806100229525109</v>
      </c>
    </row>
    <row r="342" spans="1:3" x14ac:dyDescent="0.25">
      <c r="B342" s="3">
        <v>0.14780512821168459</v>
      </c>
      <c r="C342" s="17">
        <v>0.14780512821168459</v>
      </c>
    </row>
    <row r="344" spans="1:3" x14ac:dyDescent="0.25">
      <c r="B344" s="8"/>
      <c r="C344" s="8"/>
    </row>
    <row r="345" spans="1:3" x14ac:dyDescent="0.25">
      <c r="B345" s="8"/>
      <c r="C345" s="8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D6818-F103-420F-A36C-F66CAA2E53F1}">
  <dimension ref="A1:AG347"/>
  <sheetViews>
    <sheetView zoomScale="120" zoomScaleNormal="120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35.85546875" customWidth="1"/>
    <col min="2" max="2" width="24.7109375" style="1" customWidth="1"/>
    <col min="3" max="3" width="24.7109375" style="3" customWidth="1"/>
    <col min="4" max="5" width="29.7109375" style="1" customWidth="1"/>
    <col min="6" max="9" width="29.28515625" style="4" customWidth="1"/>
    <col min="10" max="11" width="22.42578125" style="3" customWidth="1"/>
    <col min="12" max="13" width="16.42578125" style="1" customWidth="1"/>
    <col min="14" max="17" width="25.7109375" style="1" customWidth="1"/>
    <col min="18" max="23" width="19.7109375" style="1" customWidth="1"/>
    <col min="24" max="25" width="15.28515625" style="23" customWidth="1"/>
    <col min="26" max="31" width="22.7109375" style="22" customWidth="1"/>
    <col min="32" max="32" width="9.7109375" style="3" customWidth="1"/>
    <col min="33" max="33" width="12" customWidth="1"/>
  </cols>
  <sheetData>
    <row r="1" spans="1:33" s="44" customFormat="1" ht="60" x14ac:dyDescent="0.25">
      <c r="A1" s="44" t="s">
        <v>0</v>
      </c>
      <c r="B1" s="25" t="s">
        <v>96</v>
      </c>
      <c r="C1" s="26" t="s">
        <v>205</v>
      </c>
      <c r="D1" s="25" t="s">
        <v>245</v>
      </c>
      <c r="E1" s="25" t="s">
        <v>206</v>
      </c>
      <c r="F1" s="32" t="s">
        <v>4</v>
      </c>
      <c r="G1" s="32" t="s">
        <v>207</v>
      </c>
      <c r="H1" s="32" t="s">
        <v>150</v>
      </c>
      <c r="I1" s="32" t="s">
        <v>208</v>
      </c>
      <c r="J1" s="26" t="s">
        <v>97</v>
      </c>
      <c r="K1" s="26" t="s">
        <v>209</v>
      </c>
      <c r="L1" s="25" t="s">
        <v>98</v>
      </c>
      <c r="M1" s="25" t="s">
        <v>210</v>
      </c>
      <c r="N1" s="25" t="s">
        <v>99</v>
      </c>
      <c r="O1" s="25" t="s">
        <v>211</v>
      </c>
      <c r="P1" s="9" t="s">
        <v>184</v>
      </c>
      <c r="Q1" s="9" t="s">
        <v>212</v>
      </c>
      <c r="R1" s="9" t="s">
        <v>151</v>
      </c>
      <c r="S1" s="9" t="s">
        <v>213</v>
      </c>
      <c r="T1" s="9" t="s">
        <v>214</v>
      </c>
      <c r="U1" s="9" t="s">
        <v>215</v>
      </c>
      <c r="V1" s="9" t="s">
        <v>153</v>
      </c>
      <c r="W1" s="9" t="s">
        <v>216</v>
      </c>
      <c r="X1" s="45" t="s">
        <v>93</v>
      </c>
      <c r="Y1" s="45" t="s">
        <v>217</v>
      </c>
      <c r="Z1" s="46" t="s">
        <v>140</v>
      </c>
      <c r="AA1" s="46" t="s">
        <v>218</v>
      </c>
      <c r="AB1" s="46" t="s">
        <v>154</v>
      </c>
      <c r="AC1" s="46" t="s">
        <v>219</v>
      </c>
      <c r="AD1" s="46" t="s">
        <v>155</v>
      </c>
      <c r="AE1" s="46" t="s">
        <v>220</v>
      </c>
      <c r="AF1" s="26" t="s">
        <v>102</v>
      </c>
      <c r="AG1" s="26"/>
    </row>
    <row r="2" spans="1:33" x14ac:dyDescent="0.25">
      <c r="A2" t="s">
        <v>5</v>
      </c>
      <c r="B2" s="1">
        <v>20</v>
      </c>
      <c r="C2" s="3">
        <f>(B2-B$344)/B$345</f>
        <v>0.33859406072393072</v>
      </c>
      <c r="D2" s="1">
        <v>2</v>
      </c>
      <c r="E2" s="3">
        <f>(D2-D$344)/D$345</f>
        <v>-0.36100485875783711</v>
      </c>
      <c r="F2" s="4">
        <v>126</v>
      </c>
      <c r="G2" s="3">
        <f>(F2-F$344)/F$345</f>
        <v>1.3293501456558292</v>
      </c>
      <c r="H2" s="4">
        <v>50.9</v>
      </c>
      <c r="I2" s="3">
        <f>(H2-H$344)/H$345</f>
        <v>1.1147348087175439</v>
      </c>
      <c r="J2" s="3">
        <v>4.1203405239014401</v>
      </c>
      <c r="K2" s="3">
        <f>(J2-J$344)/J$345</f>
        <v>2.0553971676740832</v>
      </c>
      <c r="L2" s="1">
        <v>25</v>
      </c>
      <c r="M2" s="3">
        <f>(L2-L$344)/L$345</f>
        <v>-0.72808681457417013</v>
      </c>
      <c r="N2" s="1">
        <v>39</v>
      </c>
      <c r="O2" s="3">
        <f>(N2-N$344)/N$345</f>
        <v>-0.39582643465778528</v>
      </c>
      <c r="P2" s="1">
        <v>216</v>
      </c>
      <c r="Q2" s="3">
        <f>(P2-P$344)/P$345</f>
        <v>0.12818522413652694</v>
      </c>
      <c r="R2" s="1">
        <v>201</v>
      </c>
      <c r="S2" s="3">
        <f>(R2-R$344)/R$345</f>
        <v>-1.2222842807095133</v>
      </c>
      <c r="T2" s="1">
        <f>R2-N2</f>
        <v>162</v>
      </c>
      <c r="U2" s="3">
        <f>(T2-T$344)/T$345</f>
        <v>-1.2202209624532505</v>
      </c>
      <c r="V2" s="1">
        <v>628</v>
      </c>
      <c r="W2" s="3">
        <f>(V2-V$344)/V$345</f>
        <v>-8.9924300406247284E-2</v>
      </c>
      <c r="X2" s="23">
        <v>1.4464713469688594E-2</v>
      </c>
      <c r="Y2" s="3">
        <f>(X2-X$344)/X$345</f>
        <v>0.4125345020380784</v>
      </c>
      <c r="Z2" s="22">
        <v>231.81100493873356</v>
      </c>
      <c r="AA2" s="3">
        <f>(Z2-Z$344)/Z$345</f>
        <v>-0.86300019014693274</v>
      </c>
      <c r="AB2" s="5">
        <v>500</v>
      </c>
      <c r="AC2" s="3">
        <f>(AB2-AB$344)/AB$345</f>
        <v>0.31289103917242672</v>
      </c>
      <c r="AD2" s="17">
        <v>20.8</v>
      </c>
      <c r="AE2" s="3">
        <f>(AD2-AD$344)/AD$345</f>
        <v>-0.58918532350424246</v>
      </c>
      <c r="AF2" s="3">
        <v>0.16</v>
      </c>
      <c r="AG2" s="3"/>
    </row>
    <row r="3" spans="1:33" x14ac:dyDescent="0.25">
      <c r="B3" s="1">
        <v>20</v>
      </c>
      <c r="C3" s="3">
        <f t="shared" ref="C3:C66" si="0">(B3-B$344)/B$345</f>
        <v>0.33859406072393072</v>
      </c>
      <c r="D3" s="1">
        <v>2</v>
      </c>
      <c r="E3" s="3">
        <f t="shared" ref="E3:E66" si="1">(D3-D$344)/D$345</f>
        <v>-0.36100485875783711</v>
      </c>
      <c r="F3" s="4">
        <v>126</v>
      </c>
      <c r="G3" s="3">
        <f t="shared" ref="G3:G66" si="2">(F3-F$344)/F$345</f>
        <v>1.3293501456558292</v>
      </c>
      <c r="H3" s="4">
        <v>50.9</v>
      </c>
      <c r="I3" s="3">
        <f t="shared" ref="I3:I66" si="3">(H3-H$344)/H$345</f>
        <v>1.1147348087175439</v>
      </c>
      <c r="J3" s="3">
        <v>4.1203405239014401</v>
      </c>
      <c r="K3" s="3">
        <f t="shared" ref="K3:K66" si="4">(J3-J$344)/J$345</f>
        <v>2.0553971676740832</v>
      </c>
      <c r="L3" s="1">
        <v>25</v>
      </c>
      <c r="M3" s="3">
        <f t="shared" ref="M3:M66" si="5">(L3-L$344)/L$345</f>
        <v>-0.72808681457417013</v>
      </c>
      <c r="N3" s="1">
        <v>39</v>
      </c>
      <c r="O3" s="3">
        <f t="shared" ref="O3:O66" si="6">(N3-N$344)/N$345</f>
        <v>-0.39582643465778528</v>
      </c>
      <c r="P3" s="1">
        <v>216</v>
      </c>
      <c r="Q3" s="3">
        <f t="shared" ref="Q3:Q66" si="7">(P3-P$344)/P$345</f>
        <v>0.12818522413652694</v>
      </c>
      <c r="R3" s="1">
        <v>201</v>
      </c>
      <c r="S3" s="3">
        <f t="shared" ref="S3:S66" si="8">(R3-R$344)/R$345</f>
        <v>-1.2222842807095133</v>
      </c>
      <c r="T3" s="1">
        <f t="shared" ref="T3:T66" si="9">R3-N3</f>
        <v>162</v>
      </c>
      <c r="U3" s="3">
        <f t="shared" ref="U3:U66" si="10">(T3-T$344)/T$345</f>
        <v>-1.2202209624532505</v>
      </c>
      <c r="V3" s="1">
        <v>628</v>
      </c>
      <c r="W3" s="3">
        <f t="shared" ref="W3:W66" si="11">(V3-V$344)/V$345</f>
        <v>-8.9924300406247284E-2</v>
      </c>
      <c r="X3" s="23">
        <v>1.4464713469688594E-2</v>
      </c>
      <c r="Y3" s="3">
        <f t="shared" ref="Y3:Y66" si="12">(X3-X$344)/X$345</f>
        <v>0.4125345020380784</v>
      </c>
      <c r="Z3" s="22">
        <v>304.25194398208777</v>
      </c>
      <c r="AA3" s="3">
        <f t="shared" ref="AA3:AA66" si="13">(Z3-Z$344)/Z$345</f>
        <v>-6.464601707133355E-2</v>
      </c>
      <c r="AB3" s="5">
        <v>500</v>
      </c>
      <c r="AC3" s="3">
        <f t="shared" ref="AC3:AC66" si="14">(AB3-AB$344)/AB$345</f>
        <v>0.31289103917242672</v>
      </c>
      <c r="AD3" s="17">
        <v>27.3</v>
      </c>
      <c r="AE3" s="3">
        <f t="shared" ref="AE3:AE66" si="15">(AD3-AD$344)/AD$345</f>
        <v>-0.47827319856021966</v>
      </c>
      <c r="AF3" s="3">
        <v>0.23</v>
      </c>
      <c r="AG3" s="3"/>
    </row>
    <row r="4" spans="1:33" x14ac:dyDescent="0.25">
      <c r="B4" s="1">
        <v>20</v>
      </c>
      <c r="C4" s="3">
        <f t="shared" si="0"/>
        <v>0.33859406072393072</v>
      </c>
      <c r="D4" s="1">
        <v>2</v>
      </c>
      <c r="E4" s="3">
        <f t="shared" si="1"/>
        <v>-0.36100485875783711</v>
      </c>
      <c r="F4" s="4">
        <v>126</v>
      </c>
      <c r="G4" s="3">
        <f t="shared" si="2"/>
        <v>1.3293501456558292</v>
      </c>
      <c r="H4" s="4">
        <v>50.9</v>
      </c>
      <c r="I4" s="3">
        <f t="shared" si="3"/>
        <v>1.1147348087175439</v>
      </c>
      <c r="J4" s="3">
        <v>4.1203405239014401</v>
      </c>
      <c r="K4" s="3">
        <f t="shared" si="4"/>
        <v>2.0553971676740832</v>
      </c>
      <c r="L4" s="1">
        <v>25</v>
      </c>
      <c r="M4" s="3">
        <f t="shared" si="5"/>
        <v>-0.72808681457417013</v>
      </c>
      <c r="N4" s="1">
        <v>39</v>
      </c>
      <c r="O4" s="3">
        <f t="shared" si="6"/>
        <v>-0.39582643465778528</v>
      </c>
      <c r="P4" s="1">
        <v>216</v>
      </c>
      <c r="Q4" s="3">
        <f t="shared" si="7"/>
        <v>0.12818522413652694</v>
      </c>
      <c r="R4" s="1">
        <v>201</v>
      </c>
      <c r="S4" s="3">
        <f t="shared" si="8"/>
        <v>-1.2222842807095133</v>
      </c>
      <c r="T4" s="1">
        <f t="shared" si="9"/>
        <v>162</v>
      </c>
      <c r="U4" s="3">
        <f t="shared" si="10"/>
        <v>-1.2202209624532505</v>
      </c>
      <c r="V4" s="1">
        <v>628</v>
      </c>
      <c r="W4" s="3">
        <f t="shared" si="11"/>
        <v>-8.9924300406247284E-2</v>
      </c>
      <c r="X4" s="23">
        <v>1.4464713469688594E-2</v>
      </c>
      <c r="Y4" s="3">
        <f t="shared" si="12"/>
        <v>0.4125345020380784</v>
      </c>
      <c r="Z4" s="22">
        <v>314.28222784962912</v>
      </c>
      <c r="AA4" s="3">
        <f t="shared" si="13"/>
        <v>4.5895329969903316E-2</v>
      </c>
      <c r="AB4" s="5">
        <v>500</v>
      </c>
      <c r="AC4" s="3">
        <f t="shared" si="14"/>
        <v>0.31289103917242672</v>
      </c>
      <c r="AD4" s="17">
        <v>28.2</v>
      </c>
      <c r="AE4" s="3">
        <f t="shared" si="15"/>
        <v>-0.46291613510643187</v>
      </c>
      <c r="AF4" s="3">
        <v>0.24</v>
      </c>
      <c r="AG4" s="3"/>
    </row>
    <row r="5" spans="1:33" x14ac:dyDescent="0.25">
      <c r="B5" s="1">
        <v>20</v>
      </c>
      <c r="C5" s="3">
        <f t="shared" si="0"/>
        <v>0.33859406072393072</v>
      </c>
      <c r="D5" s="1">
        <v>2</v>
      </c>
      <c r="E5" s="3">
        <f t="shared" si="1"/>
        <v>-0.36100485875783711</v>
      </c>
      <c r="F5" s="4">
        <v>126</v>
      </c>
      <c r="G5" s="3">
        <f t="shared" si="2"/>
        <v>1.3293501456558292</v>
      </c>
      <c r="H5" s="4">
        <v>50.9</v>
      </c>
      <c r="I5" s="3">
        <f t="shared" si="3"/>
        <v>1.1147348087175439</v>
      </c>
      <c r="J5" s="3">
        <v>4.1203405239014401</v>
      </c>
      <c r="K5" s="3">
        <f t="shared" si="4"/>
        <v>2.0553971676740832</v>
      </c>
      <c r="L5" s="1">
        <v>25</v>
      </c>
      <c r="M5" s="3">
        <f t="shared" si="5"/>
        <v>-0.72808681457417013</v>
      </c>
      <c r="N5" s="1">
        <v>39</v>
      </c>
      <c r="O5" s="3">
        <f t="shared" si="6"/>
        <v>-0.39582643465778528</v>
      </c>
      <c r="P5" s="1">
        <v>216</v>
      </c>
      <c r="Q5" s="3">
        <f t="shared" si="7"/>
        <v>0.12818522413652694</v>
      </c>
      <c r="R5" s="1">
        <v>201</v>
      </c>
      <c r="S5" s="3">
        <f t="shared" si="8"/>
        <v>-1.2222842807095133</v>
      </c>
      <c r="T5" s="1">
        <f t="shared" si="9"/>
        <v>162</v>
      </c>
      <c r="U5" s="3">
        <f t="shared" si="10"/>
        <v>-1.2202209624532505</v>
      </c>
      <c r="V5" s="1">
        <v>628</v>
      </c>
      <c r="W5" s="3">
        <f t="shared" si="11"/>
        <v>-8.9924300406247284E-2</v>
      </c>
      <c r="X5" s="23">
        <v>1.4464713469688594E-2</v>
      </c>
      <c r="Y5" s="3">
        <f t="shared" si="12"/>
        <v>0.4125345020380784</v>
      </c>
      <c r="Z5" s="22">
        <v>363.31917120205361</v>
      </c>
      <c r="AA5" s="3">
        <f t="shared" si="13"/>
        <v>0.58631969328261779</v>
      </c>
      <c r="AB5" s="5">
        <v>500</v>
      </c>
      <c r="AC5" s="3">
        <f t="shared" si="14"/>
        <v>0.31289103917242672</v>
      </c>
      <c r="AD5" s="17">
        <v>32.6</v>
      </c>
      <c r="AE5" s="3">
        <f t="shared" si="15"/>
        <v>-0.38783715822124709</v>
      </c>
      <c r="AF5" s="3">
        <v>0.27</v>
      </c>
      <c r="AG5" s="3"/>
    </row>
    <row r="6" spans="1:33" x14ac:dyDescent="0.25">
      <c r="B6" s="1">
        <v>20</v>
      </c>
      <c r="C6" s="3">
        <f t="shared" si="0"/>
        <v>0.33859406072393072</v>
      </c>
      <c r="D6" s="1">
        <v>2</v>
      </c>
      <c r="E6" s="3">
        <f t="shared" si="1"/>
        <v>-0.36100485875783711</v>
      </c>
      <c r="F6" s="4">
        <v>126</v>
      </c>
      <c r="G6" s="3">
        <f t="shared" si="2"/>
        <v>1.3293501456558292</v>
      </c>
      <c r="H6" s="4">
        <v>50.9</v>
      </c>
      <c r="I6" s="3">
        <f t="shared" si="3"/>
        <v>1.1147348087175439</v>
      </c>
      <c r="J6" s="3">
        <v>4.1203405239014401</v>
      </c>
      <c r="K6" s="3">
        <f t="shared" si="4"/>
        <v>2.0553971676740832</v>
      </c>
      <c r="L6" s="1">
        <v>25</v>
      </c>
      <c r="M6" s="3">
        <f t="shared" si="5"/>
        <v>-0.72808681457417013</v>
      </c>
      <c r="N6" s="1">
        <v>39</v>
      </c>
      <c r="O6" s="3">
        <f t="shared" si="6"/>
        <v>-0.39582643465778528</v>
      </c>
      <c r="P6" s="1">
        <v>216</v>
      </c>
      <c r="Q6" s="3">
        <f t="shared" si="7"/>
        <v>0.12818522413652694</v>
      </c>
      <c r="R6" s="1">
        <v>201</v>
      </c>
      <c r="S6" s="3">
        <f t="shared" si="8"/>
        <v>-1.2222842807095133</v>
      </c>
      <c r="T6" s="1">
        <f t="shared" si="9"/>
        <v>162</v>
      </c>
      <c r="U6" s="3">
        <f t="shared" si="10"/>
        <v>-1.2202209624532505</v>
      </c>
      <c r="V6" s="1">
        <v>628</v>
      </c>
      <c r="W6" s="3">
        <f t="shared" si="11"/>
        <v>-8.9924300406247284E-2</v>
      </c>
      <c r="X6" s="23">
        <v>1.4464713469688594E-2</v>
      </c>
      <c r="Y6" s="3">
        <f t="shared" si="12"/>
        <v>0.4125345020380784</v>
      </c>
      <c r="Z6" s="22">
        <v>459.16410593633765</v>
      </c>
      <c r="AA6" s="3">
        <f t="shared" si="13"/>
        <v>1.6426036761211029</v>
      </c>
      <c r="AB6" s="5">
        <v>500</v>
      </c>
      <c r="AC6" s="3">
        <f t="shared" si="14"/>
        <v>0.31289103917242672</v>
      </c>
      <c r="AD6" s="17">
        <v>41.2</v>
      </c>
      <c r="AE6" s="3">
        <f t="shared" si="15"/>
        <v>-0.24109188521838595</v>
      </c>
      <c r="AF6" s="3">
        <v>0.35</v>
      </c>
      <c r="AG6" s="3"/>
    </row>
    <row r="7" spans="1:33" x14ac:dyDescent="0.25">
      <c r="B7" s="1">
        <v>20</v>
      </c>
      <c r="C7" s="3">
        <f t="shared" si="0"/>
        <v>0.33859406072393072</v>
      </c>
      <c r="D7" s="1">
        <v>2</v>
      </c>
      <c r="E7" s="3">
        <f t="shared" si="1"/>
        <v>-0.36100485875783711</v>
      </c>
      <c r="F7" s="4">
        <v>126</v>
      </c>
      <c r="G7" s="3">
        <f t="shared" si="2"/>
        <v>1.3293501456558292</v>
      </c>
      <c r="H7" s="4">
        <v>50.9</v>
      </c>
      <c r="I7" s="3">
        <f t="shared" si="3"/>
        <v>1.1147348087175439</v>
      </c>
      <c r="J7" s="3">
        <v>4.1203405239014401</v>
      </c>
      <c r="K7" s="3">
        <f t="shared" si="4"/>
        <v>2.0553971676740832</v>
      </c>
      <c r="L7" s="1">
        <v>25</v>
      </c>
      <c r="M7" s="3">
        <f t="shared" si="5"/>
        <v>-0.72808681457417013</v>
      </c>
      <c r="N7" s="1">
        <v>39</v>
      </c>
      <c r="O7" s="3">
        <f t="shared" si="6"/>
        <v>-0.39582643465778528</v>
      </c>
      <c r="P7" s="1">
        <v>216</v>
      </c>
      <c r="Q7" s="3">
        <f t="shared" si="7"/>
        <v>0.12818522413652694</v>
      </c>
      <c r="R7" s="1">
        <v>201</v>
      </c>
      <c r="S7" s="3">
        <f t="shared" si="8"/>
        <v>-1.2222842807095133</v>
      </c>
      <c r="T7" s="1">
        <f t="shared" si="9"/>
        <v>162</v>
      </c>
      <c r="U7" s="3">
        <f t="shared" si="10"/>
        <v>-1.2202209624532505</v>
      </c>
      <c r="V7" s="1">
        <v>628</v>
      </c>
      <c r="W7" s="3">
        <f t="shared" si="11"/>
        <v>-8.9924300406247284E-2</v>
      </c>
      <c r="X7" s="23">
        <v>1.4464713469688594E-2</v>
      </c>
      <c r="Y7" s="3">
        <f t="shared" si="12"/>
        <v>0.4125345020380784</v>
      </c>
      <c r="Z7" s="22">
        <v>500</v>
      </c>
      <c r="AA7" s="3">
        <f t="shared" si="13"/>
        <v>2.0926462469039953</v>
      </c>
      <c r="AB7" s="5">
        <v>500</v>
      </c>
      <c r="AC7" s="3">
        <f t="shared" si="14"/>
        <v>0.31289103917242672</v>
      </c>
      <c r="AD7" s="17">
        <v>44.9</v>
      </c>
      <c r="AE7" s="3">
        <f t="shared" si="15"/>
        <v>-0.17795729101948068</v>
      </c>
      <c r="AF7" s="3">
        <v>0.4</v>
      </c>
      <c r="AG7" s="3"/>
    </row>
    <row r="8" spans="1:33" x14ac:dyDescent="0.25">
      <c r="A8" t="s">
        <v>6</v>
      </c>
      <c r="B8" s="1">
        <v>10</v>
      </c>
      <c r="C8" s="3">
        <f t="shared" si="0"/>
        <v>-1.2593434767381577</v>
      </c>
      <c r="D8" s="1">
        <v>8</v>
      </c>
      <c r="E8" s="3">
        <f t="shared" si="1"/>
        <v>4.0355185996858225</v>
      </c>
      <c r="F8" s="4">
        <v>87.7</v>
      </c>
      <c r="G8" s="3">
        <f t="shared" si="2"/>
        <v>0.51013343147739521</v>
      </c>
      <c r="H8" s="4">
        <v>51.1</v>
      </c>
      <c r="I8" s="3">
        <f t="shared" si="3"/>
        <v>1.1319696411307492</v>
      </c>
      <c r="J8" s="3">
        <v>4.1311267633290143</v>
      </c>
      <c r="K8" s="3">
        <f t="shared" si="4"/>
        <v>2.0769233346238094</v>
      </c>
      <c r="L8" s="1">
        <v>25</v>
      </c>
      <c r="M8" s="3">
        <f t="shared" si="5"/>
        <v>-0.72808681457417013</v>
      </c>
      <c r="N8" s="1">
        <v>53</v>
      </c>
      <c r="O8" s="3">
        <f t="shared" si="6"/>
        <v>0.75040394205959426</v>
      </c>
      <c r="P8" s="1">
        <v>308</v>
      </c>
      <c r="Q8" s="3">
        <f t="shared" si="7"/>
        <v>1.0064369552533967</v>
      </c>
      <c r="R8" s="1">
        <v>604</v>
      </c>
      <c r="S8" s="3">
        <f t="shared" si="8"/>
        <v>2.3827476275505677</v>
      </c>
      <c r="T8" s="1">
        <f t="shared" si="9"/>
        <v>551</v>
      </c>
      <c r="U8" s="3">
        <f t="shared" si="10"/>
        <v>2.3811258166583955</v>
      </c>
      <c r="V8" s="1">
        <v>628</v>
      </c>
      <c r="W8" s="3">
        <f t="shared" si="11"/>
        <v>-8.9924300406247284E-2</v>
      </c>
      <c r="X8" s="23">
        <v>3.3757633095381442E-3</v>
      </c>
      <c r="Y8" s="3">
        <f t="shared" si="12"/>
        <v>-0.9506324255867824</v>
      </c>
      <c r="Z8" s="22">
        <v>322.91971563781163</v>
      </c>
      <c r="AA8" s="3">
        <f t="shared" si="13"/>
        <v>0.14108700627407264</v>
      </c>
      <c r="AB8" s="5">
        <v>500</v>
      </c>
      <c r="AC8" s="3">
        <f t="shared" si="14"/>
        <v>0.31289103917242672</v>
      </c>
      <c r="AD8" s="17">
        <v>105</v>
      </c>
      <c r="AE8" s="3">
        <f t="shared" si="15"/>
        <v>0.84755327961679294</v>
      </c>
      <c r="AF8" s="3">
        <v>0.16</v>
      </c>
      <c r="AG8" s="3"/>
    </row>
    <row r="9" spans="1:33" x14ac:dyDescent="0.25">
      <c r="B9" s="1">
        <v>10</v>
      </c>
      <c r="C9" s="3">
        <f t="shared" si="0"/>
        <v>-1.2593434767381577</v>
      </c>
      <c r="D9" s="1">
        <v>8</v>
      </c>
      <c r="E9" s="3">
        <f t="shared" si="1"/>
        <v>4.0355185996858225</v>
      </c>
      <c r="F9" s="4">
        <v>87.7</v>
      </c>
      <c r="G9" s="3">
        <f t="shared" si="2"/>
        <v>0.51013343147739521</v>
      </c>
      <c r="H9" s="4">
        <v>51.1</v>
      </c>
      <c r="I9" s="3">
        <f t="shared" si="3"/>
        <v>1.1319696411307492</v>
      </c>
      <c r="J9" s="3">
        <v>4.1311267633290143</v>
      </c>
      <c r="K9" s="3">
        <f t="shared" si="4"/>
        <v>2.0769233346238094</v>
      </c>
      <c r="L9" s="1">
        <v>25</v>
      </c>
      <c r="M9" s="3">
        <f t="shared" si="5"/>
        <v>-0.72808681457417013</v>
      </c>
      <c r="N9" s="1">
        <v>53</v>
      </c>
      <c r="O9" s="3">
        <f t="shared" si="6"/>
        <v>0.75040394205959426</v>
      </c>
      <c r="P9" s="1">
        <v>308</v>
      </c>
      <c r="Q9" s="3">
        <f t="shared" si="7"/>
        <v>1.0064369552533967</v>
      </c>
      <c r="R9" s="1">
        <v>604</v>
      </c>
      <c r="S9" s="3">
        <f t="shared" si="8"/>
        <v>2.3827476275505677</v>
      </c>
      <c r="T9" s="1">
        <f t="shared" si="9"/>
        <v>551</v>
      </c>
      <c r="U9" s="3">
        <f t="shared" si="10"/>
        <v>2.3811258166583955</v>
      </c>
      <c r="V9" s="1">
        <v>628</v>
      </c>
      <c r="W9" s="3">
        <f t="shared" si="11"/>
        <v>-8.9924300406247284E-2</v>
      </c>
      <c r="X9" s="23">
        <v>3.3757633095381442E-3</v>
      </c>
      <c r="Y9" s="3">
        <f t="shared" si="12"/>
        <v>-0.9506324255867824</v>
      </c>
      <c r="Z9" s="22">
        <v>367.82093324078352</v>
      </c>
      <c r="AA9" s="3">
        <f t="shared" si="13"/>
        <v>0.6359325304058695</v>
      </c>
      <c r="AB9" s="5">
        <v>500</v>
      </c>
      <c r="AC9" s="3">
        <f t="shared" si="14"/>
        <v>0.31289103917242672</v>
      </c>
      <c r="AD9" s="17">
        <v>119.6</v>
      </c>
      <c r="AE9" s="3">
        <f t="shared" si="15"/>
        <v>1.096678975644906</v>
      </c>
      <c r="AF9" s="3">
        <v>0.18</v>
      </c>
      <c r="AG9" s="3"/>
    </row>
    <row r="10" spans="1:33" x14ac:dyDescent="0.25">
      <c r="B10" s="1">
        <v>10</v>
      </c>
      <c r="C10" s="3">
        <f t="shared" si="0"/>
        <v>-1.2593434767381577</v>
      </c>
      <c r="D10" s="1">
        <v>8</v>
      </c>
      <c r="E10" s="3">
        <f t="shared" si="1"/>
        <v>4.0355185996858225</v>
      </c>
      <c r="F10" s="4">
        <v>87.7</v>
      </c>
      <c r="G10" s="3">
        <f t="shared" si="2"/>
        <v>0.51013343147739521</v>
      </c>
      <c r="H10" s="4">
        <v>51.1</v>
      </c>
      <c r="I10" s="3">
        <f t="shared" si="3"/>
        <v>1.1319696411307492</v>
      </c>
      <c r="J10" s="3">
        <v>4.1311267633290143</v>
      </c>
      <c r="K10" s="3">
        <f t="shared" si="4"/>
        <v>2.0769233346238094</v>
      </c>
      <c r="L10" s="1">
        <v>25</v>
      </c>
      <c r="M10" s="3">
        <f t="shared" si="5"/>
        <v>-0.72808681457417013</v>
      </c>
      <c r="N10" s="1">
        <v>53</v>
      </c>
      <c r="O10" s="3">
        <f t="shared" si="6"/>
        <v>0.75040394205959426</v>
      </c>
      <c r="P10" s="1">
        <v>308</v>
      </c>
      <c r="Q10" s="3">
        <f t="shared" si="7"/>
        <v>1.0064369552533967</v>
      </c>
      <c r="R10" s="1">
        <v>604</v>
      </c>
      <c r="S10" s="3">
        <f t="shared" si="8"/>
        <v>2.3827476275505677</v>
      </c>
      <c r="T10" s="1">
        <f t="shared" si="9"/>
        <v>551</v>
      </c>
      <c r="U10" s="3">
        <f t="shared" si="10"/>
        <v>2.3811258166583955</v>
      </c>
      <c r="V10" s="1">
        <v>628</v>
      </c>
      <c r="W10" s="3">
        <f t="shared" si="11"/>
        <v>-8.9924300406247284E-2</v>
      </c>
      <c r="X10" s="23">
        <v>3.3757633095381442E-3</v>
      </c>
      <c r="Y10" s="3">
        <f t="shared" si="12"/>
        <v>-0.9506324255867824</v>
      </c>
      <c r="Z10" s="22">
        <v>500</v>
      </c>
      <c r="AA10" s="3">
        <f t="shared" si="13"/>
        <v>2.0926462469039953</v>
      </c>
      <c r="AB10" s="5">
        <v>500</v>
      </c>
      <c r="AC10" s="3">
        <f t="shared" si="14"/>
        <v>0.31289103917242672</v>
      </c>
      <c r="AD10" s="17">
        <v>174.3</v>
      </c>
      <c r="AE10" s="3">
        <f t="shared" si="15"/>
        <v>2.0300471655584529</v>
      </c>
      <c r="AF10" s="3">
        <v>0.26</v>
      </c>
      <c r="AG10" s="3"/>
    </row>
    <row r="11" spans="1:33" x14ac:dyDescent="0.25">
      <c r="A11" t="s">
        <v>7</v>
      </c>
      <c r="B11" s="1">
        <v>10</v>
      </c>
      <c r="C11" s="3">
        <f t="shared" si="0"/>
        <v>-1.2593434767381577</v>
      </c>
      <c r="D11" s="1">
        <v>4</v>
      </c>
      <c r="E11" s="3">
        <f t="shared" si="1"/>
        <v>1.1045029607233825</v>
      </c>
      <c r="F11" s="4">
        <v>32.466666666666669</v>
      </c>
      <c r="G11" s="3">
        <f t="shared" si="2"/>
        <v>-0.67127831386086878</v>
      </c>
      <c r="H11" s="4">
        <v>46.97</v>
      </c>
      <c r="I11" s="3">
        <f t="shared" si="3"/>
        <v>0.77607035179806583</v>
      </c>
      <c r="J11" s="3">
        <v>3.262</v>
      </c>
      <c r="K11" s="3">
        <f t="shared" si="4"/>
        <v>0.34240149932433867</v>
      </c>
      <c r="L11" s="1">
        <v>25</v>
      </c>
      <c r="M11" s="3">
        <f t="shared" si="5"/>
        <v>-0.72808681457417013</v>
      </c>
      <c r="N11" s="1">
        <v>36</v>
      </c>
      <c r="O11" s="3">
        <f t="shared" si="6"/>
        <v>-0.64144722966865231</v>
      </c>
      <c r="P11" s="1">
        <v>200</v>
      </c>
      <c r="Q11" s="3">
        <f t="shared" si="7"/>
        <v>-2.4554207362059124E-2</v>
      </c>
      <c r="R11" s="1">
        <v>600</v>
      </c>
      <c r="S11" s="3">
        <f t="shared" si="8"/>
        <v>2.3469656731261499</v>
      </c>
      <c r="T11" s="1">
        <f t="shared" si="9"/>
        <v>564</v>
      </c>
      <c r="U11" s="3">
        <f t="shared" si="10"/>
        <v>2.501479307991175</v>
      </c>
      <c r="V11" s="1">
        <v>314</v>
      </c>
      <c r="W11" s="3">
        <f t="shared" si="11"/>
        <v>-0.62621152960171911</v>
      </c>
      <c r="X11" s="23">
        <v>2.6166666666666669E-3</v>
      </c>
      <c r="Y11" s="3">
        <f t="shared" si="12"/>
        <v>-1.0439483322766741</v>
      </c>
      <c r="Z11" s="22">
        <v>285.04803218471648</v>
      </c>
      <c r="AA11" s="3">
        <f t="shared" si="13"/>
        <v>-0.27628771201998054</v>
      </c>
      <c r="AB11" s="5">
        <v>628</v>
      </c>
      <c r="AC11" s="3">
        <f t="shared" si="14"/>
        <v>1.5645699025028346</v>
      </c>
      <c r="AD11" s="17">
        <v>47.625</v>
      </c>
      <c r="AE11" s="3">
        <f t="shared" si="15"/>
        <v>-0.13145951556217872</v>
      </c>
      <c r="AF11" s="3">
        <v>0.16</v>
      </c>
      <c r="AG11" s="3"/>
    </row>
    <row r="12" spans="1:33" x14ac:dyDescent="0.25">
      <c r="B12" s="1">
        <v>10</v>
      </c>
      <c r="C12" s="3">
        <f t="shared" si="0"/>
        <v>-1.2593434767381577</v>
      </c>
      <c r="D12" s="1">
        <v>4</v>
      </c>
      <c r="E12" s="3">
        <f t="shared" si="1"/>
        <v>1.1045029607233825</v>
      </c>
      <c r="F12" s="4">
        <v>32.466666666666669</v>
      </c>
      <c r="G12" s="3">
        <f t="shared" si="2"/>
        <v>-0.67127831386086878</v>
      </c>
      <c r="H12" s="4">
        <v>46.97</v>
      </c>
      <c r="I12" s="3">
        <f t="shared" si="3"/>
        <v>0.77607035179806583</v>
      </c>
      <c r="J12" s="3">
        <v>3.262</v>
      </c>
      <c r="K12" s="3">
        <f t="shared" si="4"/>
        <v>0.34240149932433867</v>
      </c>
      <c r="L12" s="1">
        <v>25</v>
      </c>
      <c r="M12" s="3">
        <f t="shared" si="5"/>
        <v>-0.72808681457417013</v>
      </c>
      <c r="N12" s="1">
        <v>36</v>
      </c>
      <c r="O12" s="3">
        <f t="shared" si="6"/>
        <v>-0.64144722966865231</v>
      </c>
      <c r="P12" s="1">
        <v>200</v>
      </c>
      <c r="Q12" s="3">
        <f t="shared" si="7"/>
        <v>-2.4554207362059124E-2</v>
      </c>
      <c r="R12" s="1">
        <v>600</v>
      </c>
      <c r="S12" s="3">
        <f t="shared" si="8"/>
        <v>2.3469656731261499</v>
      </c>
      <c r="T12" s="1">
        <f t="shared" si="9"/>
        <v>564</v>
      </c>
      <c r="U12" s="3">
        <f t="shared" si="10"/>
        <v>2.501479307991175</v>
      </c>
      <c r="V12" s="1">
        <v>314</v>
      </c>
      <c r="W12" s="3">
        <f t="shared" si="11"/>
        <v>-0.62621152960171911</v>
      </c>
      <c r="X12" s="23">
        <v>2.6166666666666669E-3</v>
      </c>
      <c r="Y12" s="3">
        <f t="shared" si="12"/>
        <v>-1.0439483322766741</v>
      </c>
      <c r="Z12" s="22">
        <v>324.99964614446418</v>
      </c>
      <c r="AA12" s="3">
        <f t="shared" si="13"/>
        <v>0.16400942033471205</v>
      </c>
      <c r="AB12" s="5">
        <v>628</v>
      </c>
      <c r="AC12" s="3">
        <f t="shared" si="14"/>
        <v>1.5645699025028346</v>
      </c>
      <c r="AD12" s="17">
        <v>54.300000000000004</v>
      </c>
      <c r="AE12" s="3">
        <f t="shared" si="15"/>
        <v>-1.7561294946585881E-2</v>
      </c>
      <c r="AF12" s="3">
        <v>0.2</v>
      </c>
      <c r="AG12" s="3"/>
    </row>
    <row r="13" spans="1:33" x14ac:dyDescent="0.25">
      <c r="B13" s="1">
        <v>10</v>
      </c>
      <c r="C13" s="3">
        <f t="shared" si="0"/>
        <v>-1.2593434767381577</v>
      </c>
      <c r="D13" s="1">
        <v>4</v>
      </c>
      <c r="E13" s="3">
        <f t="shared" si="1"/>
        <v>1.1045029607233825</v>
      </c>
      <c r="F13" s="4">
        <v>32.466666666666669</v>
      </c>
      <c r="G13" s="3">
        <f t="shared" si="2"/>
        <v>-0.67127831386086878</v>
      </c>
      <c r="H13" s="4">
        <v>46.97</v>
      </c>
      <c r="I13" s="3">
        <f t="shared" si="3"/>
        <v>0.77607035179806583</v>
      </c>
      <c r="J13" s="3">
        <v>3.262</v>
      </c>
      <c r="K13" s="3">
        <f t="shared" si="4"/>
        <v>0.34240149932433867</v>
      </c>
      <c r="L13" s="1">
        <v>25</v>
      </c>
      <c r="M13" s="3">
        <f t="shared" si="5"/>
        <v>-0.72808681457417013</v>
      </c>
      <c r="N13" s="1">
        <v>36</v>
      </c>
      <c r="O13" s="3">
        <f t="shared" si="6"/>
        <v>-0.64144722966865231</v>
      </c>
      <c r="P13" s="1">
        <v>200</v>
      </c>
      <c r="Q13" s="3">
        <f t="shared" si="7"/>
        <v>-2.4554207362059124E-2</v>
      </c>
      <c r="R13" s="1">
        <v>600</v>
      </c>
      <c r="S13" s="3">
        <f t="shared" si="8"/>
        <v>2.3469656731261499</v>
      </c>
      <c r="T13" s="1">
        <f t="shared" si="9"/>
        <v>564</v>
      </c>
      <c r="U13" s="3">
        <f t="shared" si="10"/>
        <v>2.501479307991175</v>
      </c>
      <c r="V13" s="1">
        <v>314</v>
      </c>
      <c r="W13" s="3">
        <f t="shared" si="11"/>
        <v>-0.62621152960171911</v>
      </c>
      <c r="X13" s="23">
        <v>2.6166666666666669E-3</v>
      </c>
      <c r="Y13" s="3">
        <f t="shared" si="12"/>
        <v>-1.0439483322766741</v>
      </c>
      <c r="Z13" s="22">
        <v>367.6446273374533</v>
      </c>
      <c r="AA13" s="3">
        <f t="shared" si="13"/>
        <v>0.63398950543241761</v>
      </c>
      <c r="AB13" s="5">
        <v>628</v>
      </c>
      <c r="AC13" s="3">
        <f t="shared" si="14"/>
        <v>1.5645699025028346</v>
      </c>
      <c r="AD13" s="17">
        <v>61.425000000000004</v>
      </c>
      <c r="AE13" s="3">
        <f t="shared" si="15"/>
        <v>0.10401545739590079</v>
      </c>
      <c r="AF13" s="3">
        <v>0.2</v>
      </c>
      <c r="AG13" s="3"/>
    </row>
    <row r="14" spans="1:33" x14ac:dyDescent="0.25">
      <c r="B14" s="1">
        <v>10</v>
      </c>
      <c r="C14" s="3">
        <f t="shared" si="0"/>
        <v>-1.2593434767381577</v>
      </c>
      <c r="D14" s="1">
        <v>4</v>
      </c>
      <c r="E14" s="3">
        <f t="shared" si="1"/>
        <v>1.1045029607233825</v>
      </c>
      <c r="F14" s="4">
        <v>32.466666666666669</v>
      </c>
      <c r="G14" s="3">
        <f t="shared" si="2"/>
        <v>-0.67127831386086878</v>
      </c>
      <c r="H14" s="4">
        <v>46.97</v>
      </c>
      <c r="I14" s="3">
        <f t="shared" si="3"/>
        <v>0.77607035179806583</v>
      </c>
      <c r="J14" s="3">
        <v>3.262</v>
      </c>
      <c r="K14" s="3">
        <f t="shared" si="4"/>
        <v>0.34240149932433867</v>
      </c>
      <c r="L14" s="1">
        <v>25</v>
      </c>
      <c r="M14" s="3">
        <f t="shared" si="5"/>
        <v>-0.72808681457417013</v>
      </c>
      <c r="N14" s="1">
        <v>36</v>
      </c>
      <c r="O14" s="3">
        <f t="shared" si="6"/>
        <v>-0.64144722966865231</v>
      </c>
      <c r="P14" s="1">
        <v>200</v>
      </c>
      <c r="Q14" s="3">
        <f t="shared" si="7"/>
        <v>-2.4554207362059124E-2</v>
      </c>
      <c r="R14" s="1">
        <v>600</v>
      </c>
      <c r="S14" s="3">
        <f t="shared" si="8"/>
        <v>2.3469656731261499</v>
      </c>
      <c r="T14" s="1">
        <f t="shared" si="9"/>
        <v>564</v>
      </c>
      <c r="U14" s="3">
        <f t="shared" si="10"/>
        <v>2.501479307991175</v>
      </c>
      <c r="V14" s="1">
        <v>314</v>
      </c>
      <c r="W14" s="3">
        <f t="shared" si="11"/>
        <v>-0.62621152960171911</v>
      </c>
      <c r="X14" s="23">
        <v>2.6166666666666669E-3</v>
      </c>
      <c r="Y14" s="3">
        <f t="shared" si="12"/>
        <v>-1.0439483322766741</v>
      </c>
      <c r="Z14" s="22">
        <v>410.73850306931587</v>
      </c>
      <c r="AA14" s="3">
        <f t="shared" si="13"/>
        <v>1.108916749320624</v>
      </c>
      <c r="AB14" s="5">
        <v>628</v>
      </c>
      <c r="AC14" s="3">
        <f t="shared" si="14"/>
        <v>1.5645699025028346</v>
      </c>
      <c r="AD14" s="17">
        <v>68.625</v>
      </c>
      <c r="AE14" s="3">
        <f t="shared" si="15"/>
        <v>0.22687196502620305</v>
      </c>
      <c r="AF14" s="3">
        <v>0.24</v>
      </c>
      <c r="AG14" s="3"/>
    </row>
    <row r="15" spans="1:33" x14ac:dyDescent="0.25">
      <c r="B15" s="1">
        <v>10</v>
      </c>
      <c r="C15" s="3">
        <f t="shared" si="0"/>
        <v>-1.2593434767381577</v>
      </c>
      <c r="D15" s="1">
        <v>4</v>
      </c>
      <c r="E15" s="3">
        <f t="shared" si="1"/>
        <v>1.1045029607233825</v>
      </c>
      <c r="F15" s="4">
        <v>32.466666666666669</v>
      </c>
      <c r="G15" s="3">
        <f t="shared" si="2"/>
        <v>-0.67127831386086878</v>
      </c>
      <c r="H15" s="4">
        <v>46.97</v>
      </c>
      <c r="I15" s="3">
        <f t="shared" si="3"/>
        <v>0.77607035179806583</v>
      </c>
      <c r="J15" s="3">
        <v>3.262</v>
      </c>
      <c r="K15" s="3">
        <f t="shared" si="4"/>
        <v>0.34240149932433867</v>
      </c>
      <c r="L15" s="1">
        <v>25</v>
      </c>
      <c r="M15" s="3">
        <f t="shared" si="5"/>
        <v>-0.72808681457417013</v>
      </c>
      <c r="N15" s="1">
        <v>36</v>
      </c>
      <c r="O15" s="3">
        <f t="shared" si="6"/>
        <v>-0.64144722966865231</v>
      </c>
      <c r="P15" s="1">
        <v>200</v>
      </c>
      <c r="Q15" s="3">
        <f t="shared" si="7"/>
        <v>-2.4554207362059124E-2</v>
      </c>
      <c r="R15" s="1">
        <v>600</v>
      </c>
      <c r="S15" s="3">
        <f t="shared" si="8"/>
        <v>2.3469656731261499</v>
      </c>
      <c r="T15" s="1">
        <f t="shared" si="9"/>
        <v>564</v>
      </c>
      <c r="U15" s="3">
        <f t="shared" si="10"/>
        <v>2.501479307991175</v>
      </c>
      <c r="V15" s="1">
        <v>314</v>
      </c>
      <c r="W15" s="3">
        <f t="shared" si="11"/>
        <v>-0.62621152960171911</v>
      </c>
      <c r="X15" s="23">
        <v>2.6166666666666669E-3</v>
      </c>
      <c r="Y15" s="3">
        <f t="shared" si="12"/>
        <v>-1.0439483322766741</v>
      </c>
      <c r="Z15" s="22">
        <v>438.56996447947728</v>
      </c>
      <c r="AA15" s="3">
        <f t="shared" si="13"/>
        <v>1.4156405943317592</v>
      </c>
      <c r="AB15" s="5">
        <v>628</v>
      </c>
      <c r="AC15" s="3">
        <f t="shared" si="14"/>
        <v>1.5645699025028346</v>
      </c>
      <c r="AD15" s="17">
        <v>73.275000000000006</v>
      </c>
      <c r="AE15" s="3">
        <f t="shared" si="15"/>
        <v>0.30621679287077341</v>
      </c>
      <c r="AF15" s="3">
        <v>0.3</v>
      </c>
      <c r="AG15" s="3"/>
    </row>
    <row r="16" spans="1:33" x14ac:dyDescent="0.25">
      <c r="B16" s="1">
        <v>10</v>
      </c>
      <c r="C16" s="3">
        <f t="shared" si="0"/>
        <v>-1.2593434767381577</v>
      </c>
      <c r="D16" s="1">
        <v>4</v>
      </c>
      <c r="E16" s="3">
        <f t="shared" si="1"/>
        <v>1.1045029607233825</v>
      </c>
      <c r="F16" s="4">
        <v>32.466666666666669</v>
      </c>
      <c r="G16" s="3">
        <f t="shared" si="2"/>
        <v>-0.67127831386086878</v>
      </c>
      <c r="H16" s="4">
        <v>46.97</v>
      </c>
      <c r="I16" s="3">
        <f t="shared" si="3"/>
        <v>0.77607035179806583</v>
      </c>
      <c r="J16" s="3">
        <v>3.262</v>
      </c>
      <c r="K16" s="3">
        <f t="shared" si="4"/>
        <v>0.34240149932433867</v>
      </c>
      <c r="L16" s="1">
        <v>25</v>
      </c>
      <c r="M16" s="3">
        <f t="shared" si="5"/>
        <v>-0.72808681457417013</v>
      </c>
      <c r="N16" s="1">
        <v>36</v>
      </c>
      <c r="O16" s="3">
        <f t="shared" si="6"/>
        <v>-0.64144722966865231</v>
      </c>
      <c r="P16" s="1">
        <v>200</v>
      </c>
      <c r="Q16" s="3">
        <f t="shared" si="7"/>
        <v>-2.4554207362059124E-2</v>
      </c>
      <c r="R16" s="1">
        <v>600</v>
      </c>
      <c r="S16" s="3">
        <f t="shared" si="8"/>
        <v>2.3469656731261499</v>
      </c>
      <c r="T16" s="1">
        <f t="shared" si="9"/>
        <v>564</v>
      </c>
      <c r="U16" s="3">
        <f t="shared" si="10"/>
        <v>2.501479307991175</v>
      </c>
      <c r="V16" s="1">
        <v>314</v>
      </c>
      <c r="W16" s="3">
        <f t="shared" si="11"/>
        <v>-0.62621152960171911</v>
      </c>
      <c r="X16" s="23">
        <v>2.6166666666666669E-3</v>
      </c>
      <c r="Y16" s="3">
        <f t="shared" si="12"/>
        <v>-1.0439483322766741</v>
      </c>
      <c r="Z16" s="22">
        <v>498.27293814966185</v>
      </c>
      <c r="AA16" s="3">
        <f t="shared" si="13"/>
        <v>2.0736127134685449</v>
      </c>
      <c r="AB16" s="5">
        <v>628</v>
      </c>
      <c r="AC16" s="3">
        <f t="shared" si="14"/>
        <v>1.5645699025028346</v>
      </c>
      <c r="AD16" s="17">
        <v>83.25</v>
      </c>
      <c r="AE16" s="3">
        <f t="shared" si="15"/>
        <v>0.47642424615025464</v>
      </c>
      <c r="AF16" s="3">
        <v>0.32</v>
      </c>
      <c r="AG16" s="3"/>
    </row>
    <row r="17" spans="1:33" x14ac:dyDescent="0.25">
      <c r="B17" s="1">
        <v>10</v>
      </c>
      <c r="C17" s="3">
        <f t="shared" si="0"/>
        <v>-1.2593434767381577</v>
      </c>
      <c r="D17" s="1">
        <v>4</v>
      </c>
      <c r="E17" s="3">
        <f t="shared" si="1"/>
        <v>1.1045029607233825</v>
      </c>
      <c r="F17" s="4">
        <v>32.466666666666669</v>
      </c>
      <c r="G17" s="3">
        <f t="shared" si="2"/>
        <v>-0.67127831386086878</v>
      </c>
      <c r="H17" s="4">
        <v>46.97</v>
      </c>
      <c r="I17" s="3">
        <f t="shared" si="3"/>
        <v>0.77607035179806583</v>
      </c>
      <c r="J17" s="3">
        <v>3.262</v>
      </c>
      <c r="K17" s="3">
        <f t="shared" si="4"/>
        <v>0.34240149932433867</v>
      </c>
      <c r="L17" s="1">
        <v>25</v>
      </c>
      <c r="M17" s="3">
        <f t="shared" si="5"/>
        <v>-0.72808681457417013</v>
      </c>
      <c r="N17" s="1">
        <v>36</v>
      </c>
      <c r="O17" s="3">
        <f t="shared" si="6"/>
        <v>-0.64144722966865231</v>
      </c>
      <c r="P17" s="1">
        <v>200</v>
      </c>
      <c r="Q17" s="3">
        <f t="shared" si="7"/>
        <v>-2.4554207362059124E-2</v>
      </c>
      <c r="R17" s="1">
        <v>600</v>
      </c>
      <c r="S17" s="3">
        <f t="shared" si="8"/>
        <v>2.3469656731261499</v>
      </c>
      <c r="T17" s="1">
        <f t="shared" si="9"/>
        <v>564</v>
      </c>
      <c r="U17" s="3">
        <f t="shared" si="10"/>
        <v>2.501479307991175</v>
      </c>
      <c r="V17" s="1">
        <v>314</v>
      </c>
      <c r="W17" s="3">
        <f t="shared" si="11"/>
        <v>-0.62621152960171911</v>
      </c>
      <c r="X17" s="23">
        <v>2.6166666666666669E-3</v>
      </c>
      <c r="Y17" s="3">
        <f t="shared" si="12"/>
        <v>-1.0439483322766741</v>
      </c>
      <c r="Z17" s="22">
        <v>502.76188353839768</v>
      </c>
      <c r="AA17" s="3">
        <f t="shared" si="13"/>
        <v>2.1230843013735679</v>
      </c>
      <c r="AB17" s="5">
        <v>628</v>
      </c>
      <c r="AC17" s="3">
        <f t="shared" si="14"/>
        <v>1.5645699025028346</v>
      </c>
      <c r="AD17" s="17">
        <v>84</v>
      </c>
      <c r="AE17" s="3">
        <f t="shared" si="15"/>
        <v>0.48922179902841112</v>
      </c>
      <c r="AF17" s="3">
        <v>0.38</v>
      </c>
      <c r="AG17" s="3"/>
    </row>
    <row r="18" spans="1:33" x14ac:dyDescent="0.25">
      <c r="B18" s="1">
        <v>10</v>
      </c>
      <c r="C18" s="3">
        <f t="shared" si="0"/>
        <v>-1.2593434767381577</v>
      </c>
      <c r="D18" s="1">
        <v>4</v>
      </c>
      <c r="E18" s="3">
        <f t="shared" si="1"/>
        <v>1.1045029607233825</v>
      </c>
      <c r="F18" s="4">
        <v>32.466666666666669</v>
      </c>
      <c r="G18" s="3">
        <f t="shared" si="2"/>
        <v>-0.67127831386086878</v>
      </c>
      <c r="H18" s="4">
        <v>46.97</v>
      </c>
      <c r="I18" s="3">
        <f t="shared" si="3"/>
        <v>0.77607035179806583</v>
      </c>
      <c r="J18" s="3">
        <v>3.262</v>
      </c>
      <c r="K18" s="3">
        <f t="shared" si="4"/>
        <v>0.34240149932433867</v>
      </c>
      <c r="L18" s="1">
        <v>25</v>
      </c>
      <c r="M18" s="3">
        <f t="shared" si="5"/>
        <v>-0.72808681457417013</v>
      </c>
      <c r="N18" s="1">
        <v>36</v>
      </c>
      <c r="O18" s="3">
        <f t="shared" si="6"/>
        <v>-0.64144722966865231</v>
      </c>
      <c r="P18" s="1">
        <v>200</v>
      </c>
      <c r="Q18" s="3">
        <f t="shared" si="7"/>
        <v>-2.4554207362059124E-2</v>
      </c>
      <c r="R18" s="1">
        <v>600</v>
      </c>
      <c r="S18" s="3">
        <f t="shared" si="8"/>
        <v>2.3469656731261499</v>
      </c>
      <c r="T18" s="1">
        <f t="shared" si="9"/>
        <v>564</v>
      </c>
      <c r="U18" s="3">
        <f t="shared" si="10"/>
        <v>2.501479307991175</v>
      </c>
      <c r="V18" s="1">
        <v>314</v>
      </c>
      <c r="W18" s="3">
        <f t="shared" si="11"/>
        <v>-0.62621152960171911</v>
      </c>
      <c r="X18" s="23">
        <v>2.6166666666666669E-3</v>
      </c>
      <c r="Y18" s="3">
        <f t="shared" si="12"/>
        <v>-1.0439483322766741</v>
      </c>
      <c r="Z18" s="22">
        <v>538.67344664828317</v>
      </c>
      <c r="AA18" s="3">
        <f t="shared" si="13"/>
        <v>2.5188570046137402</v>
      </c>
      <c r="AB18" s="5">
        <v>628</v>
      </c>
      <c r="AC18" s="3">
        <f t="shared" si="14"/>
        <v>1.5645699025028346</v>
      </c>
      <c r="AD18" s="17">
        <v>90</v>
      </c>
      <c r="AE18" s="3">
        <f t="shared" si="15"/>
        <v>0.59160222205366308</v>
      </c>
      <c r="AF18" s="3">
        <v>0.42</v>
      </c>
      <c r="AG18" s="3"/>
    </row>
    <row r="19" spans="1:33" x14ac:dyDescent="0.25">
      <c r="B19" s="1">
        <v>10</v>
      </c>
      <c r="C19" s="3">
        <f t="shared" si="0"/>
        <v>-1.2593434767381577</v>
      </c>
      <c r="D19" s="1">
        <v>4</v>
      </c>
      <c r="E19" s="3">
        <f t="shared" si="1"/>
        <v>1.1045029607233825</v>
      </c>
      <c r="F19" s="4">
        <v>32.466666666666669</v>
      </c>
      <c r="G19" s="3">
        <f t="shared" si="2"/>
        <v>-0.67127831386086878</v>
      </c>
      <c r="H19" s="4">
        <v>46.97</v>
      </c>
      <c r="I19" s="3">
        <f t="shared" si="3"/>
        <v>0.77607035179806583</v>
      </c>
      <c r="J19" s="3">
        <v>3.262</v>
      </c>
      <c r="K19" s="3">
        <f t="shared" si="4"/>
        <v>0.34240149932433867</v>
      </c>
      <c r="L19" s="1">
        <v>25</v>
      </c>
      <c r="M19" s="3">
        <f t="shared" si="5"/>
        <v>-0.72808681457417013</v>
      </c>
      <c r="N19" s="1">
        <v>36</v>
      </c>
      <c r="O19" s="3">
        <f t="shared" si="6"/>
        <v>-0.64144722966865231</v>
      </c>
      <c r="P19" s="1">
        <v>200</v>
      </c>
      <c r="Q19" s="3">
        <f t="shared" si="7"/>
        <v>-2.4554207362059124E-2</v>
      </c>
      <c r="R19" s="1">
        <v>600</v>
      </c>
      <c r="S19" s="3">
        <f t="shared" si="8"/>
        <v>2.3469656731261499</v>
      </c>
      <c r="T19" s="1">
        <f t="shared" si="9"/>
        <v>564</v>
      </c>
      <c r="U19" s="3">
        <f t="shared" si="10"/>
        <v>2.501479307991175</v>
      </c>
      <c r="V19" s="1">
        <v>314</v>
      </c>
      <c r="W19" s="3">
        <f t="shared" si="11"/>
        <v>-0.62621152960171911</v>
      </c>
      <c r="X19" s="23">
        <v>2.6166666666666669E-3</v>
      </c>
      <c r="Y19" s="3">
        <f t="shared" si="12"/>
        <v>-1.0439483322766741</v>
      </c>
      <c r="Z19" s="22">
        <v>628</v>
      </c>
      <c r="AA19" s="3">
        <f t="shared" si="13"/>
        <v>3.5033034733725641</v>
      </c>
      <c r="AB19" s="5">
        <v>628</v>
      </c>
      <c r="AC19" s="3">
        <f t="shared" si="14"/>
        <v>1.5645699025028346</v>
      </c>
      <c r="AD19" s="17">
        <v>108</v>
      </c>
      <c r="AE19" s="3">
        <f t="shared" si="15"/>
        <v>0.89874349112941887</v>
      </c>
      <c r="AF19" s="3">
        <v>0.44</v>
      </c>
      <c r="AG19" s="3"/>
    </row>
    <row r="20" spans="1:33" x14ac:dyDescent="0.25">
      <c r="B20" s="1">
        <v>10</v>
      </c>
      <c r="C20" s="3">
        <f t="shared" si="0"/>
        <v>-1.2593434767381577</v>
      </c>
      <c r="D20" s="1">
        <v>4</v>
      </c>
      <c r="E20" s="3">
        <f t="shared" si="1"/>
        <v>1.1045029607233825</v>
      </c>
      <c r="F20" s="4">
        <v>32.466666666666669</v>
      </c>
      <c r="G20" s="3">
        <f t="shared" si="2"/>
        <v>-0.67127831386086878</v>
      </c>
      <c r="H20" s="4">
        <v>46.97</v>
      </c>
      <c r="I20" s="3">
        <f t="shared" si="3"/>
        <v>0.77607035179806583</v>
      </c>
      <c r="J20" s="3">
        <v>3.262</v>
      </c>
      <c r="K20" s="3">
        <f t="shared" si="4"/>
        <v>0.34240149932433867</v>
      </c>
      <c r="L20" s="1">
        <v>25</v>
      </c>
      <c r="M20" s="3">
        <f t="shared" si="5"/>
        <v>-0.72808681457417013</v>
      </c>
      <c r="N20" s="1">
        <v>36</v>
      </c>
      <c r="O20" s="3">
        <f t="shared" si="6"/>
        <v>-0.64144722966865231</v>
      </c>
      <c r="P20" s="1">
        <v>200</v>
      </c>
      <c r="Q20" s="3">
        <f t="shared" si="7"/>
        <v>-2.4554207362059124E-2</v>
      </c>
      <c r="R20" s="1">
        <v>600</v>
      </c>
      <c r="S20" s="3">
        <f t="shared" si="8"/>
        <v>2.3469656731261499</v>
      </c>
      <c r="T20" s="1">
        <f t="shared" si="9"/>
        <v>564</v>
      </c>
      <c r="U20" s="3">
        <f t="shared" si="10"/>
        <v>2.501479307991175</v>
      </c>
      <c r="V20" s="1">
        <v>314</v>
      </c>
      <c r="W20" s="3">
        <f t="shared" si="11"/>
        <v>-0.62621152960171911</v>
      </c>
      <c r="X20" s="23">
        <v>2.6166666666666669E-3</v>
      </c>
      <c r="Y20" s="3">
        <f t="shared" si="12"/>
        <v>-1.0439483322766741</v>
      </c>
      <c r="Z20" s="22">
        <v>628</v>
      </c>
      <c r="AA20" s="3">
        <f t="shared" si="13"/>
        <v>3.5033034733725641</v>
      </c>
      <c r="AB20" s="5">
        <v>628</v>
      </c>
      <c r="AC20" s="3">
        <f t="shared" si="14"/>
        <v>1.5645699025028346</v>
      </c>
      <c r="AD20" s="17">
        <v>120</v>
      </c>
      <c r="AE20" s="3">
        <f t="shared" si="15"/>
        <v>1.1035043371799229</v>
      </c>
      <c r="AF20" s="3">
        <v>0.5</v>
      </c>
      <c r="AG20" s="3"/>
    </row>
    <row r="21" spans="1:33" x14ac:dyDescent="0.25">
      <c r="A21" t="s">
        <v>8</v>
      </c>
      <c r="B21" s="1">
        <v>10</v>
      </c>
      <c r="C21" s="3">
        <f t="shared" si="0"/>
        <v>-1.2593434767381577</v>
      </c>
      <c r="D21" s="1">
        <v>4</v>
      </c>
      <c r="E21" s="3">
        <f t="shared" si="1"/>
        <v>1.1045029607233825</v>
      </c>
      <c r="F21" s="4">
        <v>32.466666666666669</v>
      </c>
      <c r="G21" s="3">
        <f t="shared" si="2"/>
        <v>-0.67127831386086878</v>
      </c>
      <c r="H21" s="4">
        <v>41.57</v>
      </c>
      <c r="I21" s="3">
        <f t="shared" si="3"/>
        <v>0.31072987664153101</v>
      </c>
      <c r="J21" s="3">
        <v>3.5139999999999993</v>
      </c>
      <c r="K21" s="3">
        <f t="shared" si="4"/>
        <v>0.84531950960542146</v>
      </c>
      <c r="L21" s="1">
        <v>25</v>
      </c>
      <c r="M21" s="3">
        <f t="shared" si="5"/>
        <v>-0.72808681457417013</v>
      </c>
      <c r="N21" s="1">
        <v>36</v>
      </c>
      <c r="O21" s="3">
        <f t="shared" si="6"/>
        <v>-0.64144722966865231</v>
      </c>
      <c r="P21" s="1">
        <v>200</v>
      </c>
      <c r="Q21" s="3">
        <f t="shared" si="7"/>
        <v>-2.4554207362059124E-2</v>
      </c>
      <c r="R21" s="1">
        <v>600</v>
      </c>
      <c r="S21" s="3">
        <f t="shared" si="8"/>
        <v>2.3469656731261499</v>
      </c>
      <c r="T21" s="1">
        <f t="shared" si="9"/>
        <v>564</v>
      </c>
      <c r="U21" s="3">
        <f t="shared" si="10"/>
        <v>2.501479307991175</v>
      </c>
      <c r="V21" s="1">
        <v>314</v>
      </c>
      <c r="W21" s="3">
        <f t="shared" si="11"/>
        <v>-0.62621152960171911</v>
      </c>
      <c r="X21" s="23">
        <v>2.6166666666666669E-3</v>
      </c>
      <c r="Y21" s="3">
        <f t="shared" si="12"/>
        <v>-1.0439483322766741</v>
      </c>
      <c r="Z21" s="22">
        <v>321.47187644259361</v>
      </c>
      <c r="AA21" s="3">
        <f t="shared" si="13"/>
        <v>0.12513071859048874</v>
      </c>
      <c r="AB21" s="5">
        <v>628</v>
      </c>
      <c r="AC21" s="3">
        <f t="shared" si="14"/>
        <v>1.5645699025028346</v>
      </c>
      <c r="AD21" s="17">
        <v>54</v>
      </c>
      <c r="AE21" s="3">
        <f t="shared" si="15"/>
        <v>-2.2680316097848551E-2</v>
      </c>
      <c r="AF21" s="3">
        <v>0.24</v>
      </c>
      <c r="AG21" s="3"/>
    </row>
    <row r="22" spans="1:33" x14ac:dyDescent="0.25">
      <c r="B22" s="1">
        <v>10</v>
      </c>
      <c r="C22" s="3">
        <f t="shared" si="0"/>
        <v>-1.2593434767381577</v>
      </c>
      <c r="D22" s="1">
        <v>4</v>
      </c>
      <c r="E22" s="3">
        <f t="shared" si="1"/>
        <v>1.1045029607233825</v>
      </c>
      <c r="F22" s="4">
        <v>32.466666666666669</v>
      </c>
      <c r="G22" s="3">
        <f t="shared" si="2"/>
        <v>-0.67127831386086878</v>
      </c>
      <c r="H22" s="4">
        <v>41.57</v>
      </c>
      <c r="I22" s="3">
        <f t="shared" si="3"/>
        <v>0.31072987664153101</v>
      </c>
      <c r="J22" s="3">
        <v>3.5139999999999993</v>
      </c>
      <c r="K22" s="3">
        <f t="shared" si="4"/>
        <v>0.84531950960542146</v>
      </c>
      <c r="L22" s="1">
        <v>25</v>
      </c>
      <c r="M22" s="3">
        <f t="shared" si="5"/>
        <v>-0.72808681457417013</v>
      </c>
      <c r="N22" s="1">
        <v>36</v>
      </c>
      <c r="O22" s="3">
        <f t="shared" si="6"/>
        <v>-0.64144722966865231</v>
      </c>
      <c r="P22" s="1">
        <v>200</v>
      </c>
      <c r="Q22" s="3">
        <f t="shared" si="7"/>
        <v>-2.4554207362059124E-2</v>
      </c>
      <c r="R22" s="1">
        <v>600</v>
      </c>
      <c r="S22" s="3">
        <f t="shared" si="8"/>
        <v>2.3469656731261499</v>
      </c>
      <c r="T22" s="1">
        <f t="shared" si="9"/>
        <v>564</v>
      </c>
      <c r="U22" s="3">
        <f t="shared" si="10"/>
        <v>2.501479307991175</v>
      </c>
      <c r="V22" s="1">
        <v>314</v>
      </c>
      <c r="W22" s="3">
        <f t="shared" si="11"/>
        <v>-0.62621152960171911</v>
      </c>
      <c r="X22" s="23">
        <v>2.6166666666666669E-3</v>
      </c>
      <c r="Y22" s="3">
        <f t="shared" si="12"/>
        <v>-1.0439483322766741</v>
      </c>
      <c r="Z22" s="22">
        <v>357.19097382510409</v>
      </c>
      <c r="AA22" s="3">
        <f t="shared" si="13"/>
        <v>0.51878230332152742</v>
      </c>
      <c r="AB22" s="5">
        <v>628</v>
      </c>
      <c r="AC22" s="3">
        <f t="shared" si="14"/>
        <v>1.5645699025028346</v>
      </c>
      <c r="AD22" s="17">
        <v>60</v>
      </c>
      <c r="AE22" s="3">
        <f t="shared" si="15"/>
        <v>7.9700106927403383E-2</v>
      </c>
      <c r="AF22" s="3">
        <v>0.3</v>
      </c>
      <c r="AG22" s="3"/>
    </row>
    <row r="23" spans="1:33" x14ac:dyDescent="0.25">
      <c r="B23" s="1">
        <v>10</v>
      </c>
      <c r="C23" s="3">
        <f t="shared" si="0"/>
        <v>-1.2593434767381577</v>
      </c>
      <c r="D23" s="1">
        <v>4</v>
      </c>
      <c r="E23" s="3">
        <f t="shared" si="1"/>
        <v>1.1045029607233825</v>
      </c>
      <c r="F23" s="4">
        <v>32.466666666666669</v>
      </c>
      <c r="G23" s="3">
        <f t="shared" si="2"/>
        <v>-0.67127831386086878</v>
      </c>
      <c r="H23" s="4">
        <v>41.57</v>
      </c>
      <c r="I23" s="3">
        <f t="shared" si="3"/>
        <v>0.31072987664153101</v>
      </c>
      <c r="J23" s="3">
        <v>3.5139999999999993</v>
      </c>
      <c r="K23" s="3">
        <f t="shared" si="4"/>
        <v>0.84531950960542146</v>
      </c>
      <c r="L23" s="1">
        <v>25</v>
      </c>
      <c r="M23" s="3">
        <f t="shared" si="5"/>
        <v>-0.72808681457417013</v>
      </c>
      <c r="N23" s="1">
        <v>36</v>
      </c>
      <c r="O23" s="3">
        <f t="shared" si="6"/>
        <v>-0.64144722966865231</v>
      </c>
      <c r="P23" s="1">
        <v>200</v>
      </c>
      <c r="Q23" s="3">
        <f t="shared" si="7"/>
        <v>-2.4554207362059124E-2</v>
      </c>
      <c r="R23" s="1">
        <v>600</v>
      </c>
      <c r="S23" s="3">
        <f t="shared" si="8"/>
        <v>2.3469656731261499</v>
      </c>
      <c r="T23" s="1">
        <f t="shared" si="9"/>
        <v>564</v>
      </c>
      <c r="U23" s="3">
        <f t="shared" si="10"/>
        <v>2.501479307991175</v>
      </c>
      <c r="V23" s="1">
        <v>314</v>
      </c>
      <c r="W23" s="3">
        <f t="shared" si="11"/>
        <v>-0.62621152960171911</v>
      </c>
      <c r="X23" s="23">
        <v>2.6166666666666669E-3</v>
      </c>
      <c r="Y23" s="3">
        <f t="shared" si="12"/>
        <v>-1.0439483322766741</v>
      </c>
      <c r="Z23" s="22">
        <v>370.58563534354545</v>
      </c>
      <c r="AA23" s="3">
        <f t="shared" si="13"/>
        <v>0.66640164759566611</v>
      </c>
      <c r="AB23" s="5">
        <v>628</v>
      </c>
      <c r="AC23" s="3">
        <f t="shared" si="14"/>
        <v>1.5645699025028346</v>
      </c>
      <c r="AD23" s="17">
        <v>62.25</v>
      </c>
      <c r="AE23" s="3">
        <f t="shared" si="15"/>
        <v>0.11809276556187286</v>
      </c>
      <c r="AF23" s="3">
        <v>0.3</v>
      </c>
      <c r="AG23" s="3"/>
    </row>
    <row r="24" spans="1:33" x14ac:dyDescent="0.25">
      <c r="B24" s="1">
        <v>10</v>
      </c>
      <c r="C24" s="3">
        <f t="shared" si="0"/>
        <v>-1.2593434767381577</v>
      </c>
      <c r="D24" s="1">
        <v>4</v>
      </c>
      <c r="E24" s="3">
        <f t="shared" si="1"/>
        <v>1.1045029607233825</v>
      </c>
      <c r="F24" s="4">
        <v>32.466666666666669</v>
      </c>
      <c r="G24" s="3">
        <f t="shared" si="2"/>
        <v>-0.67127831386086878</v>
      </c>
      <c r="H24" s="4">
        <v>41.57</v>
      </c>
      <c r="I24" s="3">
        <f t="shared" si="3"/>
        <v>0.31072987664153101</v>
      </c>
      <c r="J24" s="3">
        <v>3.5139999999999993</v>
      </c>
      <c r="K24" s="3">
        <f t="shared" si="4"/>
        <v>0.84531950960542146</v>
      </c>
      <c r="L24" s="1">
        <v>25</v>
      </c>
      <c r="M24" s="3">
        <f t="shared" si="5"/>
        <v>-0.72808681457417013</v>
      </c>
      <c r="N24" s="1">
        <v>36</v>
      </c>
      <c r="O24" s="3">
        <f t="shared" si="6"/>
        <v>-0.64144722966865231</v>
      </c>
      <c r="P24" s="1">
        <v>200</v>
      </c>
      <c r="Q24" s="3">
        <f t="shared" si="7"/>
        <v>-2.4554207362059124E-2</v>
      </c>
      <c r="R24" s="1">
        <v>600</v>
      </c>
      <c r="S24" s="3">
        <f t="shared" si="8"/>
        <v>2.3469656731261499</v>
      </c>
      <c r="T24" s="1">
        <f t="shared" si="9"/>
        <v>564</v>
      </c>
      <c r="U24" s="3">
        <f t="shared" si="10"/>
        <v>2.501479307991175</v>
      </c>
      <c r="V24" s="1">
        <v>314</v>
      </c>
      <c r="W24" s="3">
        <f t="shared" si="11"/>
        <v>-0.62621152960171911</v>
      </c>
      <c r="X24" s="23">
        <v>2.6166666666666669E-3</v>
      </c>
      <c r="Y24" s="3">
        <f t="shared" si="12"/>
        <v>-1.0439483322766741</v>
      </c>
      <c r="Z24" s="22">
        <v>392.91007120761441</v>
      </c>
      <c r="AA24" s="3">
        <f t="shared" si="13"/>
        <v>0.9124338880525642</v>
      </c>
      <c r="AB24" s="5">
        <v>628</v>
      </c>
      <c r="AC24" s="3">
        <f t="shared" si="14"/>
        <v>1.5645699025028346</v>
      </c>
      <c r="AD24" s="17">
        <v>66</v>
      </c>
      <c r="AE24" s="3">
        <f t="shared" si="15"/>
        <v>0.18208052995265531</v>
      </c>
      <c r="AF24" s="3">
        <v>0.3</v>
      </c>
      <c r="AG24" s="3"/>
    </row>
    <row r="25" spans="1:33" x14ac:dyDescent="0.25">
      <c r="B25" s="1">
        <v>10</v>
      </c>
      <c r="C25" s="3">
        <f t="shared" si="0"/>
        <v>-1.2593434767381577</v>
      </c>
      <c r="D25" s="1">
        <v>4</v>
      </c>
      <c r="E25" s="3">
        <f t="shared" si="1"/>
        <v>1.1045029607233825</v>
      </c>
      <c r="F25" s="4">
        <v>32.466666666666669</v>
      </c>
      <c r="G25" s="3">
        <f t="shared" si="2"/>
        <v>-0.67127831386086878</v>
      </c>
      <c r="H25" s="4">
        <v>41.57</v>
      </c>
      <c r="I25" s="3">
        <f t="shared" si="3"/>
        <v>0.31072987664153101</v>
      </c>
      <c r="J25" s="3">
        <v>3.5139999999999993</v>
      </c>
      <c r="K25" s="3">
        <f t="shared" si="4"/>
        <v>0.84531950960542146</v>
      </c>
      <c r="L25" s="1">
        <v>25</v>
      </c>
      <c r="M25" s="3">
        <f t="shared" si="5"/>
        <v>-0.72808681457417013</v>
      </c>
      <c r="N25" s="1">
        <v>36</v>
      </c>
      <c r="O25" s="3">
        <f t="shared" si="6"/>
        <v>-0.64144722966865231</v>
      </c>
      <c r="P25" s="1">
        <v>200</v>
      </c>
      <c r="Q25" s="3">
        <f t="shared" si="7"/>
        <v>-2.4554207362059124E-2</v>
      </c>
      <c r="R25" s="1">
        <v>600</v>
      </c>
      <c r="S25" s="3">
        <f t="shared" si="8"/>
        <v>2.3469656731261499</v>
      </c>
      <c r="T25" s="1">
        <f t="shared" si="9"/>
        <v>564</v>
      </c>
      <c r="U25" s="3">
        <f t="shared" si="10"/>
        <v>2.501479307991175</v>
      </c>
      <c r="V25" s="1">
        <v>314</v>
      </c>
      <c r="W25" s="3">
        <f t="shared" si="11"/>
        <v>-0.62621152960171911</v>
      </c>
      <c r="X25" s="23">
        <v>2.6166666666666669E-3</v>
      </c>
      <c r="Y25" s="3">
        <f t="shared" si="12"/>
        <v>-1.0439483322766741</v>
      </c>
      <c r="Z25" s="22">
        <v>424.16428141731097</v>
      </c>
      <c r="AA25" s="3">
        <f t="shared" si="13"/>
        <v>1.2568790246922219</v>
      </c>
      <c r="AB25" s="5">
        <v>628</v>
      </c>
      <c r="AC25" s="3">
        <f t="shared" si="14"/>
        <v>1.5645699025028346</v>
      </c>
      <c r="AD25" s="17">
        <v>71.25</v>
      </c>
      <c r="AE25" s="3">
        <f t="shared" si="15"/>
        <v>0.27166340009975076</v>
      </c>
      <c r="AF25" s="3">
        <v>0.38</v>
      </c>
      <c r="AG25" s="3"/>
    </row>
    <row r="26" spans="1:33" x14ac:dyDescent="0.25">
      <c r="B26" s="1">
        <v>10</v>
      </c>
      <c r="C26" s="3">
        <f t="shared" si="0"/>
        <v>-1.2593434767381577</v>
      </c>
      <c r="D26" s="1">
        <v>4</v>
      </c>
      <c r="E26" s="3">
        <f t="shared" si="1"/>
        <v>1.1045029607233825</v>
      </c>
      <c r="F26" s="4">
        <v>32.466666666666669</v>
      </c>
      <c r="G26" s="3">
        <f t="shared" si="2"/>
        <v>-0.67127831386086878</v>
      </c>
      <c r="H26" s="4">
        <v>41.57</v>
      </c>
      <c r="I26" s="3">
        <f t="shared" si="3"/>
        <v>0.31072987664153101</v>
      </c>
      <c r="J26" s="3">
        <v>3.5139999999999993</v>
      </c>
      <c r="K26" s="3">
        <f t="shared" si="4"/>
        <v>0.84531950960542146</v>
      </c>
      <c r="L26" s="1">
        <v>25</v>
      </c>
      <c r="M26" s="3">
        <f t="shared" si="5"/>
        <v>-0.72808681457417013</v>
      </c>
      <c r="N26" s="1">
        <v>36</v>
      </c>
      <c r="O26" s="3">
        <f t="shared" si="6"/>
        <v>-0.64144722966865231</v>
      </c>
      <c r="P26" s="1">
        <v>200</v>
      </c>
      <c r="Q26" s="3">
        <f t="shared" si="7"/>
        <v>-2.4554207362059124E-2</v>
      </c>
      <c r="R26" s="1">
        <v>600</v>
      </c>
      <c r="S26" s="3">
        <f t="shared" si="8"/>
        <v>2.3469656731261499</v>
      </c>
      <c r="T26" s="1">
        <f t="shared" si="9"/>
        <v>564</v>
      </c>
      <c r="U26" s="3">
        <f t="shared" si="10"/>
        <v>2.501479307991175</v>
      </c>
      <c r="V26" s="1">
        <v>314</v>
      </c>
      <c r="W26" s="3">
        <f t="shared" si="11"/>
        <v>-0.62621152960171911</v>
      </c>
      <c r="X26" s="23">
        <v>2.6166666666666669E-3</v>
      </c>
      <c r="Y26" s="3">
        <f t="shared" si="12"/>
        <v>-1.0439483322766741</v>
      </c>
      <c r="Z26" s="22">
        <v>491.13758900951802</v>
      </c>
      <c r="AA26" s="3">
        <f t="shared" si="13"/>
        <v>1.9949757460629183</v>
      </c>
      <c r="AB26" s="5">
        <v>628</v>
      </c>
      <c r="AC26" s="3">
        <f t="shared" si="14"/>
        <v>1.5645699025028346</v>
      </c>
      <c r="AD26" s="17">
        <v>82.5</v>
      </c>
      <c r="AE26" s="3">
        <f t="shared" si="15"/>
        <v>0.46362669327209816</v>
      </c>
      <c r="AF26" s="3">
        <v>0.44</v>
      </c>
      <c r="AG26" s="3"/>
    </row>
    <row r="27" spans="1:33" x14ac:dyDescent="0.25">
      <c r="A27" t="s">
        <v>9</v>
      </c>
      <c r="B27" s="1">
        <v>16</v>
      </c>
      <c r="C27" s="3">
        <f t="shared" si="0"/>
        <v>-0.30058095426090464</v>
      </c>
      <c r="D27" s="1">
        <v>4</v>
      </c>
      <c r="E27" s="3">
        <f t="shared" si="1"/>
        <v>1.1045029607233825</v>
      </c>
      <c r="F27" s="4">
        <v>37</v>
      </c>
      <c r="G27" s="3">
        <f t="shared" si="2"/>
        <v>-0.57431271496768599</v>
      </c>
      <c r="H27" s="4">
        <v>54.84</v>
      </c>
      <c r="I27" s="3">
        <f t="shared" si="3"/>
        <v>1.4542610072576827</v>
      </c>
      <c r="J27" s="3">
        <v>4.2587999999999999</v>
      </c>
      <c r="K27" s="3">
        <f t="shared" si="4"/>
        <v>2.3317216288806271</v>
      </c>
      <c r="L27" s="1">
        <v>33</v>
      </c>
      <c r="M27" s="3">
        <f t="shared" si="5"/>
        <v>1.427301056770159E-2</v>
      </c>
      <c r="N27" s="1">
        <v>59</v>
      </c>
      <c r="O27" s="3">
        <f t="shared" si="6"/>
        <v>1.2416455320813284</v>
      </c>
      <c r="P27" s="1">
        <v>125</v>
      </c>
      <c r="Q27" s="3">
        <f t="shared" si="7"/>
        <v>-0.74052029251168128</v>
      </c>
      <c r="R27" s="1">
        <v>250</v>
      </c>
      <c r="S27" s="3">
        <f t="shared" si="8"/>
        <v>-0.78395533901039682</v>
      </c>
      <c r="T27" s="1">
        <f t="shared" si="9"/>
        <v>191</v>
      </c>
      <c r="U27" s="3">
        <f t="shared" si="10"/>
        <v>-0.95174009717243357</v>
      </c>
      <c r="V27" s="1">
        <v>800</v>
      </c>
      <c r="W27" s="3">
        <f t="shared" si="11"/>
        <v>0.203838130872801</v>
      </c>
      <c r="X27" s="23">
        <v>2.5600000000000001E-2</v>
      </c>
      <c r="Y27" s="3">
        <f t="shared" si="12"/>
        <v>1.7813975691925936</v>
      </c>
      <c r="Z27" s="31">
        <v>140.04196559759109</v>
      </c>
      <c r="AA27" s="3">
        <f t="shared" si="13"/>
        <v>-1.874364709777097</v>
      </c>
      <c r="AB27" s="5">
        <v>571</v>
      </c>
      <c r="AC27" s="3">
        <f t="shared" si="14"/>
        <v>1.0071816586760123</v>
      </c>
      <c r="AD27" s="33">
        <v>18.2</v>
      </c>
      <c r="AE27" s="3">
        <f t="shared" si="15"/>
        <v>-0.63355017348185183</v>
      </c>
      <c r="AF27" s="3">
        <v>0.18</v>
      </c>
      <c r="AG27" s="3"/>
    </row>
    <row r="28" spans="1:33" x14ac:dyDescent="0.25">
      <c r="B28" s="1">
        <v>16</v>
      </c>
      <c r="C28" s="3">
        <f t="shared" si="0"/>
        <v>-0.30058095426090464</v>
      </c>
      <c r="D28" s="1">
        <v>4</v>
      </c>
      <c r="E28" s="3">
        <f t="shared" si="1"/>
        <v>1.1045029607233825</v>
      </c>
      <c r="F28" s="4">
        <v>37</v>
      </c>
      <c r="G28" s="3">
        <f t="shared" si="2"/>
        <v>-0.57431271496768599</v>
      </c>
      <c r="H28" s="4">
        <v>54.84</v>
      </c>
      <c r="I28" s="3">
        <f t="shared" si="3"/>
        <v>1.4542610072576827</v>
      </c>
      <c r="J28" s="3">
        <v>4.2587999999999999</v>
      </c>
      <c r="K28" s="3">
        <f t="shared" si="4"/>
        <v>2.3317216288806271</v>
      </c>
      <c r="L28" s="1">
        <v>33</v>
      </c>
      <c r="M28" s="3">
        <f t="shared" si="5"/>
        <v>1.427301056770159E-2</v>
      </c>
      <c r="N28" s="1">
        <v>59</v>
      </c>
      <c r="O28" s="3">
        <f t="shared" si="6"/>
        <v>1.2416455320813284</v>
      </c>
      <c r="P28" s="1">
        <v>125</v>
      </c>
      <c r="Q28" s="3">
        <f t="shared" si="7"/>
        <v>-0.74052029251168128</v>
      </c>
      <c r="R28" s="1">
        <v>250</v>
      </c>
      <c r="S28" s="3">
        <f t="shared" si="8"/>
        <v>-0.78395533901039682</v>
      </c>
      <c r="T28" s="1">
        <f t="shared" si="9"/>
        <v>191</v>
      </c>
      <c r="U28" s="3">
        <f t="shared" si="10"/>
        <v>-0.95174009717243357</v>
      </c>
      <c r="V28" s="1">
        <v>800</v>
      </c>
      <c r="W28" s="3">
        <f t="shared" si="11"/>
        <v>0.203838130872801</v>
      </c>
      <c r="X28" s="23">
        <v>2.5600000000000001E-2</v>
      </c>
      <c r="Y28" s="3">
        <f t="shared" si="12"/>
        <v>1.7813975691925936</v>
      </c>
      <c r="Z28" s="31">
        <v>201.59887355257621</v>
      </c>
      <c r="AA28" s="3">
        <f t="shared" si="13"/>
        <v>-1.1959608266070947</v>
      </c>
      <c r="AB28" s="5">
        <v>571</v>
      </c>
      <c r="AC28" s="3">
        <f t="shared" si="14"/>
        <v>1.0071816586760123</v>
      </c>
      <c r="AD28" s="33">
        <v>26.2</v>
      </c>
      <c r="AE28" s="3">
        <f t="shared" si="15"/>
        <v>-0.49704294278151584</v>
      </c>
      <c r="AF28" s="3">
        <v>0.2</v>
      </c>
      <c r="AG28" s="3"/>
    </row>
    <row r="29" spans="1:33" x14ac:dyDescent="0.25">
      <c r="B29" s="1">
        <v>16</v>
      </c>
      <c r="C29" s="3">
        <f t="shared" si="0"/>
        <v>-0.30058095426090464</v>
      </c>
      <c r="D29" s="1">
        <v>4</v>
      </c>
      <c r="E29" s="3">
        <f t="shared" si="1"/>
        <v>1.1045029607233825</v>
      </c>
      <c r="F29" s="4">
        <v>37</v>
      </c>
      <c r="G29" s="3">
        <f t="shared" si="2"/>
        <v>-0.57431271496768599</v>
      </c>
      <c r="H29" s="4">
        <v>54.84</v>
      </c>
      <c r="I29" s="3">
        <f t="shared" si="3"/>
        <v>1.4542610072576827</v>
      </c>
      <c r="J29" s="3">
        <v>4.2587999999999999</v>
      </c>
      <c r="K29" s="3">
        <f t="shared" si="4"/>
        <v>2.3317216288806271</v>
      </c>
      <c r="L29" s="1">
        <v>33</v>
      </c>
      <c r="M29" s="3">
        <f t="shared" si="5"/>
        <v>1.427301056770159E-2</v>
      </c>
      <c r="N29" s="1">
        <v>59</v>
      </c>
      <c r="O29" s="3">
        <f t="shared" si="6"/>
        <v>1.2416455320813284</v>
      </c>
      <c r="P29" s="1">
        <v>125</v>
      </c>
      <c r="Q29" s="3">
        <f t="shared" si="7"/>
        <v>-0.74052029251168128</v>
      </c>
      <c r="R29" s="1">
        <v>250</v>
      </c>
      <c r="S29" s="3">
        <f t="shared" si="8"/>
        <v>-0.78395533901039682</v>
      </c>
      <c r="T29" s="1">
        <f t="shared" si="9"/>
        <v>191</v>
      </c>
      <c r="U29" s="3">
        <f t="shared" si="10"/>
        <v>-0.95174009717243357</v>
      </c>
      <c r="V29" s="1">
        <v>800</v>
      </c>
      <c r="W29" s="3">
        <f t="shared" si="11"/>
        <v>0.203838130872801</v>
      </c>
      <c r="X29" s="23">
        <v>2.5600000000000001E-2</v>
      </c>
      <c r="Y29" s="3">
        <f t="shared" si="12"/>
        <v>1.7813975691925936</v>
      </c>
      <c r="Z29" s="31">
        <v>243.91924777162848</v>
      </c>
      <c r="AA29" s="3">
        <f t="shared" si="13"/>
        <v>-0.72955815692771819</v>
      </c>
      <c r="AB29" s="5">
        <v>571</v>
      </c>
      <c r="AC29" s="3">
        <f t="shared" si="14"/>
        <v>1.0071816586760123</v>
      </c>
      <c r="AD29" s="33">
        <v>31.7</v>
      </c>
      <c r="AE29" s="3">
        <f t="shared" si="15"/>
        <v>-0.40319422167503494</v>
      </c>
      <c r="AF29" s="3">
        <v>0.26</v>
      </c>
      <c r="AG29" s="3"/>
    </row>
    <row r="30" spans="1:33" x14ac:dyDescent="0.25">
      <c r="B30" s="1">
        <v>16</v>
      </c>
      <c r="C30" s="3">
        <f t="shared" si="0"/>
        <v>-0.30058095426090464</v>
      </c>
      <c r="D30" s="1">
        <v>4</v>
      </c>
      <c r="E30" s="3">
        <f t="shared" si="1"/>
        <v>1.1045029607233825</v>
      </c>
      <c r="F30" s="4">
        <v>37</v>
      </c>
      <c r="G30" s="3">
        <f t="shared" si="2"/>
        <v>-0.57431271496768599</v>
      </c>
      <c r="H30" s="4">
        <v>54.84</v>
      </c>
      <c r="I30" s="3">
        <f t="shared" si="3"/>
        <v>1.4542610072576827</v>
      </c>
      <c r="J30" s="3">
        <v>4.2587999999999999</v>
      </c>
      <c r="K30" s="3">
        <f t="shared" si="4"/>
        <v>2.3317216288806271</v>
      </c>
      <c r="L30" s="1">
        <v>33</v>
      </c>
      <c r="M30" s="3">
        <f t="shared" si="5"/>
        <v>1.427301056770159E-2</v>
      </c>
      <c r="N30" s="1">
        <v>59</v>
      </c>
      <c r="O30" s="3">
        <f t="shared" si="6"/>
        <v>1.2416455320813284</v>
      </c>
      <c r="P30" s="1">
        <v>125</v>
      </c>
      <c r="Q30" s="3">
        <f t="shared" si="7"/>
        <v>-0.74052029251168128</v>
      </c>
      <c r="R30" s="1">
        <v>250</v>
      </c>
      <c r="S30" s="3">
        <f t="shared" si="8"/>
        <v>-0.78395533901039682</v>
      </c>
      <c r="T30" s="1">
        <f t="shared" si="9"/>
        <v>191</v>
      </c>
      <c r="U30" s="3">
        <f t="shared" si="10"/>
        <v>-0.95174009717243357</v>
      </c>
      <c r="V30" s="1">
        <v>800</v>
      </c>
      <c r="W30" s="3">
        <f t="shared" si="11"/>
        <v>0.203838130872801</v>
      </c>
      <c r="X30" s="23">
        <v>2.5600000000000001E-2</v>
      </c>
      <c r="Y30" s="3">
        <f t="shared" si="12"/>
        <v>1.7813975691925936</v>
      </c>
      <c r="Z30" s="31">
        <v>313.94023057042398</v>
      </c>
      <c r="AA30" s="3">
        <f t="shared" si="13"/>
        <v>4.2126260178158577E-2</v>
      </c>
      <c r="AB30" s="5">
        <v>571</v>
      </c>
      <c r="AC30" s="3">
        <f t="shared" si="14"/>
        <v>1.0071816586760123</v>
      </c>
      <c r="AD30" s="33">
        <v>40.799999999999997</v>
      </c>
      <c r="AE30" s="3">
        <f t="shared" si="15"/>
        <v>-0.24791724675340285</v>
      </c>
      <c r="AF30" s="3">
        <v>0.44</v>
      </c>
      <c r="AG30" s="3"/>
    </row>
    <row r="31" spans="1:33" x14ac:dyDescent="0.25">
      <c r="B31" s="1">
        <v>16</v>
      </c>
      <c r="C31" s="3">
        <f t="shared" si="0"/>
        <v>-0.30058095426090464</v>
      </c>
      <c r="D31" s="1">
        <v>4</v>
      </c>
      <c r="E31" s="3">
        <f t="shared" si="1"/>
        <v>1.1045029607233825</v>
      </c>
      <c r="F31" s="4">
        <v>37</v>
      </c>
      <c r="G31" s="3">
        <f t="shared" si="2"/>
        <v>-0.57431271496768599</v>
      </c>
      <c r="H31" s="4">
        <v>54.84</v>
      </c>
      <c r="I31" s="3">
        <f t="shared" si="3"/>
        <v>1.4542610072576827</v>
      </c>
      <c r="J31" s="3">
        <v>4.2587999999999999</v>
      </c>
      <c r="K31" s="3">
        <f t="shared" si="4"/>
        <v>2.3317216288806271</v>
      </c>
      <c r="L31" s="1">
        <v>33</v>
      </c>
      <c r="M31" s="3">
        <f t="shared" si="5"/>
        <v>1.427301056770159E-2</v>
      </c>
      <c r="N31" s="1">
        <v>59</v>
      </c>
      <c r="O31" s="3">
        <f t="shared" si="6"/>
        <v>1.2416455320813284</v>
      </c>
      <c r="P31" s="1">
        <v>125</v>
      </c>
      <c r="Q31" s="3">
        <f t="shared" si="7"/>
        <v>-0.74052029251168128</v>
      </c>
      <c r="R31" s="1">
        <v>250</v>
      </c>
      <c r="S31" s="3">
        <f t="shared" si="8"/>
        <v>-0.78395533901039682</v>
      </c>
      <c r="T31" s="1">
        <f t="shared" si="9"/>
        <v>191</v>
      </c>
      <c r="U31" s="3">
        <f t="shared" si="10"/>
        <v>-0.95174009717243357</v>
      </c>
      <c r="V31" s="1">
        <v>800</v>
      </c>
      <c r="W31" s="3">
        <f t="shared" si="11"/>
        <v>0.203838130872801</v>
      </c>
      <c r="X31" s="23">
        <v>2.5600000000000001E-2</v>
      </c>
      <c r="Y31" s="3">
        <f t="shared" si="12"/>
        <v>1.7813975691925936</v>
      </c>
      <c r="Z31" s="31">
        <v>416.27859004558684</v>
      </c>
      <c r="AA31" s="3">
        <f t="shared" si="13"/>
        <v>1.1699727159482884</v>
      </c>
      <c r="AB31" s="5">
        <v>571</v>
      </c>
      <c r="AC31" s="3">
        <f t="shared" si="14"/>
        <v>1.0071816586760123</v>
      </c>
      <c r="AD31" s="33">
        <v>54.1</v>
      </c>
      <c r="AE31" s="3">
        <f t="shared" si="15"/>
        <v>-2.0973975714094328E-2</v>
      </c>
      <c r="AF31" s="3">
        <v>0.6</v>
      </c>
      <c r="AG31" s="3"/>
    </row>
    <row r="32" spans="1:33" x14ac:dyDescent="0.25">
      <c r="A32" t="s">
        <v>10</v>
      </c>
      <c r="B32" s="1">
        <v>12</v>
      </c>
      <c r="C32" s="3">
        <f t="shared" si="0"/>
        <v>-0.93975596924574001</v>
      </c>
      <c r="D32" s="1">
        <v>4</v>
      </c>
      <c r="E32" s="3">
        <f t="shared" si="1"/>
        <v>1.1045029607233825</v>
      </c>
      <c r="F32" s="4">
        <v>79.3</v>
      </c>
      <c r="G32" s="3">
        <f t="shared" si="2"/>
        <v>0.33046188058708575</v>
      </c>
      <c r="H32" s="4">
        <v>26.9</v>
      </c>
      <c r="I32" s="3">
        <f t="shared" si="3"/>
        <v>-0.95344508086705559</v>
      </c>
      <c r="J32" s="3">
        <v>2.6933292113182881</v>
      </c>
      <c r="K32" s="3">
        <f t="shared" si="4"/>
        <v>-0.79249842745654009</v>
      </c>
      <c r="L32" s="1">
        <v>20</v>
      </c>
      <c r="M32" s="3">
        <f t="shared" si="5"/>
        <v>-1.1920617052878399</v>
      </c>
      <c r="N32" s="1">
        <v>38</v>
      </c>
      <c r="O32" s="3">
        <f t="shared" si="6"/>
        <v>-0.47770003299474095</v>
      </c>
      <c r="P32" s="1">
        <v>350</v>
      </c>
      <c r="Q32" s="3">
        <f t="shared" si="7"/>
        <v>1.4073779629371852</v>
      </c>
      <c r="R32" s="1">
        <v>450</v>
      </c>
      <c r="S32" s="3">
        <f t="shared" si="8"/>
        <v>1.005142382210487</v>
      </c>
      <c r="T32" s="1">
        <f t="shared" si="9"/>
        <v>412</v>
      </c>
      <c r="U32" s="3">
        <f t="shared" si="10"/>
        <v>1.0942692554848252</v>
      </c>
      <c r="V32" s="1">
        <v>452</v>
      </c>
      <c r="W32" s="3">
        <f t="shared" si="11"/>
        <v>-0.39051841613364552</v>
      </c>
      <c r="X32" s="23">
        <v>2.8698412698412697E-3</v>
      </c>
      <c r="Y32" s="3">
        <f t="shared" si="12"/>
        <v>-1.0128255261518528</v>
      </c>
      <c r="Z32" s="22">
        <v>300.43295624924116</v>
      </c>
      <c r="AA32" s="3">
        <f t="shared" si="13"/>
        <v>-0.10673416272082484</v>
      </c>
      <c r="AB32" s="5">
        <v>500</v>
      </c>
      <c r="AC32" s="3">
        <f t="shared" si="14"/>
        <v>0.31289103917242672</v>
      </c>
      <c r="AD32" s="17">
        <v>52.5</v>
      </c>
      <c r="AE32" s="3">
        <f t="shared" si="15"/>
        <v>-4.8275421854161532E-2</v>
      </c>
      <c r="AF32" s="3">
        <v>0.36</v>
      </c>
      <c r="AG32" s="3"/>
    </row>
    <row r="33" spans="1:33" x14ac:dyDescent="0.25">
      <c r="B33" s="1">
        <v>12</v>
      </c>
      <c r="C33" s="3">
        <f t="shared" si="0"/>
        <v>-0.93975596924574001</v>
      </c>
      <c r="D33" s="1">
        <v>4</v>
      </c>
      <c r="E33" s="3">
        <f t="shared" si="1"/>
        <v>1.1045029607233825</v>
      </c>
      <c r="F33" s="4">
        <v>79.3</v>
      </c>
      <c r="G33" s="3">
        <f t="shared" si="2"/>
        <v>0.33046188058708575</v>
      </c>
      <c r="H33" s="4">
        <v>26.9</v>
      </c>
      <c r="I33" s="3">
        <f t="shared" si="3"/>
        <v>-0.95344508086705559</v>
      </c>
      <c r="J33" s="3">
        <v>2.6933292113182881</v>
      </c>
      <c r="K33" s="3">
        <f t="shared" si="4"/>
        <v>-0.79249842745654009</v>
      </c>
      <c r="L33" s="1">
        <v>20</v>
      </c>
      <c r="M33" s="3">
        <f t="shared" si="5"/>
        <v>-1.1920617052878399</v>
      </c>
      <c r="N33" s="1">
        <v>38</v>
      </c>
      <c r="O33" s="3">
        <f t="shared" si="6"/>
        <v>-0.47770003299474095</v>
      </c>
      <c r="P33" s="1">
        <v>350</v>
      </c>
      <c r="Q33" s="3">
        <f t="shared" si="7"/>
        <v>1.4073779629371852</v>
      </c>
      <c r="R33" s="1">
        <v>450</v>
      </c>
      <c r="S33" s="3">
        <f t="shared" si="8"/>
        <v>1.005142382210487</v>
      </c>
      <c r="T33" s="1">
        <f t="shared" si="9"/>
        <v>412</v>
      </c>
      <c r="U33" s="3">
        <f t="shared" si="10"/>
        <v>1.0942692554848252</v>
      </c>
      <c r="V33" s="1">
        <v>452</v>
      </c>
      <c r="W33" s="3">
        <f t="shared" si="11"/>
        <v>-0.39051841613364552</v>
      </c>
      <c r="X33" s="23">
        <v>2.8698412698412697E-3</v>
      </c>
      <c r="Y33" s="3">
        <f t="shared" si="12"/>
        <v>-1.0128255261518528</v>
      </c>
      <c r="Z33" s="22">
        <v>386.27094374902435</v>
      </c>
      <c r="AA33" s="3">
        <f t="shared" si="13"/>
        <v>0.8392656604986114</v>
      </c>
      <c r="AB33" s="5">
        <v>500</v>
      </c>
      <c r="AC33" s="3">
        <f t="shared" si="14"/>
        <v>0.31289103917242672</v>
      </c>
      <c r="AD33" s="17">
        <v>67.5</v>
      </c>
      <c r="AE33" s="3">
        <f t="shared" si="15"/>
        <v>0.2076756357089683</v>
      </c>
      <c r="AF33" s="3">
        <v>0.43</v>
      </c>
      <c r="AG33" s="3"/>
    </row>
    <row r="34" spans="1:33" x14ac:dyDescent="0.25">
      <c r="B34" s="1">
        <v>12</v>
      </c>
      <c r="C34" s="3">
        <f t="shared" si="0"/>
        <v>-0.93975596924574001</v>
      </c>
      <c r="D34" s="1">
        <v>4</v>
      </c>
      <c r="E34" s="3">
        <f t="shared" si="1"/>
        <v>1.1045029607233825</v>
      </c>
      <c r="F34" s="4">
        <v>79.3</v>
      </c>
      <c r="G34" s="3">
        <f t="shared" si="2"/>
        <v>0.33046188058708575</v>
      </c>
      <c r="H34" s="4">
        <v>26.9</v>
      </c>
      <c r="I34" s="3">
        <f t="shared" si="3"/>
        <v>-0.95344508086705559</v>
      </c>
      <c r="J34" s="3">
        <v>2.6933292113182881</v>
      </c>
      <c r="K34" s="3">
        <f t="shared" si="4"/>
        <v>-0.79249842745654009</v>
      </c>
      <c r="L34" s="1">
        <v>20</v>
      </c>
      <c r="M34" s="3">
        <f t="shared" si="5"/>
        <v>-1.1920617052878399</v>
      </c>
      <c r="N34" s="1">
        <v>38</v>
      </c>
      <c r="O34" s="3">
        <f t="shared" si="6"/>
        <v>-0.47770003299474095</v>
      </c>
      <c r="P34" s="1">
        <v>350</v>
      </c>
      <c r="Q34" s="3">
        <f t="shared" si="7"/>
        <v>1.4073779629371852</v>
      </c>
      <c r="R34" s="1">
        <v>450</v>
      </c>
      <c r="S34" s="3">
        <f t="shared" si="8"/>
        <v>1.005142382210487</v>
      </c>
      <c r="T34" s="1">
        <f t="shared" si="9"/>
        <v>412</v>
      </c>
      <c r="U34" s="3">
        <f t="shared" si="10"/>
        <v>1.0942692554848252</v>
      </c>
      <c r="V34" s="1">
        <v>452</v>
      </c>
      <c r="W34" s="3">
        <f t="shared" si="11"/>
        <v>-0.39051841613364552</v>
      </c>
      <c r="X34" s="23">
        <v>2.8698412698412697E-3</v>
      </c>
      <c r="Y34" s="3">
        <f t="shared" si="12"/>
        <v>-1.0128255261518528</v>
      </c>
      <c r="Z34" s="22">
        <v>500</v>
      </c>
      <c r="AA34" s="3">
        <f t="shared" si="13"/>
        <v>2.0926462469039953</v>
      </c>
      <c r="AB34" s="5">
        <v>500</v>
      </c>
      <c r="AC34" s="3">
        <f t="shared" si="14"/>
        <v>0.31289103917242672</v>
      </c>
      <c r="AD34" s="17">
        <v>90</v>
      </c>
      <c r="AE34" s="3">
        <f t="shared" si="15"/>
        <v>0.59160222205366308</v>
      </c>
      <c r="AF34" s="3">
        <v>0.56000000000000005</v>
      </c>
      <c r="AG34" s="3"/>
    </row>
    <row r="35" spans="1:33" x14ac:dyDescent="0.25">
      <c r="B35" s="1">
        <v>12</v>
      </c>
      <c r="C35" s="3">
        <f t="shared" si="0"/>
        <v>-0.93975596924574001</v>
      </c>
      <c r="D35" s="1">
        <v>4</v>
      </c>
      <c r="E35" s="3">
        <f t="shared" si="1"/>
        <v>1.1045029607233825</v>
      </c>
      <c r="F35" s="4">
        <v>79.3</v>
      </c>
      <c r="G35" s="3">
        <f t="shared" si="2"/>
        <v>0.33046188058708575</v>
      </c>
      <c r="H35" s="4">
        <v>26.9</v>
      </c>
      <c r="I35" s="3">
        <f t="shared" si="3"/>
        <v>-0.95344508086705559</v>
      </c>
      <c r="J35" s="3">
        <v>2.6933292113182881</v>
      </c>
      <c r="K35" s="3">
        <f t="shared" si="4"/>
        <v>-0.79249842745654009</v>
      </c>
      <c r="L35" s="1">
        <v>20</v>
      </c>
      <c r="M35" s="3">
        <f t="shared" si="5"/>
        <v>-1.1920617052878399</v>
      </c>
      <c r="N35" s="1">
        <v>38</v>
      </c>
      <c r="O35" s="3">
        <f t="shared" si="6"/>
        <v>-0.47770003299474095</v>
      </c>
      <c r="P35" s="1">
        <v>350</v>
      </c>
      <c r="Q35" s="3">
        <f t="shared" si="7"/>
        <v>1.4073779629371852</v>
      </c>
      <c r="R35" s="1">
        <v>450</v>
      </c>
      <c r="S35" s="3">
        <f t="shared" si="8"/>
        <v>1.005142382210487</v>
      </c>
      <c r="T35" s="1">
        <f t="shared" si="9"/>
        <v>412</v>
      </c>
      <c r="U35" s="3">
        <f t="shared" si="10"/>
        <v>1.0942692554848252</v>
      </c>
      <c r="V35" s="1">
        <v>452</v>
      </c>
      <c r="W35" s="3">
        <f t="shared" si="11"/>
        <v>-0.39051841613364552</v>
      </c>
      <c r="X35" s="23">
        <v>2.8698412698412697E-3</v>
      </c>
      <c r="Y35" s="3">
        <f t="shared" si="12"/>
        <v>-1.0128255261518528</v>
      </c>
      <c r="Z35" s="22">
        <v>500</v>
      </c>
      <c r="AA35" s="3">
        <f t="shared" si="13"/>
        <v>2.0926462469039953</v>
      </c>
      <c r="AB35" s="5">
        <v>500</v>
      </c>
      <c r="AC35" s="3">
        <f t="shared" si="14"/>
        <v>0.31289103917242672</v>
      </c>
      <c r="AD35" s="17">
        <v>112.5</v>
      </c>
      <c r="AE35" s="3">
        <f t="shared" si="15"/>
        <v>0.97552880839835776</v>
      </c>
      <c r="AF35" s="3">
        <v>0.71</v>
      </c>
      <c r="AG35" s="3"/>
    </row>
    <row r="36" spans="1:33" x14ac:dyDescent="0.25">
      <c r="B36" s="1">
        <v>12</v>
      </c>
      <c r="C36" s="3">
        <f t="shared" si="0"/>
        <v>-0.93975596924574001</v>
      </c>
      <c r="D36" s="1">
        <v>4</v>
      </c>
      <c r="E36" s="3">
        <f t="shared" si="1"/>
        <v>1.1045029607233825</v>
      </c>
      <c r="F36" s="4">
        <v>79.3</v>
      </c>
      <c r="G36" s="3">
        <f t="shared" si="2"/>
        <v>0.33046188058708575</v>
      </c>
      <c r="H36" s="4">
        <v>26.9</v>
      </c>
      <c r="I36" s="3">
        <f t="shared" si="3"/>
        <v>-0.95344508086705559</v>
      </c>
      <c r="J36" s="3">
        <v>2.6933292113182881</v>
      </c>
      <c r="K36" s="3">
        <f t="shared" si="4"/>
        <v>-0.79249842745654009</v>
      </c>
      <c r="L36" s="1">
        <v>20</v>
      </c>
      <c r="M36" s="3">
        <f t="shared" si="5"/>
        <v>-1.1920617052878399</v>
      </c>
      <c r="N36" s="1">
        <v>38</v>
      </c>
      <c r="O36" s="3">
        <f t="shared" si="6"/>
        <v>-0.47770003299474095</v>
      </c>
      <c r="P36" s="1">
        <v>350</v>
      </c>
      <c r="Q36" s="3">
        <f t="shared" si="7"/>
        <v>1.4073779629371852</v>
      </c>
      <c r="R36" s="1">
        <v>450</v>
      </c>
      <c r="S36" s="3">
        <f t="shared" si="8"/>
        <v>1.005142382210487</v>
      </c>
      <c r="T36" s="1">
        <f t="shared" si="9"/>
        <v>412</v>
      </c>
      <c r="U36" s="3">
        <f t="shared" si="10"/>
        <v>1.0942692554848252</v>
      </c>
      <c r="V36" s="1">
        <v>452</v>
      </c>
      <c r="W36" s="3">
        <f t="shared" si="11"/>
        <v>-0.39051841613364552</v>
      </c>
      <c r="X36" s="23">
        <v>2.8698412698412697E-3</v>
      </c>
      <c r="Y36" s="3">
        <f t="shared" si="12"/>
        <v>-1.0128255261518528</v>
      </c>
      <c r="Z36" s="22">
        <v>500</v>
      </c>
      <c r="AA36" s="3">
        <f t="shared" si="13"/>
        <v>2.0926462469039953</v>
      </c>
      <c r="AB36" s="5">
        <v>500</v>
      </c>
      <c r="AC36" s="3">
        <f t="shared" si="14"/>
        <v>0.31289103917242672</v>
      </c>
      <c r="AD36" s="17">
        <v>120</v>
      </c>
      <c r="AE36" s="3">
        <f t="shared" si="15"/>
        <v>1.1035043371799229</v>
      </c>
      <c r="AF36" s="3">
        <v>0.79</v>
      </c>
      <c r="AG36" s="3"/>
    </row>
    <row r="37" spans="1:33" x14ac:dyDescent="0.25">
      <c r="A37" t="s">
        <v>11</v>
      </c>
      <c r="B37" s="1">
        <v>25</v>
      </c>
      <c r="C37" s="3">
        <f t="shared" si="0"/>
        <v>1.1375628294549749</v>
      </c>
      <c r="D37" s="1">
        <v>4</v>
      </c>
      <c r="E37" s="3">
        <f t="shared" si="1"/>
        <v>1.1045029607233825</v>
      </c>
      <c r="F37" s="4">
        <v>62</v>
      </c>
      <c r="G37" s="3">
        <f t="shared" si="2"/>
        <v>-3.9575956365575003E-2</v>
      </c>
      <c r="H37" s="4">
        <v>26.9</v>
      </c>
      <c r="I37" s="3">
        <f t="shared" si="3"/>
        <v>-0.95344508086705559</v>
      </c>
      <c r="J37" s="3">
        <v>2.6933292113182881</v>
      </c>
      <c r="K37" s="3">
        <f t="shared" si="4"/>
        <v>-0.79249842745654009</v>
      </c>
      <c r="L37" s="1">
        <v>20</v>
      </c>
      <c r="M37" s="3">
        <f t="shared" si="5"/>
        <v>-1.1920617052878399</v>
      </c>
      <c r="N37" s="1">
        <v>44.5</v>
      </c>
      <c r="O37" s="3">
        <f t="shared" si="6"/>
        <v>5.4478356195470985E-2</v>
      </c>
      <c r="P37" s="1">
        <v>350</v>
      </c>
      <c r="Q37" s="3">
        <f t="shared" si="7"/>
        <v>1.4073779629371852</v>
      </c>
      <c r="R37" s="1">
        <v>450</v>
      </c>
      <c r="S37" s="3">
        <f t="shared" si="8"/>
        <v>1.005142382210487</v>
      </c>
      <c r="T37" s="1">
        <f t="shared" si="9"/>
        <v>405.5</v>
      </c>
      <c r="U37" s="3">
        <f t="shared" si="10"/>
        <v>1.0340925098184353</v>
      </c>
      <c r="V37" s="1">
        <v>1964</v>
      </c>
      <c r="W37" s="3">
        <f t="shared" si="11"/>
        <v>2.1918583053426395</v>
      </c>
      <c r="X37" s="23">
        <v>1.246984126984127E-2</v>
      </c>
      <c r="Y37" s="3">
        <f t="shared" si="12"/>
        <v>0.16730445154669538</v>
      </c>
      <c r="Z37" s="22">
        <v>106.51265522599461</v>
      </c>
      <c r="AA37" s="3">
        <f t="shared" si="13"/>
        <v>-2.2438831783255355</v>
      </c>
      <c r="AB37" s="5">
        <v>500</v>
      </c>
      <c r="AC37" s="3">
        <f t="shared" si="14"/>
        <v>0.31289103917242672</v>
      </c>
      <c r="AD37" s="17">
        <v>75</v>
      </c>
      <c r="AE37" s="3">
        <f t="shared" si="15"/>
        <v>0.33565116449053323</v>
      </c>
      <c r="AF37" s="3">
        <v>0.2</v>
      </c>
      <c r="AG37" s="3"/>
    </row>
    <row r="38" spans="1:33" x14ac:dyDescent="0.25">
      <c r="B38" s="1">
        <v>25</v>
      </c>
      <c r="C38" s="3">
        <f t="shared" si="0"/>
        <v>1.1375628294549749</v>
      </c>
      <c r="D38" s="1">
        <v>4</v>
      </c>
      <c r="E38" s="3">
        <f t="shared" si="1"/>
        <v>1.1045029607233825</v>
      </c>
      <c r="F38" s="4">
        <v>62</v>
      </c>
      <c r="G38" s="3">
        <f t="shared" si="2"/>
        <v>-3.9575956365575003E-2</v>
      </c>
      <c r="H38" s="4">
        <v>26.9</v>
      </c>
      <c r="I38" s="3">
        <f t="shared" si="3"/>
        <v>-0.95344508086705559</v>
      </c>
      <c r="J38" s="3">
        <v>2.6933292113182881</v>
      </c>
      <c r="K38" s="3">
        <f t="shared" si="4"/>
        <v>-0.79249842745654009</v>
      </c>
      <c r="L38" s="1">
        <v>20</v>
      </c>
      <c r="M38" s="3">
        <f t="shared" si="5"/>
        <v>-1.1920617052878399</v>
      </c>
      <c r="N38" s="1">
        <v>44.5</v>
      </c>
      <c r="O38" s="3">
        <f t="shared" si="6"/>
        <v>5.4478356195470985E-2</v>
      </c>
      <c r="P38" s="1">
        <v>350</v>
      </c>
      <c r="Q38" s="3">
        <f t="shared" si="7"/>
        <v>1.4073779629371852</v>
      </c>
      <c r="R38" s="1">
        <v>450</v>
      </c>
      <c r="S38" s="3">
        <f t="shared" si="8"/>
        <v>1.005142382210487</v>
      </c>
      <c r="T38" s="1">
        <f t="shared" si="9"/>
        <v>405.5</v>
      </c>
      <c r="U38" s="3">
        <f t="shared" si="10"/>
        <v>1.0340925098184353</v>
      </c>
      <c r="V38" s="1">
        <v>1964</v>
      </c>
      <c r="W38" s="3">
        <f t="shared" si="11"/>
        <v>2.1918583053426395</v>
      </c>
      <c r="X38" s="23">
        <v>1.246984126984127E-2</v>
      </c>
      <c r="Y38" s="3">
        <f t="shared" si="12"/>
        <v>0.16730445154669538</v>
      </c>
      <c r="Z38" s="22">
        <v>191.72277940679027</v>
      </c>
      <c r="AA38" s="3">
        <f t="shared" si="13"/>
        <v>-1.3048028857948828</v>
      </c>
      <c r="AB38" s="5">
        <v>500</v>
      </c>
      <c r="AC38" s="3">
        <f t="shared" si="14"/>
        <v>0.31289103917242672</v>
      </c>
      <c r="AD38" s="17">
        <v>135</v>
      </c>
      <c r="AE38" s="3">
        <f t="shared" si="15"/>
        <v>1.3594553947430528</v>
      </c>
      <c r="AF38" s="3">
        <v>0.25</v>
      </c>
      <c r="AG38" s="3"/>
    </row>
    <row r="39" spans="1:33" x14ac:dyDescent="0.25">
      <c r="B39" s="1">
        <v>25</v>
      </c>
      <c r="C39" s="3">
        <f t="shared" si="0"/>
        <v>1.1375628294549749</v>
      </c>
      <c r="D39" s="1">
        <v>4</v>
      </c>
      <c r="E39" s="3">
        <f t="shared" si="1"/>
        <v>1.1045029607233825</v>
      </c>
      <c r="F39" s="4">
        <v>62</v>
      </c>
      <c r="G39" s="3">
        <f t="shared" si="2"/>
        <v>-3.9575956365575003E-2</v>
      </c>
      <c r="H39" s="4">
        <v>26.9</v>
      </c>
      <c r="I39" s="3">
        <f t="shared" si="3"/>
        <v>-0.95344508086705559</v>
      </c>
      <c r="J39" s="3">
        <v>2.6933292113182881</v>
      </c>
      <c r="K39" s="3">
        <f t="shared" si="4"/>
        <v>-0.79249842745654009</v>
      </c>
      <c r="L39" s="1">
        <v>20</v>
      </c>
      <c r="M39" s="3">
        <f t="shared" si="5"/>
        <v>-1.1920617052878399</v>
      </c>
      <c r="N39" s="1">
        <v>44.5</v>
      </c>
      <c r="O39" s="3">
        <f t="shared" si="6"/>
        <v>5.4478356195470985E-2</v>
      </c>
      <c r="P39" s="1">
        <v>350</v>
      </c>
      <c r="Q39" s="3">
        <f t="shared" si="7"/>
        <v>1.4073779629371852</v>
      </c>
      <c r="R39" s="1">
        <v>450</v>
      </c>
      <c r="S39" s="3">
        <f t="shared" si="8"/>
        <v>1.005142382210487</v>
      </c>
      <c r="T39" s="1">
        <f t="shared" si="9"/>
        <v>405.5</v>
      </c>
      <c r="U39" s="3">
        <f t="shared" si="10"/>
        <v>1.0340925098184353</v>
      </c>
      <c r="V39" s="1">
        <v>1964</v>
      </c>
      <c r="W39" s="3">
        <f t="shared" si="11"/>
        <v>2.1918583053426395</v>
      </c>
      <c r="X39" s="23">
        <v>1.246984126984127E-2</v>
      </c>
      <c r="Y39" s="3">
        <f t="shared" si="12"/>
        <v>0.16730445154669538</v>
      </c>
      <c r="Z39" s="22">
        <v>276.93290358758594</v>
      </c>
      <c r="AA39" s="3">
        <f t="shared" si="13"/>
        <v>-0.36572259326422996</v>
      </c>
      <c r="AB39" s="5">
        <v>500</v>
      </c>
      <c r="AC39" s="3">
        <f t="shared" si="14"/>
        <v>0.31289103917242672</v>
      </c>
      <c r="AD39" s="17">
        <v>195</v>
      </c>
      <c r="AE39" s="3">
        <f t="shared" si="15"/>
        <v>2.383259624995572</v>
      </c>
      <c r="AF39" s="3">
        <v>0.36</v>
      </c>
      <c r="AG39" s="3"/>
    </row>
    <row r="40" spans="1:33" x14ac:dyDescent="0.25">
      <c r="B40" s="1">
        <v>25</v>
      </c>
      <c r="C40" s="3">
        <f t="shared" si="0"/>
        <v>1.1375628294549749</v>
      </c>
      <c r="D40" s="1">
        <v>4</v>
      </c>
      <c r="E40" s="3">
        <f t="shared" si="1"/>
        <v>1.1045029607233825</v>
      </c>
      <c r="F40" s="4">
        <v>62</v>
      </c>
      <c r="G40" s="3">
        <f t="shared" si="2"/>
        <v>-3.9575956365575003E-2</v>
      </c>
      <c r="H40" s="4">
        <v>26.9</v>
      </c>
      <c r="I40" s="3">
        <f t="shared" si="3"/>
        <v>-0.95344508086705559</v>
      </c>
      <c r="J40" s="3">
        <v>2.6933292113182881</v>
      </c>
      <c r="K40" s="3">
        <f t="shared" si="4"/>
        <v>-0.79249842745654009</v>
      </c>
      <c r="L40" s="1">
        <v>20</v>
      </c>
      <c r="M40" s="3">
        <f t="shared" si="5"/>
        <v>-1.1920617052878399</v>
      </c>
      <c r="N40" s="1">
        <v>44.5</v>
      </c>
      <c r="O40" s="3">
        <f t="shared" si="6"/>
        <v>5.4478356195470985E-2</v>
      </c>
      <c r="P40" s="1">
        <v>350</v>
      </c>
      <c r="Q40" s="3">
        <f t="shared" si="7"/>
        <v>1.4073779629371852</v>
      </c>
      <c r="R40" s="1">
        <v>450</v>
      </c>
      <c r="S40" s="3">
        <f t="shared" si="8"/>
        <v>1.005142382210487</v>
      </c>
      <c r="T40" s="1">
        <f t="shared" si="9"/>
        <v>405.5</v>
      </c>
      <c r="U40" s="3">
        <f t="shared" si="10"/>
        <v>1.0340925098184353</v>
      </c>
      <c r="V40" s="1">
        <v>1964</v>
      </c>
      <c r="W40" s="3">
        <f t="shared" si="11"/>
        <v>2.1918583053426395</v>
      </c>
      <c r="X40" s="23">
        <v>1.246984126984127E-2</v>
      </c>
      <c r="Y40" s="3">
        <f t="shared" si="12"/>
        <v>0.16730445154669538</v>
      </c>
      <c r="Z40" s="22">
        <v>362.14302776838161</v>
      </c>
      <c r="AA40" s="3">
        <f t="shared" si="13"/>
        <v>0.57335769926642277</v>
      </c>
      <c r="AB40" s="5">
        <v>500</v>
      </c>
      <c r="AC40" s="3">
        <f t="shared" si="14"/>
        <v>0.31289103917242672</v>
      </c>
      <c r="AD40" s="17">
        <v>255</v>
      </c>
      <c r="AE40" s="3">
        <f t="shared" si="15"/>
        <v>3.4070638552480914</v>
      </c>
      <c r="AF40" s="3">
        <v>0.47</v>
      </c>
      <c r="AG40" s="3"/>
    </row>
    <row r="41" spans="1:33" x14ac:dyDescent="0.25">
      <c r="B41" s="1">
        <v>25</v>
      </c>
      <c r="C41" s="3">
        <f t="shared" si="0"/>
        <v>1.1375628294549749</v>
      </c>
      <c r="D41" s="1">
        <v>4</v>
      </c>
      <c r="E41" s="3">
        <f t="shared" si="1"/>
        <v>1.1045029607233825</v>
      </c>
      <c r="F41" s="4">
        <v>62</v>
      </c>
      <c r="G41" s="3">
        <f t="shared" si="2"/>
        <v>-3.9575956365575003E-2</v>
      </c>
      <c r="H41" s="4">
        <v>26.9</v>
      </c>
      <c r="I41" s="3">
        <f t="shared" si="3"/>
        <v>-0.95344508086705559</v>
      </c>
      <c r="J41" s="3">
        <v>2.6933292113182881</v>
      </c>
      <c r="K41" s="3">
        <f t="shared" si="4"/>
        <v>-0.79249842745654009</v>
      </c>
      <c r="L41" s="1">
        <v>20</v>
      </c>
      <c r="M41" s="3">
        <f t="shared" si="5"/>
        <v>-1.1920617052878399</v>
      </c>
      <c r="N41" s="1">
        <v>44.5</v>
      </c>
      <c r="O41" s="3">
        <f t="shared" si="6"/>
        <v>5.4478356195470985E-2</v>
      </c>
      <c r="P41" s="1">
        <v>350</v>
      </c>
      <c r="Q41" s="3">
        <f t="shared" si="7"/>
        <v>1.4073779629371852</v>
      </c>
      <c r="R41" s="1">
        <v>450</v>
      </c>
      <c r="S41" s="3">
        <f t="shared" si="8"/>
        <v>1.005142382210487</v>
      </c>
      <c r="T41" s="1">
        <f t="shared" si="9"/>
        <v>405.5</v>
      </c>
      <c r="U41" s="3">
        <f t="shared" si="10"/>
        <v>1.0340925098184353</v>
      </c>
      <c r="V41" s="1">
        <v>1964</v>
      </c>
      <c r="W41" s="3">
        <f t="shared" si="11"/>
        <v>2.1918583053426395</v>
      </c>
      <c r="X41" s="23">
        <v>1.246984126984127E-2</v>
      </c>
      <c r="Y41" s="3">
        <f t="shared" si="12"/>
        <v>0.16730445154669538</v>
      </c>
      <c r="Z41" s="22">
        <v>426.05062090397843</v>
      </c>
      <c r="AA41" s="3">
        <f t="shared" si="13"/>
        <v>1.2776679186644129</v>
      </c>
      <c r="AB41" s="5">
        <v>500</v>
      </c>
      <c r="AC41" s="3">
        <f t="shared" si="14"/>
        <v>0.31289103917242672</v>
      </c>
      <c r="AD41" s="17">
        <v>300</v>
      </c>
      <c r="AE41" s="3">
        <f t="shared" si="15"/>
        <v>4.1749170279374805</v>
      </c>
      <c r="AF41" s="3">
        <v>0.56999999999999995</v>
      </c>
      <c r="AG41" s="3"/>
    </row>
    <row r="42" spans="1:33" x14ac:dyDescent="0.25">
      <c r="B42" s="1">
        <v>25</v>
      </c>
      <c r="C42" s="3">
        <f t="shared" si="0"/>
        <v>1.1375628294549749</v>
      </c>
      <c r="D42" s="1">
        <v>4</v>
      </c>
      <c r="E42" s="3">
        <f t="shared" si="1"/>
        <v>1.1045029607233825</v>
      </c>
      <c r="F42" s="4">
        <v>62</v>
      </c>
      <c r="G42" s="3">
        <f t="shared" si="2"/>
        <v>-3.9575956365575003E-2</v>
      </c>
      <c r="H42" s="4">
        <v>26.9</v>
      </c>
      <c r="I42" s="3">
        <f t="shared" si="3"/>
        <v>-0.95344508086705559</v>
      </c>
      <c r="J42" s="3">
        <v>2.6933292113182881</v>
      </c>
      <c r="K42" s="3">
        <f t="shared" si="4"/>
        <v>-0.79249842745654009</v>
      </c>
      <c r="L42" s="1">
        <v>20</v>
      </c>
      <c r="M42" s="3">
        <f t="shared" si="5"/>
        <v>-1.1920617052878399</v>
      </c>
      <c r="N42" s="1">
        <v>44.5</v>
      </c>
      <c r="O42" s="3">
        <f t="shared" si="6"/>
        <v>5.4478356195470985E-2</v>
      </c>
      <c r="P42" s="1">
        <v>350</v>
      </c>
      <c r="Q42" s="3">
        <f t="shared" si="7"/>
        <v>1.4073779629371852</v>
      </c>
      <c r="R42" s="1">
        <v>450</v>
      </c>
      <c r="S42" s="3">
        <f t="shared" si="8"/>
        <v>1.005142382210487</v>
      </c>
      <c r="T42" s="1">
        <f t="shared" si="9"/>
        <v>405.5</v>
      </c>
      <c r="U42" s="3">
        <f t="shared" si="10"/>
        <v>1.0340925098184353</v>
      </c>
      <c r="V42" s="1">
        <v>1964</v>
      </c>
      <c r="W42" s="3">
        <f t="shared" si="11"/>
        <v>2.1918583053426395</v>
      </c>
      <c r="X42" s="23">
        <v>1.246984126984127E-2</v>
      </c>
      <c r="Y42" s="3">
        <f t="shared" si="12"/>
        <v>0.16730445154669538</v>
      </c>
      <c r="Z42" s="22">
        <v>500</v>
      </c>
      <c r="AA42" s="3">
        <f t="shared" si="13"/>
        <v>2.0926462469039953</v>
      </c>
      <c r="AB42" s="5">
        <v>500</v>
      </c>
      <c r="AC42" s="3">
        <f t="shared" si="14"/>
        <v>0.31289103917242672</v>
      </c>
      <c r="AD42" s="17">
        <v>360</v>
      </c>
      <c r="AE42" s="3">
        <f t="shared" si="15"/>
        <v>5.19872125819</v>
      </c>
      <c r="AF42" s="3">
        <v>0.78</v>
      </c>
      <c r="AG42" s="3"/>
    </row>
    <row r="43" spans="1:33" x14ac:dyDescent="0.25">
      <c r="A43" t="s">
        <v>12</v>
      </c>
      <c r="B43" s="1">
        <v>12</v>
      </c>
      <c r="C43" s="3">
        <f t="shared" si="0"/>
        <v>-0.93975596924574001</v>
      </c>
      <c r="D43" s="1">
        <v>4</v>
      </c>
      <c r="E43" s="3">
        <f t="shared" si="1"/>
        <v>1.1045029607233825</v>
      </c>
      <c r="F43" s="4">
        <v>79.3</v>
      </c>
      <c r="G43" s="3">
        <f t="shared" si="2"/>
        <v>0.33046188058708575</v>
      </c>
      <c r="H43" s="4">
        <v>26.9</v>
      </c>
      <c r="I43" s="3">
        <f t="shared" si="3"/>
        <v>-0.95344508086705559</v>
      </c>
      <c r="J43" s="3">
        <v>2.6933292113182881</v>
      </c>
      <c r="K43" s="3">
        <f t="shared" si="4"/>
        <v>-0.79249842745654009</v>
      </c>
      <c r="L43" s="1">
        <v>20</v>
      </c>
      <c r="M43" s="3">
        <f t="shared" si="5"/>
        <v>-1.1920617052878399</v>
      </c>
      <c r="N43" s="1">
        <v>34</v>
      </c>
      <c r="O43" s="3">
        <f t="shared" si="6"/>
        <v>-0.80519442634256366</v>
      </c>
      <c r="P43" s="1">
        <v>350</v>
      </c>
      <c r="Q43" s="3">
        <f t="shared" si="7"/>
        <v>1.4073779629371852</v>
      </c>
      <c r="R43" s="1">
        <v>450</v>
      </c>
      <c r="S43" s="3">
        <f t="shared" si="8"/>
        <v>1.005142382210487</v>
      </c>
      <c r="T43" s="1">
        <f t="shared" si="9"/>
        <v>416</v>
      </c>
      <c r="U43" s="3">
        <f t="shared" si="10"/>
        <v>1.1313010989718344</v>
      </c>
      <c r="V43" s="1">
        <v>452</v>
      </c>
      <c r="W43" s="3">
        <f t="shared" si="11"/>
        <v>-0.39051841613364552</v>
      </c>
      <c r="X43" s="23">
        <v>2.8698412698412697E-3</v>
      </c>
      <c r="Y43" s="3">
        <f t="shared" si="12"/>
        <v>-1.0128255261518528</v>
      </c>
      <c r="Z43" s="22">
        <v>212.47112712608967</v>
      </c>
      <c r="AA43" s="3">
        <f t="shared" si="13"/>
        <v>-1.0761403338611926</v>
      </c>
      <c r="AB43" s="5">
        <v>500</v>
      </c>
      <c r="AC43" s="3">
        <f t="shared" si="14"/>
        <v>0.31289103917242672</v>
      </c>
      <c r="AD43" s="17">
        <v>37.5</v>
      </c>
      <c r="AE43" s="3">
        <f t="shared" si="15"/>
        <v>-0.30422647941729136</v>
      </c>
      <c r="AF43" s="3">
        <v>0.21</v>
      </c>
      <c r="AG43" s="3"/>
    </row>
    <row r="44" spans="1:33" x14ac:dyDescent="0.25">
      <c r="B44" s="1">
        <v>12</v>
      </c>
      <c r="C44" s="3">
        <f t="shared" si="0"/>
        <v>-0.93975596924574001</v>
      </c>
      <c r="D44" s="1">
        <v>4</v>
      </c>
      <c r="E44" s="3">
        <f t="shared" si="1"/>
        <v>1.1045029607233825</v>
      </c>
      <c r="F44" s="4">
        <v>79.3</v>
      </c>
      <c r="G44" s="3">
        <f t="shared" si="2"/>
        <v>0.33046188058708575</v>
      </c>
      <c r="H44" s="4">
        <v>26.9</v>
      </c>
      <c r="I44" s="3">
        <f t="shared" si="3"/>
        <v>-0.95344508086705559</v>
      </c>
      <c r="J44" s="3">
        <v>2.6933292113182881</v>
      </c>
      <c r="K44" s="3">
        <f t="shared" si="4"/>
        <v>-0.79249842745654009</v>
      </c>
      <c r="L44" s="1">
        <v>20</v>
      </c>
      <c r="M44" s="3">
        <f t="shared" si="5"/>
        <v>-1.1920617052878399</v>
      </c>
      <c r="N44" s="1">
        <v>34</v>
      </c>
      <c r="O44" s="3">
        <f t="shared" si="6"/>
        <v>-0.80519442634256366</v>
      </c>
      <c r="P44" s="1">
        <v>350</v>
      </c>
      <c r="Q44" s="3">
        <f t="shared" si="7"/>
        <v>1.4073779629371852</v>
      </c>
      <c r="R44" s="1">
        <v>450</v>
      </c>
      <c r="S44" s="3">
        <f t="shared" si="8"/>
        <v>1.005142382210487</v>
      </c>
      <c r="T44" s="1">
        <f t="shared" si="9"/>
        <v>416</v>
      </c>
      <c r="U44" s="3">
        <f t="shared" si="10"/>
        <v>1.1313010989718344</v>
      </c>
      <c r="V44" s="1">
        <v>452</v>
      </c>
      <c r="W44" s="3">
        <f t="shared" si="11"/>
        <v>-0.39051841613364552</v>
      </c>
      <c r="X44" s="23">
        <v>2.8698412698412697E-3</v>
      </c>
      <c r="Y44" s="3">
        <f t="shared" si="12"/>
        <v>-1.0128255261518528</v>
      </c>
      <c r="Z44" s="22">
        <v>254.96535255130757</v>
      </c>
      <c r="AA44" s="3">
        <f t="shared" si="13"/>
        <v>-0.60782169183566104</v>
      </c>
      <c r="AB44" s="5">
        <v>500</v>
      </c>
      <c r="AC44" s="3">
        <f t="shared" si="14"/>
        <v>0.31289103917242672</v>
      </c>
      <c r="AD44" s="17">
        <v>45</v>
      </c>
      <c r="AE44" s="3">
        <f t="shared" si="15"/>
        <v>-0.17625095063572646</v>
      </c>
      <c r="AF44" s="3">
        <v>0.31</v>
      </c>
      <c r="AG44" s="3"/>
    </row>
    <row r="45" spans="1:33" x14ac:dyDescent="0.25">
      <c r="B45" s="1">
        <v>12</v>
      </c>
      <c r="C45" s="3">
        <f t="shared" si="0"/>
        <v>-0.93975596924574001</v>
      </c>
      <c r="D45" s="1">
        <v>4</v>
      </c>
      <c r="E45" s="3">
        <f t="shared" si="1"/>
        <v>1.1045029607233825</v>
      </c>
      <c r="F45" s="4">
        <v>79.3</v>
      </c>
      <c r="G45" s="3">
        <f t="shared" si="2"/>
        <v>0.33046188058708575</v>
      </c>
      <c r="H45" s="4">
        <v>26.9</v>
      </c>
      <c r="I45" s="3">
        <f t="shared" si="3"/>
        <v>-0.95344508086705559</v>
      </c>
      <c r="J45" s="3">
        <v>2.6933292113182881</v>
      </c>
      <c r="K45" s="3">
        <f t="shared" si="4"/>
        <v>-0.79249842745654009</v>
      </c>
      <c r="L45" s="1">
        <v>20</v>
      </c>
      <c r="M45" s="3">
        <f t="shared" si="5"/>
        <v>-1.1920617052878399</v>
      </c>
      <c r="N45" s="1">
        <v>34</v>
      </c>
      <c r="O45" s="3">
        <f t="shared" si="6"/>
        <v>-0.80519442634256366</v>
      </c>
      <c r="P45" s="1">
        <v>350</v>
      </c>
      <c r="Q45" s="3">
        <f t="shared" si="7"/>
        <v>1.4073779629371852</v>
      </c>
      <c r="R45" s="1">
        <v>450</v>
      </c>
      <c r="S45" s="3">
        <f t="shared" si="8"/>
        <v>1.005142382210487</v>
      </c>
      <c r="T45" s="1">
        <f t="shared" si="9"/>
        <v>416</v>
      </c>
      <c r="U45" s="3">
        <f t="shared" si="10"/>
        <v>1.1313010989718344</v>
      </c>
      <c r="V45" s="1">
        <v>452</v>
      </c>
      <c r="W45" s="3">
        <f t="shared" si="11"/>
        <v>-0.39051841613364552</v>
      </c>
      <c r="X45" s="23">
        <v>2.8698412698412697E-3</v>
      </c>
      <c r="Y45" s="3">
        <f t="shared" si="12"/>
        <v>-1.0128255261518528</v>
      </c>
      <c r="Z45" s="22">
        <v>297.45957797652545</v>
      </c>
      <c r="AA45" s="3">
        <f t="shared" si="13"/>
        <v>-0.13950304981012984</v>
      </c>
      <c r="AB45" s="5">
        <v>500</v>
      </c>
      <c r="AC45" s="3">
        <f t="shared" si="14"/>
        <v>0.31289103917242672</v>
      </c>
      <c r="AD45" s="17">
        <v>52.5</v>
      </c>
      <c r="AE45" s="3">
        <f t="shared" si="15"/>
        <v>-4.8275421854161532E-2</v>
      </c>
      <c r="AF45" s="3">
        <v>0.38</v>
      </c>
      <c r="AG45" s="3"/>
    </row>
    <row r="46" spans="1:33" x14ac:dyDescent="0.25">
      <c r="B46" s="1">
        <v>12</v>
      </c>
      <c r="C46" s="3">
        <f t="shared" si="0"/>
        <v>-0.93975596924574001</v>
      </c>
      <c r="D46" s="1">
        <v>4</v>
      </c>
      <c r="E46" s="3">
        <f t="shared" si="1"/>
        <v>1.1045029607233825</v>
      </c>
      <c r="F46" s="4">
        <v>79.3</v>
      </c>
      <c r="G46" s="3">
        <f t="shared" si="2"/>
        <v>0.33046188058708575</v>
      </c>
      <c r="H46" s="4">
        <v>26.9</v>
      </c>
      <c r="I46" s="3">
        <f t="shared" si="3"/>
        <v>-0.95344508086705559</v>
      </c>
      <c r="J46" s="3">
        <v>2.6933292113182881</v>
      </c>
      <c r="K46" s="3">
        <f t="shared" si="4"/>
        <v>-0.79249842745654009</v>
      </c>
      <c r="L46" s="1">
        <v>20</v>
      </c>
      <c r="M46" s="3">
        <f t="shared" si="5"/>
        <v>-1.1920617052878399</v>
      </c>
      <c r="N46" s="1">
        <v>34</v>
      </c>
      <c r="O46" s="3">
        <f t="shared" si="6"/>
        <v>-0.80519442634256366</v>
      </c>
      <c r="P46" s="1">
        <v>350</v>
      </c>
      <c r="Q46" s="3">
        <f t="shared" si="7"/>
        <v>1.4073779629371852</v>
      </c>
      <c r="R46" s="1">
        <v>450</v>
      </c>
      <c r="S46" s="3">
        <f t="shared" si="8"/>
        <v>1.005142382210487</v>
      </c>
      <c r="T46" s="1">
        <f t="shared" si="9"/>
        <v>416</v>
      </c>
      <c r="U46" s="3">
        <f t="shared" si="10"/>
        <v>1.1313010989718344</v>
      </c>
      <c r="V46" s="1">
        <v>452</v>
      </c>
      <c r="W46" s="3">
        <f t="shared" si="11"/>
        <v>-0.39051841613364552</v>
      </c>
      <c r="X46" s="23">
        <v>2.8698412698412697E-3</v>
      </c>
      <c r="Y46" s="3">
        <f t="shared" si="12"/>
        <v>-1.0128255261518528</v>
      </c>
      <c r="Z46" s="22">
        <v>382.44802882696138</v>
      </c>
      <c r="AA46" s="3">
        <f t="shared" si="13"/>
        <v>0.79713423424093433</v>
      </c>
      <c r="AB46" s="5">
        <v>500</v>
      </c>
      <c r="AC46" s="3">
        <f t="shared" si="14"/>
        <v>0.31289103917242672</v>
      </c>
      <c r="AD46" s="17">
        <v>67.5</v>
      </c>
      <c r="AE46" s="3">
        <f t="shared" si="15"/>
        <v>0.2076756357089683</v>
      </c>
      <c r="AF46" s="3">
        <v>0.52</v>
      </c>
      <c r="AG46" s="3"/>
    </row>
    <row r="47" spans="1:33" x14ac:dyDescent="0.25">
      <c r="B47" s="1">
        <v>12</v>
      </c>
      <c r="C47" s="3">
        <f t="shared" si="0"/>
        <v>-0.93975596924574001</v>
      </c>
      <c r="D47" s="1">
        <v>4</v>
      </c>
      <c r="E47" s="3">
        <f t="shared" si="1"/>
        <v>1.1045029607233825</v>
      </c>
      <c r="F47" s="4">
        <v>79.3</v>
      </c>
      <c r="G47" s="3">
        <f t="shared" si="2"/>
        <v>0.33046188058708575</v>
      </c>
      <c r="H47" s="4">
        <v>26.9</v>
      </c>
      <c r="I47" s="3">
        <f t="shared" si="3"/>
        <v>-0.95344508086705559</v>
      </c>
      <c r="J47" s="3">
        <v>2.6933292113182881</v>
      </c>
      <c r="K47" s="3">
        <f t="shared" si="4"/>
        <v>-0.79249842745654009</v>
      </c>
      <c r="L47" s="1">
        <v>20</v>
      </c>
      <c r="M47" s="3">
        <f t="shared" si="5"/>
        <v>-1.1920617052878399</v>
      </c>
      <c r="N47" s="1">
        <v>34</v>
      </c>
      <c r="O47" s="3">
        <f t="shared" si="6"/>
        <v>-0.80519442634256366</v>
      </c>
      <c r="P47" s="1">
        <v>350</v>
      </c>
      <c r="Q47" s="3">
        <f t="shared" si="7"/>
        <v>1.4073779629371852</v>
      </c>
      <c r="R47" s="1">
        <v>450</v>
      </c>
      <c r="S47" s="3">
        <f t="shared" si="8"/>
        <v>1.005142382210487</v>
      </c>
      <c r="T47" s="1">
        <f t="shared" si="9"/>
        <v>416</v>
      </c>
      <c r="U47" s="3">
        <f t="shared" si="10"/>
        <v>1.1313010989718344</v>
      </c>
      <c r="V47" s="1">
        <v>452</v>
      </c>
      <c r="W47" s="3">
        <f t="shared" si="11"/>
        <v>-0.39051841613364552</v>
      </c>
      <c r="X47" s="23">
        <v>2.8698412698412697E-3</v>
      </c>
      <c r="Y47" s="3">
        <f t="shared" si="12"/>
        <v>-1.0128255261518528</v>
      </c>
      <c r="Z47" s="22">
        <v>500</v>
      </c>
      <c r="AA47" s="3">
        <f t="shared" si="13"/>
        <v>2.0926462469039953</v>
      </c>
      <c r="AB47" s="5">
        <v>500</v>
      </c>
      <c r="AC47" s="3">
        <f t="shared" si="14"/>
        <v>0.31289103917242672</v>
      </c>
      <c r="AD47" s="17">
        <v>90</v>
      </c>
      <c r="AE47" s="3">
        <f t="shared" si="15"/>
        <v>0.59160222205366308</v>
      </c>
      <c r="AF47" s="3">
        <v>0.74</v>
      </c>
      <c r="AG47" s="3"/>
    </row>
    <row r="48" spans="1:33" x14ac:dyDescent="0.25">
      <c r="A48" t="s">
        <v>13</v>
      </c>
      <c r="B48" s="1">
        <v>12</v>
      </c>
      <c r="C48" s="3">
        <f t="shared" si="0"/>
        <v>-0.93975596924574001</v>
      </c>
      <c r="D48" s="1">
        <v>4</v>
      </c>
      <c r="E48" s="3">
        <f t="shared" si="1"/>
        <v>1.1045029607233825</v>
      </c>
      <c r="F48" s="4">
        <v>79.3</v>
      </c>
      <c r="G48" s="3">
        <f t="shared" si="2"/>
        <v>0.33046188058708575</v>
      </c>
      <c r="H48" s="4">
        <v>26.9</v>
      </c>
      <c r="I48" s="3">
        <f t="shared" si="3"/>
        <v>-0.95344508086705559</v>
      </c>
      <c r="J48" s="3">
        <v>2.6933292113182881</v>
      </c>
      <c r="K48" s="3">
        <f t="shared" si="4"/>
        <v>-0.79249842745654009</v>
      </c>
      <c r="L48" s="1">
        <v>20</v>
      </c>
      <c r="M48" s="3">
        <f t="shared" si="5"/>
        <v>-1.1920617052878399</v>
      </c>
      <c r="N48" s="1">
        <v>34</v>
      </c>
      <c r="O48" s="3">
        <f t="shared" si="6"/>
        <v>-0.80519442634256366</v>
      </c>
      <c r="P48" s="1">
        <v>350</v>
      </c>
      <c r="Q48" s="3">
        <f t="shared" si="7"/>
        <v>1.4073779629371852</v>
      </c>
      <c r="R48" s="1">
        <v>450</v>
      </c>
      <c r="S48" s="3">
        <f t="shared" si="8"/>
        <v>1.005142382210487</v>
      </c>
      <c r="T48" s="1">
        <f t="shared" si="9"/>
        <v>416</v>
      </c>
      <c r="U48" s="3">
        <f t="shared" si="10"/>
        <v>1.1313010989718344</v>
      </c>
      <c r="V48" s="1">
        <v>452</v>
      </c>
      <c r="W48" s="3">
        <f t="shared" si="11"/>
        <v>-0.39051841613364552</v>
      </c>
      <c r="X48" s="23">
        <v>2.8698412698412697E-3</v>
      </c>
      <c r="Y48" s="3">
        <f t="shared" si="12"/>
        <v>-1.0128255261518528</v>
      </c>
      <c r="Z48" s="22">
        <v>212.47112712608967</v>
      </c>
      <c r="AA48" s="3">
        <f t="shared" si="13"/>
        <v>-1.0761403338611926</v>
      </c>
      <c r="AB48" s="5">
        <v>500</v>
      </c>
      <c r="AC48" s="3">
        <f t="shared" si="14"/>
        <v>0.31289103917242672</v>
      </c>
      <c r="AD48" s="17">
        <v>37.5</v>
      </c>
      <c r="AE48" s="3">
        <f t="shared" si="15"/>
        <v>-0.30422647941729136</v>
      </c>
      <c r="AF48" s="3">
        <v>0.17</v>
      </c>
      <c r="AG48" s="3"/>
    </row>
    <row r="49" spans="1:33" x14ac:dyDescent="0.25">
      <c r="B49" s="1">
        <v>12</v>
      </c>
      <c r="C49" s="3">
        <f t="shared" si="0"/>
        <v>-0.93975596924574001</v>
      </c>
      <c r="D49" s="1">
        <v>4</v>
      </c>
      <c r="E49" s="3">
        <f t="shared" si="1"/>
        <v>1.1045029607233825</v>
      </c>
      <c r="F49" s="4">
        <v>79.3</v>
      </c>
      <c r="G49" s="3">
        <f t="shared" si="2"/>
        <v>0.33046188058708575</v>
      </c>
      <c r="H49" s="4">
        <v>26.9</v>
      </c>
      <c r="I49" s="3">
        <f t="shared" si="3"/>
        <v>-0.95344508086705559</v>
      </c>
      <c r="J49" s="3">
        <v>2.6933292113182881</v>
      </c>
      <c r="K49" s="3">
        <f t="shared" si="4"/>
        <v>-0.79249842745654009</v>
      </c>
      <c r="L49" s="1">
        <v>20</v>
      </c>
      <c r="M49" s="3">
        <f t="shared" si="5"/>
        <v>-1.1920617052878399</v>
      </c>
      <c r="N49" s="1">
        <v>34</v>
      </c>
      <c r="O49" s="3">
        <f t="shared" si="6"/>
        <v>-0.80519442634256366</v>
      </c>
      <c r="P49" s="1">
        <v>350</v>
      </c>
      <c r="Q49" s="3">
        <f t="shared" si="7"/>
        <v>1.4073779629371852</v>
      </c>
      <c r="R49" s="1">
        <v>450</v>
      </c>
      <c r="S49" s="3">
        <f t="shared" si="8"/>
        <v>1.005142382210487</v>
      </c>
      <c r="T49" s="1">
        <f t="shared" si="9"/>
        <v>416</v>
      </c>
      <c r="U49" s="3">
        <f t="shared" si="10"/>
        <v>1.1313010989718344</v>
      </c>
      <c r="V49" s="1">
        <v>452</v>
      </c>
      <c r="W49" s="3">
        <f t="shared" si="11"/>
        <v>-0.39051841613364552</v>
      </c>
      <c r="X49" s="23">
        <v>2.8698412698412697E-3</v>
      </c>
      <c r="Y49" s="3">
        <f t="shared" si="12"/>
        <v>-1.0128255261518528</v>
      </c>
      <c r="Z49" s="22">
        <v>297.45957797652545</v>
      </c>
      <c r="AA49" s="3">
        <f t="shared" si="13"/>
        <v>-0.13950304981012984</v>
      </c>
      <c r="AB49" s="5">
        <v>500</v>
      </c>
      <c r="AC49" s="3">
        <f t="shared" si="14"/>
        <v>0.31289103917242672</v>
      </c>
      <c r="AD49" s="17">
        <v>52.5</v>
      </c>
      <c r="AE49" s="3">
        <f t="shared" si="15"/>
        <v>-4.8275421854161532E-2</v>
      </c>
      <c r="AF49" s="3">
        <v>0.36</v>
      </c>
      <c r="AG49" s="3"/>
    </row>
    <row r="50" spans="1:33" x14ac:dyDescent="0.25">
      <c r="B50" s="1">
        <v>12</v>
      </c>
      <c r="C50" s="3">
        <f t="shared" si="0"/>
        <v>-0.93975596924574001</v>
      </c>
      <c r="D50" s="1">
        <v>4</v>
      </c>
      <c r="E50" s="3">
        <f t="shared" si="1"/>
        <v>1.1045029607233825</v>
      </c>
      <c r="F50" s="4">
        <v>79.3</v>
      </c>
      <c r="G50" s="3">
        <f t="shared" si="2"/>
        <v>0.33046188058708575</v>
      </c>
      <c r="H50" s="4">
        <v>26.9</v>
      </c>
      <c r="I50" s="3">
        <f t="shared" si="3"/>
        <v>-0.95344508086705559</v>
      </c>
      <c r="J50" s="3">
        <v>2.6933292113182881</v>
      </c>
      <c r="K50" s="3">
        <f t="shared" si="4"/>
        <v>-0.79249842745654009</v>
      </c>
      <c r="L50" s="1">
        <v>20</v>
      </c>
      <c r="M50" s="3">
        <f t="shared" si="5"/>
        <v>-1.1920617052878399</v>
      </c>
      <c r="N50" s="1">
        <v>34</v>
      </c>
      <c r="O50" s="3">
        <f t="shared" si="6"/>
        <v>-0.80519442634256366</v>
      </c>
      <c r="P50" s="1">
        <v>350</v>
      </c>
      <c r="Q50" s="3">
        <f t="shared" si="7"/>
        <v>1.4073779629371852</v>
      </c>
      <c r="R50" s="1">
        <v>450</v>
      </c>
      <c r="S50" s="3">
        <f t="shared" si="8"/>
        <v>1.005142382210487</v>
      </c>
      <c r="T50" s="1">
        <f t="shared" si="9"/>
        <v>416</v>
      </c>
      <c r="U50" s="3">
        <f t="shared" si="10"/>
        <v>1.1313010989718344</v>
      </c>
      <c r="V50" s="1">
        <v>452</v>
      </c>
      <c r="W50" s="3">
        <f t="shared" si="11"/>
        <v>-0.39051841613364552</v>
      </c>
      <c r="X50" s="23">
        <v>2.8698412698412697E-3</v>
      </c>
      <c r="Y50" s="3">
        <f t="shared" si="12"/>
        <v>-1.0128255261518528</v>
      </c>
      <c r="Z50" s="22">
        <v>382.44802882696138</v>
      </c>
      <c r="AA50" s="3">
        <f t="shared" si="13"/>
        <v>0.79713423424093433</v>
      </c>
      <c r="AB50" s="5">
        <v>500</v>
      </c>
      <c r="AC50" s="3">
        <f t="shared" si="14"/>
        <v>0.31289103917242672</v>
      </c>
      <c r="AD50" s="17">
        <v>67.5</v>
      </c>
      <c r="AE50" s="3">
        <f t="shared" si="15"/>
        <v>0.2076756357089683</v>
      </c>
      <c r="AF50" s="3">
        <v>0.56000000000000005</v>
      </c>
      <c r="AG50" s="3"/>
    </row>
    <row r="51" spans="1:33" x14ac:dyDescent="0.25">
      <c r="B51" s="1">
        <v>12</v>
      </c>
      <c r="C51" s="3">
        <f t="shared" si="0"/>
        <v>-0.93975596924574001</v>
      </c>
      <c r="D51" s="1">
        <v>4</v>
      </c>
      <c r="E51" s="3">
        <f t="shared" si="1"/>
        <v>1.1045029607233825</v>
      </c>
      <c r="F51" s="4">
        <v>79.3</v>
      </c>
      <c r="G51" s="3">
        <f t="shared" si="2"/>
        <v>0.33046188058708575</v>
      </c>
      <c r="H51" s="4">
        <v>26.9</v>
      </c>
      <c r="I51" s="3">
        <f t="shared" si="3"/>
        <v>-0.95344508086705559</v>
      </c>
      <c r="J51" s="3">
        <v>2.6933292113182881</v>
      </c>
      <c r="K51" s="3">
        <f t="shared" si="4"/>
        <v>-0.79249842745654009</v>
      </c>
      <c r="L51" s="1">
        <v>20</v>
      </c>
      <c r="M51" s="3">
        <f t="shared" si="5"/>
        <v>-1.1920617052878399</v>
      </c>
      <c r="N51" s="1">
        <v>34</v>
      </c>
      <c r="O51" s="3">
        <f t="shared" si="6"/>
        <v>-0.80519442634256366</v>
      </c>
      <c r="P51" s="1">
        <v>350</v>
      </c>
      <c r="Q51" s="3">
        <f t="shared" si="7"/>
        <v>1.4073779629371852</v>
      </c>
      <c r="R51" s="1">
        <v>450</v>
      </c>
      <c r="S51" s="3">
        <f t="shared" si="8"/>
        <v>1.005142382210487</v>
      </c>
      <c r="T51" s="1">
        <f t="shared" si="9"/>
        <v>416</v>
      </c>
      <c r="U51" s="3">
        <f t="shared" si="10"/>
        <v>1.1313010989718344</v>
      </c>
      <c r="V51" s="1">
        <v>452</v>
      </c>
      <c r="W51" s="3">
        <f t="shared" si="11"/>
        <v>-0.39051841613364552</v>
      </c>
      <c r="X51" s="23">
        <v>2.8698412698412697E-3</v>
      </c>
      <c r="Y51" s="3">
        <f t="shared" si="12"/>
        <v>-1.0128255261518528</v>
      </c>
      <c r="Z51" s="22">
        <v>500</v>
      </c>
      <c r="AA51" s="3">
        <f t="shared" si="13"/>
        <v>2.0926462469039953</v>
      </c>
      <c r="AB51" s="5">
        <v>500</v>
      </c>
      <c r="AC51" s="3">
        <f t="shared" si="14"/>
        <v>0.31289103917242672</v>
      </c>
      <c r="AD51" s="17">
        <v>90</v>
      </c>
      <c r="AE51" s="3">
        <f t="shared" si="15"/>
        <v>0.59160222205366308</v>
      </c>
      <c r="AF51" s="3">
        <v>0.78</v>
      </c>
      <c r="AG51" s="3"/>
    </row>
    <row r="52" spans="1:33" x14ac:dyDescent="0.25">
      <c r="A52" t="s">
        <v>14</v>
      </c>
      <c r="B52" s="1">
        <v>12</v>
      </c>
      <c r="C52" s="3">
        <f t="shared" si="0"/>
        <v>-0.93975596924574001</v>
      </c>
      <c r="D52" s="1">
        <v>4</v>
      </c>
      <c r="E52" s="3">
        <f t="shared" si="1"/>
        <v>1.1045029607233825</v>
      </c>
      <c r="F52" s="4">
        <v>46</v>
      </c>
      <c r="G52" s="3">
        <f t="shared" si="2"/>
        <v>-0.38180748187092606</v>
      </c>
      <c r="H52" s="4">
        <v>26.9</v>
      </c>
      <c r="I52" s="3">
        <f t="shared" si="3"/>
        <v>-0.95344508086705559</v>
      </c>
      <c r="J52" s="3">
        <v>2.6933292113182881</v>
      </c>
      <c r="K52" s="3">
        <f t="shared" si="4"/>
        <v>-0.79249842745654009</v>
      </c>
      <c r="L52" s="1">
        <v>70</v>
      </c>
      <c r="M52" s="3">
        <f t="shared" si="5"/>
        <v>3.4476872018488587</v>
      </c>
      <c r="N52" s="1">
        <v>88</v>
      </c>
      <c r="O52" s="3">
        <f t="shared" si="6"/>
        <v>3.615979883853043</v>
      </c>
      <c r="P52" s="1">
        <v>350</v>
      </c>
      <c r="Q52" s="3">
        <f t="shared" si="7"/>
        <v>1.4073779629371852</v>
      </c>
      <c r="R52" s="1">
        <v>450</v>
      </c>
      <c r="S52" s="3">
        <f t="shared" si="8"/>
        <v>1.005142382210487</v>
      </c>
      <c r="T52" s="1">
        <f t="shared" si="9"/>
        <v>362</v>
      </c>
      <c r="U52" s="3">
        <f t="shared" si="10"/>
        <v>0.63137121189721013</v>
      </c>
      <c r="V52" s="1">
        <v>452</v>
      </c>
      <c r="W52" s="3">
        <f t="shared" si="11"/>
        <v>-0.39051841613364552</v>
      </c>
      <c r="X52" s="23">
        <v>2.8698412698412697E-3</v>
      </c>
      <c r="Y52" s="3">
        <f t="shared" si="12"/>
        <v>-1.0128255261518528</v>
      </c>
      <c r="Z52" s="22">
        <v>245.19477048546645</v>
      </c>
      <c r="AA52" s="3">
        <f t="shared" si="13"/>
        <v>-0.71550092775740304</v>
      </c>
      <c r="AB52" s="5">
        <v>500</v>
      </c>
      <c r="AC52" s="3">
        <f t="shared" si="14"/>
        <v>0.31289103917242672</v>
      </c>
      <c r="AD52" s="17">
        <v>37.5</v>
      </c>
      <c r="AE52" s="3">
        <f t="shared" si="15"/>
        <v>-0.30422647941729136</v>
      </c>
      <c r="AF52" s="3">
        <v>0.31</v>
      </c>
      <c r="AG52" s="3"/>
    </row>
    <row r="53" spans="1:33" x14ac:dyDescent="0.25">
      <c r="B53" s="1">
        <v>12</v>
      </c>
      <c r="C53" s="3">
        <f t="shared" si="0"/>
        <v>-0.93975596924574001</v>
      </c>
      <c r="D53" s="1">
        <v>4</v>
      </c>
      <c r="E53" s="3">
        <f t="shared" si="1"/>
        <v>1.1045029607233825</v>
      </c>
      <c r="F53" s="4">
        <v>46</v>
      </c>
      <c r="G53" s="3">
        <f t="shared" si="2"/>
        <v>-0.38180748187092606</v>
      </c>
      <c r="H53" s="4">
        <v>26.9</v>
      </c>
      <c r="I53" s="3">
        <f t="shared" si="3"/>
        <v>-0.95344508086705559</v>
      </c>
      <c r="J53" s="3">
        <v>2.6933292113182881</v>
      </c>
      <c r="K53" s="3">
        <f t="shared" si="4"/>
        <v>-0.79249842745654009</v>
      </c>
      <c r="L53" s="1">
        <v>70</v>
      </c>
      <c r="M53" s="3">
        <f t="shared" si="5"/>
        <v>3.4476872018488587</v>
      </c>
      <c r="N53" s="1">
        <v>88</v>
      </c>
      <c r="O53" s="3">
        <f t="shared" si="6"/>
        <v>3.615979883853043</v>
      </c>
      <c r="P53" s="1">
        <v>350</v>
      </c>
      <c r="Q53" s="3">
        <f t="shared" si="7"/>
        <v>1.4073779629371852</v>
      </c>
      <c r="R53" s="1">
        <v>450</v>
      </c>
      <c r="S53" s="3">
        <f t="shared" si="8"/>
        <v>1.005142382210487</v>
      </c>
      <c r="T53" s="1">
        <f t="shared" si="9"/>
        <v>362</v>
      </c>
      <c r="U53" s="3">
        <f t="shared" si="10"/>
        <v>0.63137121189721013</v>
      </c>
      <c r="V53" s="1">
        <v>452</v>
      </c>
      <c r="W53" s="3">
        <f t="shared" si="11"/>
        <v>-0.39051841613364552</v>
      </c>
      <c r="X53" s="23">
        <v>2.8698412698412697E-3</v>
      </c>
      <c r="Y53" s="3">
        <f t="shared" si="12"/>
        <v>-1.0128255261518528</v>
      </c>
      <c r="Z53" s="22">
        <v>294.23372458255977</v>
      </c>
      <c r="AA53" s="3">
        <f t="shared" si="13"/>
        <v>-0.17505440451111301</v>
      </c>
      <c r="AB53" s="5">
        <v>500</v>
      </c>
      <c r="AC53" s="3">
        <f t="shared" si="14"/>
        <v>0.31289103917242672</v>
      </c>
      <c r="AD53" s="17">
        <v>45</v>
      </c>
      <c r="AE53" s="3">
        <f t="shared" si="15"/>
        <v>-0.17625095063572646</v>
      </c>
      <c r="AF53" s="3">
        <v>0.44</v>
      </c>
      <c r="AG53" s="3"/>
    </row>
    <row r="54" spans="1:33" x14ac:dyDescent="0.25">
      <c r="A54" t="s">
        <v>15</v>
      </c>
      <c r="B54" s="1">
        <v>12</v>
      </c>
      <c r="C54" s="3">
        <f t="shared" si="0"/>
        <v>-0.93975596924574001</v>
      </c>
      <c r="D54" s="1">
        <v>4</v>
      </c>
      <c r="E54" s="3">
        <f t="shared" si="1"/>
        <v>1.1045029607233825</v>
      </c>
      <c r="F54" s="4">
        <v>46</v>
      </c>
      <c r="G54" s="3">
        <f t="shared" si="2"/>
        <v>-0.38180748187092606</v>
      </c>
      <c r="H54" s="4">
        <v>26.9</v>
      </c>
      <c r="I54" s="3">
        <f t="shared" si="3"/>
        <v>-0.95344508086705559</v>
      </c>
      <c r="J54" s="3">
        <v>2.6933292113182881</v>
      </c>
      <c r="K54" s="3">
        <f t="shared" si="4"/>
        <v>-0.79249842745654009</v>
      </c>
      <c r="L54" s="1">
        <v>70</v>
      </c>
      <c r="M54" s="3">
        <f t="shared" si="5"/>
        <v>3.4476872018488587</v>
      </c>
      <c r="N54" s="1">
        <v>84</v>
      </c>
      <c r="O54" s="3">
        <f t="shared" si="6"/>
        <v>3.2884854905052205</v>
      </c>
      <c r="P54" s="1">
        <v>350</v>
      </c>
      <c r="Q54" s="3">
        <f t="shared" si="7"/>
        <v>1.4073779629371852</v>
      </c>
      <c r="R54" s="1">
        <v>450</v>
      </c>
      <c r="S54" s="3">
        <f t="shared" si="8"/>
        <v>1.005142382210487</v>
      </c>
      <c r="T54" s="1">
        <f t="shared" si="9"/>
        <v>366</v>
      </c>
      <c r="U54" s="3">
        <f t="shared" si="10"/>
        <v>0.66840305538421929</v>
      </c>
      <c r="V54" s="1">
        <v>452</v>
      </c>
      <c r="W54" s="3">
        <f t="shared" si="11"/>
        <v>-0.39051841613364552</v>
      </c>
      <c r="X54" s="23">
        <v>2.8698412698412697E-3</v>
      </c>
      <c r="Y54" s="3">
        <f t="shared" si="12"/>
        <v>-1.0128255261518528</v>
      </c>
      <c r="Z54" s="22">
        <v>193.94581491041436</v>
      </c>
      <c r="AA54" s="3">
        <f t="shared" si="13"/>
        <v>-1.2803033459676678</v>
      </c>
      <c r="AB54" s="5">
        <v>500</v>
      </c>
      <c r="AC54" s="3">
        <f t="shared" si="14"/>
        <v>0.31289103917242672</v>
      </c>
      <c r="AD54" s="17">
        <v>30</v>
      </c>
      <c r="AE54" s="3">
        <f t="shared" si="15"/>
        <v>-0.43220200819885629</v>
      </c>
      <c r="AF54" s="3">
        <v>0.14000000000000001</v>
      </c>
      <c r="AG54" s="3"/>
    </row>
    <row r="55" spans="1:33" x14ac:dyDescent="0.25">
      <c r="B55" s="1">
        <v>12</v>
      </c>
      <c r="C55" s="3">
        <f t="shared" si="0"/>
        <v>-0.93975596924574001</v>
      </c>
      <c r="D55" s="1">
        <v>4</v>
      </c>
      <c r="E55" s="3">
        <f t="shared" si="1"/>
        <v>1.1045029607233825</v>
      </c>
      <c r="F55" s="4">
        <v>46</v>
      </c>
      <c r="G55" s="3">
        <f t="shared" si="2"/>
        <v>-0.38180748187092606</v>
      </c>
      <c r="H55" s="4">
        <v>26.9</v>
      </c>
      <c r="I55" s="3">
        <f t="shared" si="3"/>
        <v>-0.95344508086705559</v>
      </c>
      <c r="J55" s="3">
        <v>2.6933292113182881</v>
      </c>
      <c r="K55" s="3">
        <f t="shared" si="4"/>
        <v>-0.79249842745654009</v>
      </c>
      <c r="L55" s="1">
        <v>70</v>
      </c>
      <c r="M55" s="3">
        <f t="shared" si="5"/>
        <v>3.4476872018488587</v>
      </c>
      <c r="N55" s="1">
        <v>84</v>
      </c>
      <c r="O55" s="3">
        <f t="shared" si="6"/>
        <v>3.2884854905052205</v>
      </c>
      <c r="P55" s="1">
        <v>350</v>
      </c>
      <c r="Q55" s="3">
        <f t="shared" si="7"/>
        <v>1.4073779629371852</v>
      </c>
      <c r="R55" s="1">
        <v>450</v>
      </c>
      <c r="S55" s="3">
        <f t="shared" si="8"/>
        <v>1.005142382210487</v>
      </c>
      <c r="T55" s="1">
        <f t="shared" si="9"/>
        <v>366</v>
      </c>
      <c r="U55" s="3">
        <f t="shared" si="10"/>
        <v>0.66840305538421929</v>
      </c>
      <c r="V55" s="1">
        <v>452</v>
      </c>
      <c r="W55" s="3">
        <f t="shared" si="11"/>
        <v>-0.39051841613364552</v>
      </c>
      <c r="X55" s="23">
        <v>2.8698412698412697E-3</v>
      </c>
      <c r="Y55" s="3">
        <f t="shared" si="12"/>
        <v>-1.0128255261518528</v>
      </c>
      <c r="Z55" s="22">
        <v>242.43226863801794</v>
      </c>
      <c r="AA55" s="3">
        <f t="shared" si="13"/>
        <v>-0.7459457964623718</v>
      </c>
      <c r="AB55" s="5">
        <v>500</v>
      </c>
      <c r="AC55" s="3">
        <f t="shared" si="14"/>
        <v>0.31289103917242672</v>
      </c>
      <c r="AD55" s="17">
        <v>37.5</v>
      </c>
      <c r="AE55" s="3">
        <f t="shared" si="15"/>
        <v>-0.30422647941729136</v>
      </c>
      <c r="AF55" s="3">
        <v>0.31</v>
      </c>
      <c r="AG55" s="3"/>
    </row>
    <row r="56" spans="1:33" x14ac:dyDescent="0.25">
      <c r="B56" s="1">
        <v>12</v>
      </c>
      <c r="C56" s="3">
        <f t="shared" si="0"/>
        <v>-0.93975596924574001</v>
      </c>
      <c r="D56" s="1">
        <v>4</v>
      </c>
      <c r="E56" s="3">
        <f t="shared" si="1"/>
        <v>1.1045029607233825</v>
      </c>
      <c r="F56" s="4">
        <v>46</v>
      </c>
      <c r="G56" s="3">
        <f t="shared" si="2"/>
        <v>-0.38180748187092606</v>
      </c>
      <c r="H56" s="4">
        <v>26.9</v>
      </c>
      <c r="I56" s="3">
        <f t="shared" si="3"/>
        <v>-0.95344508086705559</v>
      </c>
      <c r="J56" s="3">
        <v>2.6933292113182881</v>
      </c>
      <c r="K56" s="3">
        <f t="shared" si="4"/>
        <v>-0.79249842745654009</v>
      </c>
      <c r="L56" s="1">
        <v>70</v>
      </c>
      <c r="M56" s="3">
        <f t="shared" si="5"/>
        <v>3.4476872018488587</v>
      </c>
      <c r="N56" s="1">
        <v>84</v>
      </c>
      <c r="O56" s="3">
        <f t="shared" si="6"/>
        <v>3.2884854905052205</v>
      </c>
      <c r="P56" s="1">
        <v>350</v>
      </c>
      <c r="Q56" s="3">
        <f t="shared" si="7"/>
        <v>1.4073779629371852</v>
      </c>
      <c r="R56" s="1">
        <v>450</v>
      </c>
      <c r="S56" s="3">
        <f t="shared" si="8"/>
        <v>1.005142382210487</v>
      </c>
      <c r="T56" s="1">
        <f t="shared" si="9"/>
        <v>366</v>
      </c>
      <c r="U56" s="3">
        <f t="shared" si="10"/>
        <v>0.66840305538421929</v>
      </c>
      <c r="V56" s="1">
        <v>452</v>
      </c>
      <c r="W56" s="3">
        <f t="shared" si="11"/>
        <v>-0.39051841613364552</v>
      </c>
      <c r="X56" s="23">
        <v>2.8698412698412697E-3</v>
      </c>
      <c r="Y56" s="3">
        <f t="shared" si="12"/>
        <v>-1.0128255261518528</v>
      </c>
      <c r="Z56" s="22">
        <v>290.91872236562153</v>
      </c>
      <c r="AA56" s="3">
        <f t="shared" si="13"/>
        <v>-0.21158824695707593</v>
      </c>
      <c r="AB56" s="5">
        <v>500</v>
      </c>
      <c r="AC56" s="3">
        <f t="shared" si="14"/>
        <v>0.31289103917242672</v>
      </c>
      <c r="AD56" s="17">
        <v>45</v>
      </c>
      <c r="AE56" s="3">
        <f t="shared" si="15"/>
        <v>-0.17625095063572646</v>
      </c>
      <c r="AF56" s="3">
        <v>0.4</v>
      </c>
      <c r="AG56" s="3"/>
    </row>
    <row r="57" spans="1:33" x14ac:dyDescent="0.25">
      <c r="A57" t="s">
        <v>16</v>
      </c>
      <c r="B57" s="1">
        <v>12</v>
      </c>
      <c r="C57" s="3">
        <f t="shared" si="0"/>
        <v>-0.93975596924574001</v>
      </c>
      <c r="D57" s="1">
        <v>4</v>
      </c>
      <c r="E57" s="3">
        <f t="shared" si="1"/>
        <v>1.1045029607233825</v>
      </c>
      <c r="F57" s="4">
        <v>46</v>
      </c>
      <c r="G57" s="3">
        <f t="shared" si="2"/>
        <v>-0.38180748187092606</v>
      </c>
      <c r="H57" s="4">
        <v>26.9</v>
      </c>
      <c r="I57" s="3">
        <f t="shared" si="3"/>
        <v>-0.95344508086705559</v>
      </c>
      <c r="J57" s="3">
        <v>2.6933292113182881</v>
      </c>
      <c r="K57" s="3">
        <f t="shared" si="4"/>
        <v>-0.79249842745654009</v>
      </c>
      <c r="L57" s="1">
        <v>70</v>
      </c>
      <c r="M57" s="3">
        <f t="shared" si="5"/>
        <v>3.4476872018488587</v>
      </c>
      <c r="N57" s="1">
        <v>84</v>
      </c>
      <c r="O57" s="3">
        <f t="shared" si="6"/>
        <v>3.2884854905052205</v>
      </c>
      <c r="P57" s="1">
        <v>350</v>
      </c>
      <c r="Q57" s="3">
        <f t="shared" si="7"/>
        <v>1.4073779629371852</v>
      </c>
      <c r="R57" s="1">
        <v>450</v>
      </c>
      <c r="S57" s="3">
        <f t="shared" si="8"/>
        <v>1.005142382210487</v>
      </c>
      <c r="T57" s="1">
        <f t="shared" si="9"/>
        <v>366</v>
      </c>
      <c r="U57" s="3">
        <f t="shared" si="10"/>
        <v>0.66840305538421929</v>
      </c>
      <c r="V57" s="1">
        <v>452</v>
      </c>
      <c r="W57" s="3">
        <f t="shared" si="11"/>
        <v>-0.39051841613364552</v>
      </c>
      <c r="X57" s="23">
        <v>2.8698412698412697E-3</v>
      </c>
      <c r="Y57" s="3">
        <f t="shared" si="12"/>
        <v>-1.0128255261518528</v>
      </c>
      <c r="Z57" s="22">
        <v>193.94581491041436</v>
      </c>
      <c r="AA57" s="3">
        <f t="shared" si="13"/>
        <v>-1.2803033459676678</v>
      </c>
      <c r="AB57" s="5">
        <v>500</v>
      </c>
      <c r="AC57" s="3">
        <f t="shared" si="14"/>
        <v>0.31289103917242672</v>
      </c>
      <c r="AD57" s="17">
        <v>30</v>
      </c>
      <c r="AE57" s="3">
        <f t="shared" si="15"/>
        <v>-0.43220200819885629</v>
      </c>
      <c r="AF57" s="3">
        <v>0.25</v>
      </c>
      <c r="AG57" s="3"/>
    </row>
    <row r="58" spans="1:33" x14ac:dyDescent="0.25">
      <c r="B58" s="1">
        <v>12</v>
      </c>
      <c r="C58" s="3">
        <f t="shared" si="0"/>
        <v>-0.93975596924574001</v>
      </c>
      <c r="D58" s="1">
        <v>4</v>
      </c>
      <c r="E58" s="3">
        <f t="shared" si="1"/>
        <v>1.1045029607233825</v>
      </c>
      <c r="F58" s="4">
        <v>46</v>
      </c>
      <c r="G58" s="3">
        <f t="shared" si="2"/>
        <v>-0.38180748187092606</v>
      </c>
      <c r="H58" s="4">
        <v>26.9</v>
      </c>
      <c r="I58" s="3">
        <f t="shared" si="3"/>
        <v>-0.95344508086705559</v>
      </c>
      <c r="J58" s="3">
        <v>2.6933292113182881</v>
      </c>
      <c r="K58" s="3">
        <f t="shared" si="4"/>
        <v>-0.79249842745654009</v>
      </c>
      <c r="L58" s="1">
        <v>70</v>
      </c>
      <c r="M58" s="3">
        <f t="shared" si="5"/>
        <v>3.4476872018488587</v>
      </c>
      <c r="N58" s="1">
        <v>84</v>
      </c>
      <c r="O58" s="3">
        <f t="shared" si="6"/>
        <v>3.2884854905052205</v>
      </c>
      <c r="P58" s="1">
        <v>350</v>
      </c>
      <c r="Q58" s="3">
        <f t="shared" si="7"/>
        <v>1.4073779629371852</v>
      </c>
      <c r="R58" s="1">
        <v>450</v>
      </c>
      <c r="S58" s="3">
        <f t="shared" si="8"/>
        <v>1.005142382210487</v>
      </c>
      <c r="T58" s="1">
        <f t="shared" si="9"/>
        <v>366</v>
      </c>
      <c r="U58" s="3">
        <f t="shared" si="10"/>
        <v>0.66840305538421929</v>
      </c>
      <c r="V58" s="1">
        <v>452</v>
      </c>
      <c r="W58" s="3">
        <f t="shared" si="11"/>
        <v>-0.39051841613364552</v>
      </c>
      <c r="X58" s="23">
        <v>2.8698412698412697E-3</v>
      </c>
      <c r="Y58" s="3">
        <f t="shared" si="12"/>
        <v>-1.0128255261518528</v>
      </c>
      <c r="Z58" s="22">
        <v>242.43226863801794</v>
      </c>
      <c r="AA58" s="3">
        <f t="shared" si="13"/>
        <v>-0.7459457964623718</v>
      </c>
      <c r="AB58" s="5">
        <v>500</v>
      </c>
      <c r="AC58" s="3">
        <f t="shared" si="14"/>
        <v>0.31289103917242672</v>
      </c>
      <c r="AD58" s="17">
        <v>37.5</v>
      </c>
      <c r="AE58" s="3">
        <f t="shared" si="15"/>
        <v>-0.30422647941729136</v>
      </c>
      <c r="AF58" s="3">
        <v>0.44</v>
      </c>
      <c r="AG58" s="3"/>
    </row>
    <row r="59" spans="1:33" x14ac:dyDescent="0.25">
      <c r="B59" s="1">
        <v>12</v>
      </c>
      <c r="C59" s="3">
        <f t="shared" si="0"/>
        <v>-0.93975596924574001</v>
      </c>
      <c r="D59" s="1">
        <v>4</v>
      </c>
      <c r="E59" s="3">
        <f t="shared" si="1"/>
        <v>1.1045029607233825</v>
      </c>
      <c r="F59" s="4">
        <v>46</v>
      </c>
      <c r="G59" s="3">
        <f t="shared" si="2"/>
        <v>-0.38180748187092606</v>
      </c>
      <c r="H59" s="4">
        <v>26.9</v>
      </c>
      <c r="I59" s="3">
        <f t="shared" si="3"/>
        <v>-0.95344508086705559</v>
      </c>
      <c r="J59" s="3">
        <v>2.6933292113182881</v>
      </c>
      <c r="K59" s="3">
        <f t="shared" si="4"/>
        <v>-0.79249842745654009</v>
      </c>
      <c r="L59" s="1">
        <v>70</v>
      </c>
      <c r="M59" s="3">
        <f t="shared" si="5"/>
        <v>3.4476872018488587</v>
      </c>
      <c r="N59" s="1">
        <v>84</v>
      </c>
      <c r="O59" s="3">
        <f t="shared" si="6"/>
        <v>3.2884854905052205</v>
      </c>
      <c r="P59" s="1">
        <v>350</v>
      </c>
      <c r="Q59" s="3">
        <f t="shared" si="7"/>
        <v>1.4073779629371852</v>
      </c>
      <c r="R59" s="1">
        <v>450</v>
      </c>
      <c r="S59" s="3">
        <f t="shared" si="8"/>
        <v>1.005142382210487</v>
      </c>
      <c r="T59" s="1">
        <f t="shared" si="9"/>
        <v>366</v>
      </c>
      <c r="U59" s="3">
        <f t="shared" si="10"/>
        <v>0.66840305538421929</v>
      </c>
      <c r="V59" s="1">
        <v>452</v>
      </c>
      <c r="W59" s="3">
        <f t="shared" si="11"/>
        <v>-0.39051841613364552</v>
      </c>
      <c r="X59" s="23">
        <v>2.8698412698412697E-3</v>
      </c>
      <c r="Y59" s="3">
        <f t="shared" si="12"/>
        <v>-1.0128255261518528</v>
      </c>
      <c r="Z59" s="22">
        <v>290.91872236562153</v>
      </c>
      <c r="AA59" s="3">
        <f t="shared" si="13"/>
        <v>-0.21158824695707593</v>
      </c>
      <c r="AB59" s="5">
        <v>500</v>
      </c>
      <c r="AC59" s="3">
        <f t="shared" si="14"/>
        <v>0.31289103917242672</v>
      </c>
      <c r="AD59" s="17">
        <v>45</v>
      </c>
      <c r="AE59" s="3">
        <f t="shared" si="15"/>
        <v>-0.17625095063572646</v>
      </c>
      <c r="AF59" s="3">
        <v>0.56000000000000005</v>
      </c>
      <c r="AG59" s="3"/>
    </row>
    <row r="60" spans="1:33" x14ac:dyDescent="0.25">
      <c r="A60" t="s">
        <v>17</v>
      </c>
      <c r="B60" s="1">
        <v>25</v>
      </c>
      <c r="C60" s="3">
        <f t="shared" si="0"/>
        <v>1.1375628294549749</v>
      </c>
      <c r="D60" s="1">
        <v>4</v>
      </c>
      <c r="E60" s="3">
        <f t="shared" si="1"/>
        <v>1.1045029607233825</v>
      </c>
      <c r="F60" s="4">
        <v>62</v>
      </c>
      <c r="G60" s="3">
        <f t="shared" si="2"/>
        <v>-3.9575956365575003E-2</v>
      </c>
      <c r="H60" s="4">
        <v>26.9</v>
      </c>
      <c r="I60" s="3">
        <f t="shared" si="3"/>
        <v>-0.95344508086705559</v>
      </c>
      <c r="J60" s="3">
        <v>2.6933292113182881</v>
      </c>
      <c r="K60" s="3">
        <f t="shared" si="4"/>
        <v>-0.79249842745654009</v>
      </c>
      <c r="L60" s="1">
        <v>20</v>
      </c>
      <c r="M60" s="3">
        <f t="shared" si="5"/>
        <v>-1.1920617052878399</v>
      </c>
      <c r="N60" s="1">
        <v>40.5</v>
      </c>
      <c r="O60" s="3">
        <f t="shared" si="6"/>
        <v>-0.27301603715235173</v>
      </c>
      <c r="P60" s="1">
        <v>350</v>
      </c>
      <c r="Q60" s="3">
        <f t="shared" si="7"/>
        <v>1.4073779629371852</v>
      </c>
      <c r="R60" s="1">
        <v>450</v>
      </c>
      <c r="S60" s="3">
        <f t="shared" si="8"/>
        <v>1.005142382210487</v>
      </c>
      <c r="T60" s="1">
        <f t="shared" si="9"/>
        <v>409.5</v>
      </c>
      <c r="U60" s="3">
        <f t="shared" si="10"/>
        <v>1.0711243533054444</v>
      </c>
      <c r="V60" s="1">
        <v>1964</v>
      </c>
      <c r="W60" s="3">
        <f t="shared" si="11"/>
        <v>2.1918583053426395</v>
      </c>
      <c r="X60" s="23">
        <v>1.246984126984127E-2</v>
      </c>
      <c r="Y60" s="3">
        <f t="shared" si="12"/>
        <v>0.16730445154669538</v>
      </c>
      <c r="Z60" s="22">
        <v>210.83754926858927</v>
      </c>
      <c r="AA60" s="3">
        <f t="shared" si="13"/>
        <v>-1.094143602686833</v>
      </c>
      <c r="AB60" s="5">
        <v>500</v>
      </c>
      <c r="AC60" s="3">
        <f t="shared" si="14"/>
        <v>0.31289103917242672</v>
      </c>
      <c r="AD60" s="17">
        <v>150</v>
      </c>
      <c r="AE60" s="3">
        <f t="shared" si="15"/>
        <v>1.6154064523061826</v>
      </c>
      <c r="AF60" s="3">
        <v>0.23</v>
      </c>
      <c r="AG60" s="3"/>
    </row>
    <row r="61" spans="1:33" x14ac:dyDescent="0.25">
      <c r="B61" s="1">
        <v>25</v>
      </c>
      <c r="C61" s="3">
        <f t="shared" si="0"/>
        <v>1.1375628294549749</v>
      </c>
      <c r="D61" s="1">
        <v>4</v>
      </c>
      <c r="E61" s="3">
        <f t="shared" si="1"/>
        <v>1.1045029607233825</v>
      </c>
      <c r="F61" s="4">
        <v>62</v>
      </c>
      <c r="G61" s="3">
        <f t="shared" si="2"/>
        <v>-3.9575956365575003E-2</v>
      </c>
      <c r="H61" s="4">
        <v>26.9</v>
      </c>
      <c r="I61" s="3">
        <f t="shared" si="3"/>
        <v>-0.95344508086705559</v>
      </c>
      <c r="J61" s="3">
        <v>2.6933292113182881</v>
      </c>
      <c r="K61" s="3">
        <f t="shared" si="4"/>
        <v>-0.79249842745654009</v>
      </c>
      <c r="L61" s="1">
        <v>20</v>
      </c>
      <c r="M61" s="3">
        <f t="shared" si="5"/>
        <v>-1.1920617052878399</v>
      </c>
      <c r="N61" s="1">
        <v>40.5</v>
      </c>
      <c r="O61" s="3">
        <f t="shared" si="6"/>
        <v>-0.27301603715235173</v>
      </c>
      <c r="P61" s="1">
        <v>350</v>
      </c>
      <c r="Q61" s="3">
        <f t="shared" si="7"/>
        <v>1.4073779629371852</v>
      </c>
      <c r="R61" s="1">
        <v>450</v>
      </c>
      <c r="S61" s="3">
        <f t="shared" si="8"/>
        <v>1.005142382210487</v>
      </c>
      <c r="T61" s="1">
        <f t="shared" si="9"/>
        <v>409.5</v>
      </c>
      <c r="U61" s="3">
        <f t="shared" si="10"/>
        <v>1.0711243533054444</v>
      </c>
      <c r="V61" s="1">
        <v>1964</v>
      </c>
      <c r="W61" s="3">
        <f t="shared" si="11"/>
        <v>2.1918583053426395</v>
      </c>
      <c r="X61" s="23">
        <v>1.246984126984127E-2</v>
      </c>
      <c r="Y61" s="3">
        <f t="shared" si="12"/>
        <v>0.16730445154669538</v>
      </c>
      <c r="Z61" s="22">
        <v>316.25632390288388</v>
      </c>
      <c r="AA61" s="3">
        <f t="shared" si="13"/>
        <v>6.7651367964175979E-2</v>
      </c>
      <c r="AB61" s="5">
        <v>500</v>
      </c>
      <c r="AC61" s="3">
        <f t="shared" si="14"/>
        <v>0.31289103917242672</v>
      </c>
      <c r="AD61" s="17">
        <v>225</v>
      </c>
      <c r="AE61" s="3">
        <f t="shared" si="15"/>
        <v>2.8951617401218317</v>
      </c>
      <c r="AF61" s="3">
        <v>0.35</v>
      </c>
      <c r="AG61" s="3"/>
    </row>
    <row r="62" spans="1:33" x14ac:dyDescent="0.25">
      <c r="B62" s="1">
        <v>25</v>
      </c>
      <c r="C62" s="3">
        <f t="shared" si="0"/>
        <v>1.1375628294549749</v>
      </c>
      <c r="D62" s="1">
        <v>4</v>
      </c>
      <c r="E62" s="3">
        <f t="shared" si="1"/>
        <v>1.1045029607233825</v>
      </c>
      <c r="F62" s="4">
        <v>62</v>
      </c>
      <c r="G62" s="3">
        <f t="shared" si="2"/>
        <v>-3.9575956365575003E-2</v>
      </c>
      <c r="H62" s="4">
        <v>26.9</v>
      </c>
      <c r="I62" s="3">
        <f t="shared" si="3"/>
        <v>-0.95344508086705559</v>
      </c>
      <c r="J62" s="3">
        <v>2.6933292113182881</v>
      </c>
      <c r="K62" s="3">
        <f t="shared" si="4"/>
        <v>-0.79249842745654009</v>
      </c>
      <c r="L62" s="1">
        <v>20</v>
      </c>
      <c r="M62" s="3">
        <f t="shared" si="5"/>
        <v>-1.1920617052878399</v>
      </c>
      <c r="N62" s="1">
        <v>40.5</v>
      </c>
      <c r="O62" s="3">
        <f t="shared" si="6"/>
        <v>-0.27301603715235173</v>
      </c>
      <c r="P62" s="1">
        <v>350</v>
      </c>
      <c r="Q62" s="3">
        <f t="shared" si="7"/>
        <v>1.4073779629371852</v>
      </c>
      <c r="R62" s="1">
        <v>450</v>
      </c>
      <c r="S62" s="3">
        <f t="shared" si="8"/>
        <v>1.005142382210487</v>
      </c>
      <c r="T62" s="1">
        <f t="shared" si="9"/>
        <v>409.5</v>
      </c>
      <c r="U62" s="3">
        <f t="shared" si="10"/>
        <v>1.0711243533054444</v>
      </c>
      <c r="V62" s="1">
        <v>1964</v>
      </c>
      <c r="W62" s="3">
        <f t="shared" si="11"/>
        <v>2.1918583053426395</v>
      </c>
      <c r="X62" s="23">
        <v>1.246984126984127E-2</v>
      </c>
      <c r="Y62" s="3">
        <f t="shared" si="12"/>
        <v>0.16730445154669538</v>
      </c>
      <c r="Z62" s="22">
        <v>421.67509853717854</v>
      </c>
      <c r="AA62" s="3">
        <f t="shared" si="13"/>
        <v>1.2294463386151855</v>
      </c>
      <c r="AB62" s="5">
        <v>500</v>
      </c>
      <c r="AC62" s="3">
        <f t="shared" si="14"/>
        <v>0.31289103917242672</v>
      </c>
      <c r="AD62" s="17">
        <v>300</v>
      </c>
      <c r="AE62" s="3">
        <f t="shared" si="15"/>
        <v>4.1749170279374805</v>
      </c>
      <c r="AF62" s="3">
        <v>0.49</v>
      </c>
      <c r="AG62" s="3"/>
    </row>
    <row r="63" spans="1:33" x14ac:dyDescent="0.25">
      <c r="B63" s="1">
        <v>25</v>
      </c>
      <c r="C63" s="3">
        <f t="shared" si="0"/>
        <v>1.1375628294549749</v>
      </c>
      <c r="D63" s="1">
        <v>4</v>
      </c>
      <c r="E63" s="3">
        <f t="shared" si="1"/>
        <v>1.1045029607233825</v>
      </c>
      <c r="F63" s="4">
        <v>62</v>
      </c>
      <c r="G63" s="3">
        <f t="shared" si="2"/>
        <v>-3.9575956365575003E-2</v>
      </c>
      <c r="H63" s="4">
        <v>26.9</v>
      </c>
      <c r="I63" s="3">
        <f t="shared" si="3"/>
        <v>-0.95344508086705559</v>
      </c>
      <c r="J63" s="3">
        <v>2.6933292113182881</v>
      </c>
      <c r="K63" s="3">
        <f t="shared" si="4"/>
        <v>-0.79249842745654009</v>
      </c>
      <c r="L63" s="1">
        <v>20</v>
      </c>
      <c r="M63" s="3">
        <f t="shared" si="5"/>
        <v>-1.1920617052878399</v>
      </c>
      <c r="N63" s="1">
        <v>40.5</v>
      </c>
      <c r="O63" s="3">
        <f t="shared" si="6"/>
        <v>-0.27301603715235173</v>
      </c>
      <c r="P63" s="1">
        <v>350</v>
      </c>
      <c r="Q63" s="3">
        <f t="shared" si="7"/>
        <v>1.4073779629371852</v>
      </c>
      <c r="R63" s="1">
        <v>450</v>
      </c>
      <c r="S63" s="3">
        <f t="shared" si="8"/>
        <v>1.005142382210487</v>
      </c>
      <c r="T63" s="1">
        <f t="shared" si="9"/>
        <v>409.5</v>
      </c>
      <c r="U63" s="3">
        <f t="shared" si="10"/>
        <v>1.0711243533054444</v>
      </c>
      <c r="V63" s="1">
        <v>1964</v>
      </c>
      <c r="W63" s="3">
        <f t="shared" si="11"/>
        <v>2.1918583053426395</v>
      </c>
      <c r="X63" s="23">
        <v>1.246984126984127E-2</v>
      </c>
      <c r="Y63" s="3">
        <f t="shared" si="12"/>
        <v>0.16730445154669538</v>
      </c>
      <c r="Z63" s="22">
        <v>500</v>
      </c>
      <c r="AA63" s="3">
        <f t="shared" si="13"/>
        <v>2.0926462469039953</v>
      </c>
      <c r="AB63" s="5">
        <v>500</v>
      </c>
      <c r="AC63" s="3">
        <f t="shared" si="14"/>
        <v>0.31289103917242672</v>
      </c>
      <c r="AD63" s="17">
        <v>375</v>
      </c>
      <c r="AE63" s="3">
        <f t="shared" si="15"/>
        <v>5.4546723157531298</v>
      </c>
      <c r="AF63" s="3">
        <v>0.67</v>
      </c>
      <c r="AG63" s="3"/>
    </row>
    <row r="64" spans="1:33" x14ac:dyDescent="0.25">
      <c r="A64" t="s">
        <v>18</v>
      </c>
      <c r="B64" s="1">
        <v>25</v>
      </c>
      <c r="C64" s="3">
        <f t="shared" si="0"/>
        <v>1.1375628294549749</v>
      </c>
      <c r="D64" s="1">
        <v>4</v>
      </c>
      <c r="E64" s="3">
        <f t="shared" si="1"/>
        <v>1.1045029607233825</v>
      </c>
      <c r="F64" s="4">
        <v>62</v>
      </c>
      <c r="G64" s="3">
        <f t="shared" si="2"/>
        <v>-3.9575956365575003E-2</v>
      </c>
      <c r="H64" s="4">
        <v>26.9</v>
      </c>
      <c r="I64" s="3">
        <f t="shared" si="3"/>
        <v>-0.95344508086705559</v>
      </c>
      <c r="J64" s="3">
        <v>2.6933292113182881</v>
      </c>
      <c r="K64" s="3">
        <f t="shared" si="4"/>
        <v>-0.79249842745654009</v>
      </c>
      <c r="L64" s="1">
        <v>20</v>
      </c>
      <c r="M64" s="3">
        <f t="shared" si="5"/>
        <v>-1.1920617052878399</v>
      </c>
      <c r="N64" s="1">
        <v>40.5</v>
      </c>
      <c r="O64" s="3">
        <f t="shared" si="6"/>
        <v>-0.27301603715235173</v>
      </c>
      <c r="P64" s="1">
        <v>350</v>
      </c>
      <c r="Q64" s="3">
        <f t="shared" si="7"/>
        <v>1.4073779629371852</v>
      </c>
      <c r="R64" s="1">
        <v>450</v>
      </c>
      <c r="S64" s="3">
        <f t="shared" si="8"/>
        <v>1.005142382210487</v>
      </c>
      <c r="T64" s="1">
        <f t="shared" si="9"/>
        <v>409.5</v>
      </c>
      <c r="U64" s="3">
        <f t="shared" si="10"/>
        <v>1.0711243533054444</v>
      </c>
      <c r="V64" s="1">
        <v>1964</v>
      </c>
      <c r="W64" s="3">
        <f t="shared" si="11"/>
        <v>2.1918583053426395</v>
      </c>
      <c r="X64" s="23">
        <v>1.246984126984127E-2</v>
      </c>
      <c r="Y64" s="3">
        <f t="shared" si="12"/>
        <v>0.16730445154669538</v>
      </c>
      <c r="Z64" s="22">
        <v>210.83754926858927</v>
      </c>
      <c r="AA64" s="3">
        <f t="shared" si="13"/>
        <v>-1.094143602686833</v>
      </c>
      <c r="AB64" s="5">
        <v>500</v>
      </c>
      <c r="AC64" s="3">
        <f t="shared" si="14"/>
        <v>0.31289103917242672</v>
      </c>
      <c r="AD64" s="17">
        <v>150</v>
      </c>
      <c r="AE64" s="3">
        <f t="shared" si="15"/>
        <v>1.6154064523061826</v>
      </c>
      <c r="AF64" s="3">
        <v>0.27</v>
      </c>
      <c r="AG64" s="3"/>
    </row>
    <row r="65" spans="1:33" x14ac:dyDescent="0.25">
      <c r="B65" s="1">
        <v>25</v>
      </c>
      <c r="C65" s="3">
        <f t="shared" si="0"/>
        <v>1.1375628294549749</v>
      </c>
      <c r="D65" s="1">
        <v>4</v>
      </c>
      <c r="E65" s="3">
        <f t="shared" si="1"/>
        <v>1.1045029607233825</v>
      </c>
      <c r="F65" s="4">
        <v>62</v>
      </c>
      <c r="G65" s="3">
        <f t="shared" si="2"/>
        <v>-3.9575956365575003E-2</v>
      </c>
      <c r="H65" s="4">
        <v>26.9</v>
      </c>
      <c r="I65" s="3">
        <f t="shared" si="3"/>
        <v>-0.95344508086705559</v>
      </c>
      <c r="J65" s="3">
        <v>2.6933292113182881</v>
      </c>
      <c r="K65" s="3">
        <f t="shared" si="4"/>
        <v>-0.79249842745654009</v>
      </c>
      <c r="L65" s="1">
        <v>20</v>
      </c>
      <c r="M65" s="3">
        <f t="shared" si="5"/>
        <v>-1.1920617052878399</v>
      </c>
      <c r="N65" s="1">
        <v>40.5</v>
      </c>
      <c r="O65" s="3">
        <f t="shared" si="6"/>
        <v>-0.27301603715235173</v>
      </c>
      <c r="P65" s="1">
        <v>350</v>
      </c>
      <c r="Q65" s="3">
        <f t="shared" si="7"/>
        <v>1.4073779629371852</v>
      </c>
      <c r="R65" s="1">
        <v>450</v>
      </c>
      <c r="S65" s="3">
        <f t="shared" si="8"/>
        <v>1.005142382210487</v>
      </c>
      <c r="T65" s="1">
        <f t="shared" si="9"/>
        <v>409.5</v>
      </c>
      <c r="U65" s="3">
        <f t="shared" si="10"/>
        <v>1.0711243533054444</v>
      </c>
      <c r="V65" s="1">
        <v>1964</v>
      </c>
      <c r="W65" s="3">
        <f t="shared" si="11"/>
        <v>2.1918583053426395</v>
      </c>
      <c r="X65" s="23">
        <v>1.246984126984127E-2</v>
      </c>
      <c r="Y65" s="3">
        <f t="shared" si="12"/>
        <v>0.16730445154669538</v>
      </c>
      <c r="Z65" s="22">
        <v>316.25632390288388</v>
      </c>
      <c r="AA65" s="3">
        <f t="shared" si="13"/>
        <v>6.7651367964175979E-2</v>
      </c>
      <c r="AB65" s="5">
        <v>500</v>
      </c>
      <c r="AC65" s="3">
        <f t="shared" si="14"/>
        <v>0.31289103917242672</v>
      </c>
      <c r="AD65" s="17">
        <v>225</v>
      </c>
      <c r="AE65" s="3">
        <f t="shared" si="15"/>
        <v>2.8951617401218317</v>
      </c>
      <c r="AF65" s="3">
        <v>0.4</v>
      </c>
      <c r="AG65" s="3"/>
    </row>
    <row r="66" spans="1:33" x14ac:dyDescent="0.25">
      <c r="B66" s="1">
        <v>25</v>
      </c>
      <c r="C66" s="3">
        <f t="shared" si="0"/>
        <v>1.1375628294549749</v>
      </c>
      <c r="D66" s="1">
        <v>4</v>
      </c>
      <c r="E66" s="3">
        <f t="shared" si="1"/>
        <v>1.1045029607233825</v>
      </c>
      <c r="F66" s="4">
        <v>62</v>
      </c>
      <c r="G66" s="3">
        <f t="shared" si="2"/>
        <v>-3.9575956365575003E-2</v>
      </c>
      <c r="H66" s="4">
        <v>26.9</v>
      </c>
      <c r="I66" s="3">
        <f t="shared" si="3"/>
        <v>-0.95344508086705559</v>
      </c>
      <c r="J66" s="3">
        <v>2.6933292113182881</v>
      </c>
      <c r="K66" s="3">
        <f t="shared" si="4"/>
        <v>-0.79249842745654009</v>
      </c>
      <c r="L66" s="1">
        <v>20</v>
      </c>
      <c r="M66" s="3">
        <f t="shared" si="5"/>
        <v>-1.1920617052878399</v>
      </c>
      <c r="N66" s="1">
        <v>40.5</v>
      </c>
      <c r="O66" s="3">
        <f t="shared" si="6"/>
        <v>-0.27301603715235173</v>
      </c>
      <c r="P66" s="1">
        <v>350</v>
      </c>
      <c r="Q66" s="3">
        <f t="shared" si="7"/>
        <v>1.4073779629371852</v>
      </c>
      <c r="R66" s="1">
        <v>450</v>
      </c>
      <c r="S66" s="3">
        <f t="shared" si="8"/>
        <v>1.005142382210487</v>
      </c>
      <c r="T66" s="1">
        <f t="shared" si="9"/>
        <v>409.5</v>
      </c>
      <c r="U66" s="3">
        <f t="shared" si="10"/>
        <v>1.0711243533054444</v>
      </c>
      <c r="V66" s="1">
        <v>1964</v>
      </c>
      <c r="W66" s="3">
        <f t="shared" si="11"/>
        <v>2.1918583053426395</v>
      </c>
      <c r="X66" s="23">
        <v>1.246984126984127E-2</v>
      </c>
      <c r="Y66" s="3">
        <f t="shared" si="12"/>
        <v>0.16730445154669538</v>
      </c>
      <c r="Z66" s="22">
        <v>421.67509853717854</v>
      </c>
      <c r="AA66" s="3">
        <f t="shared" si="13"/>
        <v>1.2294463386151855</v>
      </c>
      <c r="AB66" s="5">
        <v>500</v>
      </c>
      <c r="AC66" s="3">
        <f t="shared" si="14"/>
        <v>0.31289103917242672</v>
      </c>
      <c r="AD66" s="17">
        <v>300</v>
      </c>
      <c r="AE66" s="3">
        <f t="shared" si="15"/>
        <v>4.1749170279374805</v>
      </c>
      <c r="AF66" s="3">
        <v>0.53</v>
      </c>
      <c r="AG66" s="3"/>
    </row>
    <row r="67" spans="1:33" x14ac:dyDescent="0.25">
      <c r="B67" s="1">
        <v>25</v>
      </c>
      <c r="C67" s="3">
        <f t="shared" ref="C67:C130" si="16">(B67-B$344)/B$345</f>
        <v>1.1375628294549749</v>
      </c>
      <c r="D67" s="1">
        <v>4</v>
      </c>
      <c r="E67" s="3">
        <f t="shared" ref="E67:E130" si="17">(D67-D$344)/D$345</f>
        <v>1.1045029607233825</v>
      </c>
      <c r="F67" s="4">
        <v>62</v>
      </c>
      <c r="G67" s="3">
        <f t="shared" ref="G67:G130" si="18">(F67-F$344)/F$345</f>
        <v>-3.9575956365575003E-2</v>
      </c>
      <c r="H67" s="4">
        <v>26.9</v>
      </c>
      <c r="I67" s="3">
        <f t="shared" ref="I67:I130" si="19">(H67-H$344)/H$345</f>
        <v>-0.95344508086705559</v>
      </c>
      <c r="J67" s="3">
        <v>2.6933292113182881</v>
      </c>
      <c r="K67" s="3">
        <f t="shared" ref="K67:K130" si="20">(J67-J$344)/J$345</f>
        <v>-0.79249842745654009</v>
      </c>
      <c r="L67" s="1">
        <v>20</v>
      </c>
      <c r="M67" s="3">
        <f t="shared" ref="M67:M130" si="21">(L67-L$344)/L$345</f>
        <v>-1.1920617052878399</v>
      </c>
      <c r="N67" s="1">
        <v>40.5</v>
      </c>
      <c r="O67" s="3">
        <f t="shared" ref="O67:O130" si="22">(N67-N$344)/N$345</f>
        <v>-0.27301603715235173</v>
      </c>
      <c r="P67" s="1">
        <v>350</v>
      </c>
      <c r="Q67" s="3">
        <f t="shared" ref="Q67:Q130" si="23">(P67-P$344)/P$345</f>
        <v>1.4073779629371852</v>
      </c>
      <c r="R67" s="1">
        <v>450</v>
      </c>
      <c r="S67" s="3">
        <f t="shared" ref="S67:S130" si="24">(R67-R$344)/R$345</f>
        <v>1.005142382210487</v>
      </c>
      <c r="T67" s="1">
        <f t="shared" ref="T67:T130" si="25">R67-N67</f>
        <v>409.5</v>
      </c>
      <c r="U67" s="3">
        <f t="shared" ref="U67:U130" si="26">(T67-T$344)/T$345</f>
        <v>1.0711243533054444</v>
      </c>
      <c r="V67" s="1">
        <v>1964</v>
      </c>
      <c r="W67" s="3">
        <f t="shared" ref="W67:W130" si="27">(V67-V$344)/V$345</f>
        <v>2.1918583053426395</v>
      </c>
      <c r="X67" s="23">
        <v>1.246984126984127E-2</v>
      </c>
      <c r="Y67" s="3">
        <f t="shared" ref="Y67:Y130" si="28">(X67-X$344)/X$345</f>
        <v>0.16730445154669538</v>
      </c>
      <c r="Z67" s="22">
        <v>500</v>
      </c>
      <c r="AA67" s="3">
        <f t="shared" ref="AA67:AA130" si="29">(Z67-Z$344)/Z$345</f>
        <v>2.0926462469039953</v>
      </c>
      <c r="AB67" s="5">
        <v>500</v>
      </c>
      <c r="AC67" s="3">
        <f t="shared" ref="AC67:AC130" si="30">(AB67-AB$344)/AB$345</f>
        <v>0.31289103917242672</v>
      </c>
      <c r="AD67" s="17">
        <v>375</v>
      </c>
      <c r="AE67" s="3">
        <f t="shared" ref="AE67:AE130" si="31">(AD67-AD$344)/AD$345</f>
        <v>5.4546723157531298</v>
      </c>
      <c r="AF67" s="3">
        <v>0.72</v>
      </c>
      <c r="AG67" s="3"/>
    </row>
    <row r="68" spans="1:33" x14ac:dyDescent="0.25">
      <c r="A68" t="s">
        <v>19</v>
      </c>
      <c r="B68" s="1">
        <v>25</v>
      </c>
      <c r="C68" s="3">
        <f t="shared" si="16"/>
        <v>1.1375628294549749</v>
      </c>
      <c r="D68" s="1">
        <v>4</v>
      </c>
      <c r="E68" s="3">
        <f t="shared" si="17"/>
        <v>1.1045029607233825</v>
      </c>
      <c r="F68" s="4">
        <v>28.7</v>
      </c>
      <c r="G68" s="3">
        <f t="shared" si="18"/>
        <v>-0.75184531882358674</v>
      </c>
      <c r="H68" s="4">
        <v>26.9</v>
      </c>
      <c r="I68" s="3">
        <f t="shared" si="19"/>
        <v>-0.95344508086705559</v>
      </c>
      <c r="J68" s="3">
        <v>2.6933292113182881</v>
      </c>
      <c r="K68" s="3">
        <f t="shared" si="20"/>
        <v>-0.79249842745654009</v>
      </c>
      <c r="L68" s="1">
        <v>70</v>
      </c>
      <c r="M68" s="3">
        <f t="shared" si="21"/>
        <v>3.4476872018488587</v>
      </c>
      <c r="N68" s="1">
        <v>94.5</v>
      </c>
      <c r="O68" s="3">
        <f t="shared" si="22"/>
        <v>4.1481582730432551</v>
      </c>
      <c r="P68" s="1">
        <v>350</v>
      </c>
      <c r="Q68" s="3">
        <f t="shared" si="23"/>
        <v>1.4073779629371852</v>
      </c>
      <c r="R68" s="1">
        <v>450</v>
      </c>
      <c r="S68" s="3">
        <f t="shared" si="24"/>
        <v>1.005142382210487</v>
      </c>
      <c r="T68" s="1">
        <f t="shared" si="25"/>
        <v>355.5</v>
      </c>
      <c r="U68" s="3">
        <f t="shared" si="26"/>
        <v>0.57119446623082015</v>
      </c>
      <c r="V68" s="1">
        <v>1964</v>
      </c>
      <c r="W68" s="3">
        <f t="shared" si="27"/>
        <v>2.1918583053426395</v>
      </c>
      <c r="X68" s="23">
        <v>1.246984126984127E-2</v>
      </c>
      <c r="Y68" s="3">
        <f t="shared" si="28"/>
        <v>0.16730445154669538</v>
      </c>
      <c r="Z68" s="22">
        <v>122.34076582972288</v>
      </c>
      <c r="AA68" s="3">
        <f t="shared" si="29"/>
        <v>-2.0694453767279328</v>
      </c>
      <c r="AB68" s="5">
        <v>500</v>
      </c>
      <c r="AC68" s="3">
        <f t="shared" si="30"/>
        <v>0.31289103917242672</v>
      </c>
      <c r="AD68" s="17">
        <v>75</v>
      </c>
      <c r="AE68" s="3">
        <f t="shared" si="31"/>
        <v>0.33565116449053323</v>
      </c>
      <c r="AF68" s="3">
        <v>0.3</v>
      </c>
      <c r="AG68" s="3"/>
    </row>
    <row r="69" spans="1:33" x14ac:dyDescent="0.25">
      <c r="B69" s="1">
        <v>25</v>
      </c>
      <c r="C69" s="3">
        <f t="shared" si="16"/>
        <v>1.1375628294549749</v>
      </c>
      <c r="D69" s="1">
        <v>4</v>
      </c>
      <c r="E69" s="3">
        <f t="shared" si="17"/>
        <v>1.1045029607233825</v>
      </c>
      <c r="F69" s="4">
        <v>28.7</v>
      </c>
      <c r="G69" s="3">
        <f t="shared" si="18"/>
        <v>-0.75184531882358674</v>
      </c>
      <c r="H69" s="4">
        <v>26.9</v>
      </c>
      <c r="I69" s="3">
        <f t="shared" si="19"/>
        <v>-0.95344508086705559</v>
      </c>
      <c r="J69" s="3">
        <v>2.6933292113182881</v>
      </c>
      <c r="K69" s="3">
        <f t="shared" si="20"/>
        <v>-0.79249842745654009</v>
      </c>
      <c r="L69" s="1">
        <v>70</v>
      </c>
      <c r="M69" s="3">
        <f t="shared" si="21"/>
        <v>3.4476872018488587</v>
      </c>
      <c r="N69" s="1">
        <v>94.5</v>
      </c>
      <c r="O69" s="3">
        <f t="shared" si="22"/>
        <v>4.1481582730432551</v>
      </c>
      <c r="P69" s="1">
        <v>350</v>
      </c>
      <c r="Q69" s="3">
        <f t="shared" si="23"/>
        <v>1.4073779629371852</v>
      </c>
      <c r="R69" s="1">
        <v>450</v>
      </c>
      <c r="S69" s="3">
        <f t="shared" si="24"/>
        <v>1.005142382210487</v>
      </c>
      <c r="T69" s="1">
        <f t="shared" si="25"/>
        <v>355.5</v>
      </c>
      <c r="U69" s="3">
        <f t="shared" si="26"/>
        <v>0.57119446623082015</v>
      </c>
      <c r="V69" s="1">
        <v>1964</v>
      </c>
      <c r="W69" s="3">
        <f t="shared" si="27"/>
        <v>2.1918583053426395</v>
      </c>
      <c r="X69" s="23">
        <v>1.246984126984127E-2</v>
      </c>
      <c r="Y69" s="3">
        <f t="shared" si="28"/>
        <v>0.16730445154669538</v>
      </c>
      <c r="Z69" s="22">
        <v>244.68153165944577</v>
      </c>
      <c r="AA69" s="3">
        <f t="shared" si="29"/>
        <v>-0.72115720946701489</v>
      </c>
      <c r="AB69" s="5">
        <v>500</v>
      </c>
      <c r="AC69" s="3">
        <f t="shared" si="30"/>
        <v>0.31289103917242672</v>
      </c>
      <c r="AD69" s="17">
        <v>150</v>
      </c>
      <c r="AE69" s="3">
        <f t="shared" si="31"/>
        <v>1.6154064523061826</v>
      </c>
      <c r="AF69" s="3">
        <v>0.56999999999999995</v>
      </c>
      <c r="AG69" s="3"/>
    </row>
    <row r="70" spans="1:33" x14ac:dyDescent="0.25">
      <c r="A70" t="s">
        <v>20</v>
      </c>
      <c r="B70" s="1">
        <v>25</v>
      </c>
      <c r="C70" s="3">
        <f t="shared" si="16"/>
        <v>1.1375628294549749</v>
      </c>
      <c r="D70" s="1">
        <v>4</v>
      </c>
      <c r="E70" s="3">
        <f t="shared" si="17"/>
        <v>1.1045029607233825</v>
      </c>
      <c r="F70" s="4">
        <v>28.7</v>
      </c>
      <c r="G70" s="3">
        <f t="shared" si="18"/>
        <v>-0.75184531882358674</v>
      </c>
      <c r="H70" s="4">
        <v>26.9</v>
      </c>
      <c r="I70" s="3">
        <f t="shared" si="19"/>
        <v>-0.95344508086705559</v>
      </c>
      <c r="J70" s="3">
        <v>2.6933292113182881</v>
      </c>
      <c r="K70" s="3">
        <f t="shared" si="20"/>
        <v>-0.79249842745654009</v>
      </c>
      <c r="L70" s="1">
        <v>70</v>
      </c>
      <c r="M70" s="3">
        <f t="shared" si="21"/>
        <v>3.4476872018488587</v>
      </c>
      <c r="N70" s="1">
        <v>90.5</v>
      </c>
      <c r="O70" s="3">
        <f t="shared" si="22"/>
        <v>3.8206638796954322</v>
      </c>
      <c r="P70" s="1">
        <v>350</v>
      </c>
      <c r="Q70" s="3">
        <f t="shared" si="23"/>
        <v>1.4073779629371852</v>
      </c>
      <c r="R70" s="1">
        <v>450</v>
      </c>
      <c r="S70" s="3">
        <f t="shared" si="24"/>
        <v>1.005142382210487</v>
      </c>
      <c r="T70" s="1">
        <f t="shared" si="25"/>
        <v>359.5</v>
      </c>
      <c r="U70" s="3">
        <f t="shared" si="26"/>
        <v>0.60822630971782932</v>
      </c>
      <c r="V70" s="1">
        <v>1964</v>
      </c>
      <c r="W70" s="3">
        <f t="shared" si="27"/>
        <v>2.1918583053426395</v>
      </c>
      <c r="X70" s="23">
        <v>1.246984126984127E-2</v>
      </c>
      <c r="Y70" s="3">
        <f t="shared" si="28"/>
        <v>0.16730445154669538</v>
      </c>
      <c r="Z70" s="22">
        <v>120.90671371295994</v>
      </c>
      <c r="AA70" s="3">
        <f t="shared" si="29"/>
        <v>-2.0852497203345286</v>
      </c>
      <c r="AB70" s="5">
        <v>500</v>
      </c>
      <c r="AC70" s="3">
        <f t="shared" si="30"/>
        <v>0.31289103917242672</v>
      </c>
      <c r="AD70" s="17">
        <v>75</v>
      </c>
      <c r="AE70" s="3">
        <f t="shared" si="31"/>
        <v>0.33565116449053323</v>
      </c>
      <c r="AF70" s="3">
        <v>0.26</v>
      </c>
      <c r="AG70" s="3"/>
    </row>
    <row r="71" spans="1:33" x14ac:dyDescent="0.25">
      <c r="B71" s="1">
        <v>25</v>
      </c>
      <c r="C71" s="3">
        <f t="shared" si="16"/>
        <v>1.1375628294549749</v>
      </c>
      <c r="D71" s="1">
        <v>4</v>
      </c>
      <c r="E71" s="3">
        <f t="shared" si="17"/>
        <v>1.1045029607233825</v>
      </c>
      <c r="F71" s="4">
        <v>28.7</v>
      </c>
      <c r="G71" s="3">
        <f t="shared" si="18"/>
        <v>-0.75184531882358674</v>
      </c>
      <c r="H71" s="4">
        <v>26.9</v>
      </c>
      <c r="I71" s="3">
        <f t="shared" si="19"/>
        <v>-0.95344508086705559</v>
      </c>
      <c r="J71" s="3">
        <v>2.6933292113182881</v>
      </c>
      <c r="K71" s="3">
        <f t="shared" si="20"/>
        <v>-0.79249842745654009</v>
      </c>
      <c r="L71" s="1">
        <v>70</v>
      </c>
      <c r="M71" s="3">
        <f t="shared" si="21"/>
        <v>3.4476872018488587</v>
      </c>
      <c r="N71" s="1">
        <v>90.5</v>
      </c>
      <c r="O71" s="3">
        <f t="shared" si="22"/>
        <v>3.8206638796954322</v>
      </c>
      <c r="P71" s="1">
        <v>350</v>
      </c>
      <c r="Q71" s="3">
        <f t="shared" si="23"/>
        <v>1.4073779629371852</v>
      </c>
      <c r="R71" s="1">
        <v>450</v>
      </c>
      <c r="S71" s="3">
        <f t="shared" si="24"/>
        <v>1.005142382210487</v>
      </c>
      <c r="T71" s="1">
        <f t="shared" si="25"/>
        <v>359.5</v>
      </c>
      <c r="U71" s="3">
        <f t="shared" si="26"/>
        <v>0.60822630971782932</v>
      </c>
      <c r="V71" s="1">
        <v>1964</v>
      </c>
      <c r="W71" s="3">
        <f t="shared" si="27"/>
        <v>2.1918583053426395</v>
      </c>
      <c r="X71" s="23">
        <v>1.246984126984127E-2</v>
      </c>
      <c r="Y71" s="3">
        <f t="shared" si="28"/>
        <v>0.16730445154669538</v>
      </c>
      <c r="Z71" s="22">
        <v>241.81342742591988</v>
      </c>
      <c r="AA71" s="3">
        <f t="shared" si="29"/>
        <v>-0.75276589668020544</v>
      </c>
      <c r="AB71" s="5">
        <v>500</v>
      </c>
      <c r="AC71" s="3">
        <f t="shared" si="30"/>
        <v>0.31289103917242672</v>
      </c>
      <c r="AD71" s="17">
        <v>150</v>
      </c>
      <c r="AE71" s="3">
        <f t="shared" si="31"/>
        <v>1.6154064523061826</v>
      </c>
      <c r="AF71" s="3">
        <v>0.6</v>
      </c>
      <c r="AG71" s="3"/>
    </row>
    <row r="72" spans="1:33" x14ac:dyDescent="0.25">
      <c r="A72" t="s">
        <v>21</v>
      </c>
      <c r="B72" s="1">
        <v>25</v>
      </c>
      <c r="C72" s="3">
        <f t="shared" si="16"/>
        <v>1.1375628294549749</v>
      </c>
      <c r="D72" s="1">
        <v>4</v>
      </c>
      <c r="E72" s="3">
        <f t="shared" si="17"/>
        <v>1.1045029607233825</v>
      </c>
      <c r="F72" s="4">
        <v>28.7</v>
      </c>
      <c r="G72" s="3">
        <f t="shared" si="18"/>
        <v>-0.75184531882358674</v>
      </c>
      <c r="H72" s="4">
        <v>26.9</v>
      </c>
      <c r="I72" s="3">
        <f t="shared" si="19"/>
        <v>-0.95344508086705559</v>
      </c>
      <c r="J72" s="3">
        <v>2.6933292113182881</v>
      </c>
      <c r="K72" s="3">
        <f t="shared" si="20"/>
        <v>-0.79249842745654009</v>
      </c>
      <c r="L72" s="1">
        <v>70</v>
      </c>
      <c r="M72" s="3">
        <f t="shared" si="21"/>
        <v>3.4476872018488587</v>
      </c>
      <c r="N72" s="1">
        <v>90.5</v>
      </c>
      <c r="O72" s="3">
        <f t="shared" si="22"/>
        <v>3.8206638796954322</v>
      </c>
      <c r="P72" s="1">
        <v>350</v>
      </c>
      <c r="Q72" s="3">
        <f t="shared" si="23"/>
        <v>1.4073779629371852</v>
      </c>
      <c r="R72" s="1">
        <v>450</v>
      </c>
      <c r="S72" s="3">
        <f t="shared" si="24"/>
        <v>1.005142382210487</v>
      </c>
      <c r="T72" s="1">
        <f t="shared" si="25"/>
        <v>359.5</v>
      </c>
      <c r="U72" s="3">
        <f t="shared" si="26"/>
        <v>0.60822630971782932</v>
      </c>
      <c r="V72" s="1">
        <v>1964</v>
      </c>
      <c r="W72" s="3">
        <f t="shared" si="27"/>
        <v>2.1918583053426395</v>
      </c>
      <c r="X72" s="23">
        <v>1.246984126984127E-2</v>
      </c>
      <c r="Y72" s="3">
        <f t="shared" si="28"/>
        <v>0.16730445154669538</v>
      </c>
      <c r="Z72" s="22">
        <v>120.90671371295994</v>
      </c>
      <c r="AA72" s="3">
        <f t="shared" si="29"/>
        <v>-2.0852497203345286</v>
      </c>
      <c r="AB72" s="5">
        <v>500</v>
      </c>
      <c r="AC72" s="3">
        <f t="shared" si="30"/>
        <v>0.31289103917242672</v>
      </c>
      <c r="AD72" s="17">
        <v>75</v>
      </c>
      <c r="AE72" s="3">
        <f t="shared" si="31"/>
        <v>0.33565116449053323</v>
      </c>
      <c r="AF72" s="3">
        <v>0.27</v>
      </c>
      <c r="AG72" s="3"/>
    </row>
    <row r="73" spans="1:33" x14ac:dyDescent="0.25">
      <c r="B73" s="1">
        <v>25</v>
      </c>
      <c r="C73" s="3">
        <f t="shared" si="16"/>
        <v>1.1375628294549749</v>
      </c>
      <c r="D73" s="1">
        <v>4</v>
      </c>
      <c r="E73" s="3">
        <f t="shared" si="17"/>
        <v>1.1045029607233825</v>
      </c>
      <c r="F73" s="4">
        <v>28.7</v>
      </c>
      <c r="G73" s="3">
        <f t="shared" si="18"/>
        <v>-0.75184531882358674</v>
      </c>
      <c r="H73" s="4">
        <v>26.9</v>
      </c>
      <c r="I73" s="3">
        <f t="shared" si="19"/>
        <v>-0.95344508086705559</v>
      </c>
      <c r="J73" s="3">
        <v>2.6933292113182881</v>
      </c>
      <c r="K73" s="3">
        <f t="shared" si="20"/>
        <v>-0.79249842745654009</v>
      </c>
      <c r="L73" s="1">
        <v>70</v>
      </c>
      <c r="M73" s="3">
        <f t="shared" si="21"/>
        <v>3.4476872018488587</v>
      </c>
      <c r="N73" s="1">
        <v>90.5</v>
      </c>
      <c r="O73" s="3">
        <f t="shared" si="22"/>
        <v>3.8206638796954322</v>
      </c>
      <c r="P73" s="1">
        <v>350</v>
      </c>
      <c r="Q73" s="3">
        <f t="shared" si="23"/>
        <v>1.4073779629371852</v>
      </c>
      <c r="R73" s="1">
        <v>450</v>
      </c>
      <c r="S73" s="3">
        <f t="shared" si="24"/>
        <v>1.005142382210487</v>
      </c>
      <c r="T73" s="1">
        <f t="shared" si="25"/>
        <v>359.5</v>
      </c>
      <c r="U73" s="3">
        <f t="shared" si="26"/>
        <v>0.60822630971782932</v>
      </c>
      <c r="V73" s="1">
        <v>1964</v>
      </c>
      <c r="W73" s="3">
        <f t="shared" si="27"/>
        <v>2.1918583053426395</v>
      </c>
      <c r="X73" s="23">
        <v>1.246984126984127E-2</v>
      </c>
      <c r="Y73" s="3">
        <f t="shared" si="28"/>
        <v>0.16730445154669538</v>
      </c>
      <c r="Z73" s="22">
        <v>241.81342742591988</v>
      </c>
      <c r="AA73" s="3">
        <f t="shared" si="29"/>
        <v>-0.75276589668020544</v>
      </c>
      <c r="AB73" s="5">
        <v>500</v>
      </c>
      <c r="AC73" s="3">
        <f t="shared" si="30"/>
        <v>0.31289103917242672</v>
      </c>
      <c r="AD73" s="17">
        <v>150</v>
      </c>
      <c r="AE73" s="3">
        <f t="shared" si="31"/>
        <v>1.6154064523061826</v>
      </c>
      <c r="AF73" s="3">
        <v>0.59</v>
      </c>
      <c r="AG73" s="3"/>
    </row>
    <row r="74" spans="1:33" x14ac:dyDescent="0.25">
      <c r="A74" t="s">
        <v>22</v>
      </c>
      <c r="B74" s="1">
        <v>9.52</v>
      </c>
      <c r="C74" s="3">
        <f t="shared" si="16"/>
        <v>-1.3360444785363379</v>
      </c>
      <c r="D74" s="1">
        <v>3</v>
      </c>
      <c r="E74" s="3">
        <f t="shared" si="17"/>
        <v>0.37174905098277272</v>
      </c>
      <c r="F74" s="4">
        <v>22.2</v>
      </c>
      <c r="G74" s="3">
        <f t="shared" si="18"/>
        <v>-0.89087687606013566</v>
      </c>
      <c r="H74" s="4">
        <v>40.950000000000003</v>
      </c>
      <c r="I74" s="3">
        <f t="shared" si="19"/>
        <v>0.25730189616059573</v>
      </c>
      <c r="J74" s="3">
        <v>3.5641600019995088</v>
      </c>
      <c r="K74" s="3">
        <f t="shared" si="20"/>
        <v>0.94542414611847103</v>
      </c>
      <c r="L74" s="1">
        <v>20.64</v>
      </c>
      <c r="M74" s="3">
        <f t="shared" si="21"/>
        <v>-1.1326729192764902</v>
      </c>
      <c r="N74" s="1">
        <v>25.4</v>
      </c>
      <c r="O74" s="3">
        <f t="shared" si="22"/>
        <v>-1.5093073720403827</v>
      </c>
      <c r="P74" s="1">
        <v>114.3</v>
      </c>
      <c r="Q74" s="3">
        <f t="shared" si="23"/>
        <v>-0.84266478732636074</v>
      </c>
      <c r="R74" s="1">
        <v>228.6</v>
      </c>
      <c r="S74" s="3">
        <f t="shared" si="24"/>
        <v>-0.97538879518103139</v>
      </c>
      <c r="T74" s="1">
        <f t="shared" si="25"/>
        <v>203.2</v>
      </c>
      <c r="U74" s="3">
        <f t="shared" si="26"/>
        <v>-0.83879297453705559</v>
      </c>
      <c r="V74" s="1">
        <v>212.9</v>
      </c>
      <c r="W74" s="3">
        <f t="shared" si="27"/>
        <v>-0.7988823540337644</v>
      </c>
      <c r="X74" s="23">
        <v>8.14804098744E-3</v>
      </c>
      <c r="Y74" s="3">
        <f t="shared" si="28"/>
        <v>-0.36397534750411603</v>
      </c>
      <c r="Z74" s="22">
        <v>295.47063165325955</v>
      </c>
      <c r="AA74" s="3">
        <f t="shared" si="29"/>
        <v>-0.16142274905992002</v>
      </c>
      <c r="AB74" s="5">
        <v>434</v>
      </c>
      <c r="AC74" s="3">
        <f t="shared" si="30"/>
        <v>-0.33250587473231485</v>
      </c>
      <c r="AD74" s="17">
        <v>11.6</v>
      </c>
      <c r="AE74" s="3">
        <f t="shared" si="31"/>
        <v>-0.74616863880962891</v>
      </c>
      <c r="AF74" s="3">
        <v>0.15</v>
      </c>
      <c r="AG74" s="3"/>
    </row>
    <row r="75" spans="1:33" x14ac:dyDescent="0.25">
      <c r="B75" s="1">
        <v>9.52</v>
      </c>
      <c r="C75" s="3">
        <f t="shared" si="16"/>
        <v>-1.3360444785363379</v>
      </c>
      <c r="D75" s="1">
        <v>3</v>
      </c>
      <c r="E75" s="3">
        <f t="shared" si="17"/>
        <v>0.37174905098277272</v>
      </c>
      <c r="F75" s="4">
        <v>22.2</v>
      </c>
      <c r="G75" s="3">
        <f t="shared" si="18"/>
        <v>-0.89087687606013566</v>
      </c>
      <c r="H75" s="4">
        <v>40.950000000000003</v>
      </c>
      <c r="I75" s="3">
        <f t="shared" si="19"/>
        <v>0.25730189616059573</v>
      </c>
      <c r="J75" s="3">
        <v>3.5641600019995088</v>
      </c>
      <c r="K75" s="3">
        <f t="shared" si="20"/>
        <v>0.94542414611847103</v>
      </c>
      <c r="L75" s="1">
        <v>20.64</v>
      </c>
      <c r="M75" s="3">
        <f t="shared" si="21"/>
        <v>-1.1326729192764902</v>
      </c>
      <c r="N75" s="1">
        <v>25.4</v>
      </c>
      <c r="O75" s="3">
        <f t="shared" si="22"/>
        <v>-1.5093073720403827</v>
      </c>
      <c r="P75" s="1">
        <v>114.3</v>
      </c>
      <c r="Q75" s="3">
        <f t="shared" si="23"/>
        <v>-0.84266478732636074</v>
      </c>
      <c r="R75" s="1">
        <v>228.6</v>
      </c>
      <c r="S75" s="3">
        <f t="shared" si="24"/>
        <v>-0.97538879518103139</v>
      </c>
      <c r="T75" s="1">
        <f t="shared" si="25"/>
        <v>203.2</v>
      </c>
      <c r="U75" s="3">
        <f t="shared" si="26"/>
        <v>-0.83879297453705559</v>
      </c>
      <c r="V75" s="1">
        <v>212.9</v>
      </c>
      <c r="W75" s="3">
        <f t="shared" si="27"/>
        <v>-0.7988823540337644</v>
      </c>
      <c r="X75" s="23">
        <v>8.14804098744E-3</v>
      </c>
      <c r="Y75" s="3">
        <f t="shared" si="28"/>
        <v>-0.36397534750411603</v>
      </c>
      <c r="Z75" s="22">
        <v>343.86668338956935</v>
      </c>
      <c r="AA75" s="3">
        <f t="shared" si="29"/>
        <v>0.37193850183361238</v>
      </c>
      <c r="AB75" s="5">
        <v>434</v>
      </c>
      <c r="AC75" s="3">
        <f t="shared" si="30"/>
        <v>-0.33250587473231485</v>
      </c>
      <c r="AD75" s="17">
        <v>13.5</v>
      </c>
      <c r="AE75" s="3">
        <f t="shared" si="31"/>
        <v>-0.71374817151829906</v>
      </c>
      <c r="AF75" s="3">
        <v>0.17</v>
      </c>
      <c r="AG75" s="3"/>
    </row>
    <row r="76" spans="1:33" x14ac:dyDescent="0.25">
      <c r="A76" t="s">
        <v>23</v>
      </c>
      <c r="B76" s="1">
        <v>12.7</v>
      </c>
      <c r="C76" s="3">
        <f t="shared" si="16"/>
        <v>-0.82790034162339388</v>
      </c>
      <c r="D76" s="1">
        <v>3</v>
      </c>
      <c r="E76" s="3">
        <f t="shared" si="17"/>
        <v>0.37174905098277272</v>
      </c>
      <c r="F76" s="4">
        <v>19.05</v>
      </c>
      <c r="G76" s="3">
        <f t="shared" si="18"/>
        <v>-0.95825370764400175</v>
      </c>
      <c r="H76" s="4">
        <v>48.26</v>
      </c>
      <c r="I76" s="3">
        <f t="shared" si="19"/>
        <v>0.88723502086323791</v>
      </c>
      <c r="J76" s="3">
        <v>3.9766081638229425</v>
      </c>
      <c r="K76" s="3">
        <f t="shared" si="20"/>
        <v>1.7685495782150262</v>
      </c>
      <c r="L76" s="1">
        <v>19.05</v>
      </c>
      <c r="M76" s="3">
        <f t="shared" si="21"/>
        <v>-1.2802169345234373</v>
      </c>
      <c r="N76" s="1">
        <v>25.4</v>
      </c>
      <c r="O76" s="3">
        <f t="shared" si="22"/>
        <v>-1.5093073720403827</v>
      </c>
      <c r="P76" s="1">
        <v>114.3</v>
      </c>
      <c r="Q76" s="3">
        <f t="shared" si="23"/>
        <v>-0.84266478732636074</v>
      </c>
      <c r="R76" s="1">
        <v>228.6</v>
      </c>
      <c r="S76" s="3">
        <f t="shared" si="24"/>
        <v>-0.97538879518103139</v>
      </c>
      <c r="T76" s="1">
        <f t="shared" si="25"/>
        <v>203.2</v>
      </c>
      <c r="U76" s="3">
        <f t="shared" si="26"/>
        <v>-0.83879297453705559</v>
      </c>
      <c r="V76" s="1">
        <v>387.1</v>
      </c>
      <c r="W76" s="3">
        <f t="shared" si="27"/>
        <v>-0.50136249630812357</v>
      </c>
      <c r="X76" s="23">
        <v>1.4814967901540743E-2</v>
      </c>
      <c r="Y76" s="3">
        <f t="shared" si="28"/>
        <v>0.45559135150167157</v>
      </c>
      <c r="Z76" s="22">
        <v>303.25602523129726</v>
      </c>
      <c r="AA76" s="3">
        <f t="shared" si="29"/>
        <v>-7.5621798186788089E-2</v>
      </c>
      <c r="AB76" s="5">
        <v>434</v>
      </c>
      <c r="AC76" s="3">
        <f t="shared" si="30"/>
        <v>-0.33250587473231485</v>
      </c>
      <c r="AD76" s="17">
        <v>21.1</v>
      </c>
      <c r="AE76" s="3">
        <f t="shared" si="31"/>
        <v>-0.58406630235297996</v>
      </c>
      <c r="AF76" s="3">
        <v>0.15</v>
      </c>
      <c r="AG76" s="3"/>
    </row>
    <row r="77" spans="1:33" x14ac:dyDescent="0.25">
      <c r="B77" s="1">
        <v>12.7</v>
      </c>
      <c r="C77" s="3">
        <f t="shared" si="16"/>
        <v>-0.82790034162339388</v>
      </c>
      <c r="D77" s="1">
        <v>3</v>
      </c>
      <c r="E77" s="3">
        <f t="shared" si="17"/>
        <v>0.37174905098277272</v>
      </c>
      <c r="F77" s="4">
        <v>19.05</v>
      </c>
      <c r="G77" s="3">
        <f t="shared" si="18"/>
        <v>-0.95825370764400175</v>
      </c>
      <c r="H77" s="4">
        <v>48.26</v>
      </c>
      <c r="I77" s="3">
        <f t="shared" si="19"/>
        <v>0.88723502086323791</v>
      </c>
      <c r="J77" s="3">
        <v>3.9766081638229425</v>
      </c>
      <c r="K77" s="3">
        <f t="shared" si="20"/>
        <v>1.7685495782150262</v>
      </c>
      <c r="L77" s="1">
        <v>19.05</v>
      </c>
      <c r="M77" s="3">
        <f t="shared" si="21"/>
        <v>-1.2802169345234373</v>
      </c>
      <c r="N77" s="1">
        <v>25.4</v>
      </c>
      <c r="O77" s="3">
        <f t="shared" si="22"/>
        <v>-1.5093073720403827</v>
      </c>
      <c r="P77" s="1">
        <v>114.3</v>
      </c>
      <c r="Q77" s="3">
        <f t="shared" si="23"/>
        <v>-0.84266478732636074</v>
      </c>
      <c r="R77" s="1">
        <v>228.6</v>
      </c>
      <c r="S77" s="3">
        <f t="shared" si="24"/>
        <v>-0.97538879518103139</v>
      </c>
      <c r="T77" s="1">
        <f t="shared" si="25"/>
        <v>203.2</v>
      </c>
      <c r="U77" s="3">
        <f t="shared" si="26"/>
        <v>-0.83879297453705559</v>
      </c>
      <c r="V77" s="1">
        <v>387.1</v>
      </c>
      <c r="W77" s="3">
        <f t="shared" si="27"/>
        <v>-0.50136249630812357</v>
      </c>
      <c r="X77" s="23">
        <v>1.4814967901540743E-2</v>
      </c>
      <c r="Y77" s="3">
        <f t="shared" si="28"/>
        <v>0.45559135150167157</v>
      </c>
      <c r="Z77" s="22">
        <v>347.81022799039772</v>
      </c>
      <c r="AA77" s="3">
        <f t="shared" si="29"/>
        <v>0.41539935877939094</v>
      </c>
      <c r="AB77" s="5">
        <v>434</v>
      </c>
      <c r="AC77" s="3">
        <f t="shared" si="30"/>
        <v>-0.33250587473231485</v>
      </c>
      <c r="AD77" s="17">
        <v>24.2</v>
      </c>
      <c r="AE77" s="3">
        <f t="shared" si="31"/>
        <v>-0.53116975045659987</v>
      </c>
      <c r="AF77" s="3">
        <v>0.17</v>
      </c>
      <c r="AG77" s="3"/>
    </row>
    <row r="78" spans="1:33" x14ac:dyDescent="0.25">
      <c r="B78" s="1">
        <v>12.7</v>
      </c>
      <c r="C78" s="3">
        <f t="shared" si="16"/>
        <v>-0.82790034162339388</v>
      </c>
      <c r="D78" s="1">
        <v>3</v>
      </c>
      <c r="E78" s="3">
        <f t="shared" si="17"/>
        <v>0.37174905098277272</v>
      </c>
      <c r="F78" s="4">
        <v>19.05</v>
      </c>
      <c r="G78" s="3">
        <f t="shared" si="18"/>
        <v>-0.95825370764400175</v>
      </c>
      <c r="H78" s="4">
        <v>48.26</v>
      </c>
      <c r="I78" s="3">
        <f t="shared" si="19"/>
        <v>0.88723502086323791</v>
      </c>
      <c r="J78" s="3">
        <v>3.9766081638229425</v>
      </c>
      <c r="K78" s="3">
        <f t="shared" si="20"/>
        <v>1.7685495782150262</v>
      </c>
      <c r="L78" s="1">
        <v>19.05</v>
      </c>
      <c r="M78" s="3">
        <f t="shared" si="21"/>
        <v>-1.2802169345234373</v>
      </c>
      <c r="N78" s="1">
        <v>25.4</v>
      </c>
      <c r="O78" s="3">
        <f t="shared" si="22"/>
        <v>-1.5093073720403827</v>
      </c>
      <c r="P78" s="1">
        <v>114.3</v>
      </c>
      <c r="Q78" s="3">
        <f t="shared" si="23"/>
        <v>-0.84266478732636074</v>
      </c>
      <c r="R78" s="1">
        <v>228.6</v>
      </c>
      <c r="S78" s="3">
        <f t="shared" si="24"/>
        <v>-0.97538879518103139</v>
      </c>
      <c r="T78" s="1">
        <f t="shared" si="25"/>
        <v>203.2</v>
      </c>
      <c r="U78" s="3">
        <f t="shared" si="26"/>
        <v>-0.83879297453705559</v>
      </c>
      <c r="V78" s="1">
        <v>387.1</v>
      </c>
      <c r="W78" s="3">
        <f t="shared" si="27"/>
        <v>-0.50136249630812357</v>
      </c>
      <c r="X78" s="23">
        <v>1.4814967901540743E-2</v>
      </c>
      <c r="Y78" s="3">
        <f t="shared" si="28"/>
        <v>0.45559135150167157</v>
      </c>
      <c r="Z78" s="22">
        <v>411.04845126137917</v>
      </c>
      <c r="AA78" s="3">
        <f t="shared" si="29"/>
        <v>1.1123326138281628</v>
      </c>
      <c r="AB78" s="5">
        <v>434</v>
      </c>
      <c r="AC78" s="3">
        <f t="shared" si="30"/>
        <v>-0.33250587473231485</v>
      </c>
      <c r="AD78" s="17">
        <v>28.6</v>
      </c>
      <c r="AE78" s="3">
        <f t="shared" si="31"/>
        <v>-0.45609077357141503</v>
      </c>
      <c r="AF78" s="3">
        <v>0.2</v>
      </c>
      <c r="AG78" s="3"/>
    </row>
    <row r="79" spans="1:33" x14ac:dyDescent="0.25">
      <c r="A79" t="s">
        <v>24</v>
      </c>
      <c r="B79" s="1">
        <v>15.9</v>
      </c>
      <c r="C79" s="3">
        <f t="shared" si="16"/>
        <v>-0.31656032963552544</v>
      </c>
      <c r="D79" s="1">
        <v>3</v>
      </c>
      <c r="E79" s="3">
        <f t="shared" si="17"/>
        <v>0.37174905098277272</v>
      </c>
      <c r="F79" s="4">
        <v>15.9</v>
      </c>
      <c r="G79" s="3">
        <f t="shared" si="18"/>
        <v>-1.0256305392278677</v>
      </c>
      <c r="H79" s="4">
        <v>48.26</v>
      </c>
      <c r="I79" s="3">
        <f t="shared" si="19"/>
        <v>0.88723502086323791</v>
      </c>
      <c r="J79" s="3">
        <v>3.9766081638229425</v>
      </c>
      <c r="K79" s="3">
        <f t="shared" si="20"/>
        <v>1.7685495782150262</v>
      </c>
      <c r="L79" s="1">
        <v>17.46</v>
      </c>
      <c r="M79" s="3">
        <f t="shared" si="21"/>
        <v>-1.4277609497703843</v>
      </c>
      <c r="N79" s="1">
        <v>25.4</v>
      </c>
      <c r="O79" s="3">
        <f t="shared" si="22"/>
        <v>-1.5093073720403827</v>
      </c>
      <c r="P79" s="1">
        <v>114.3</v>
      </c>
      <c r="Q79" s="3">
        <f t="shared" si="23"/>
        <v>-0.84266478732636074</v>
      </c>
      <c r="R79" s="1">
        <v>228.6</v>
      </c>
      <c r="S79" s="3">
        <f t="shared" si="24"/>
        <v>-0.97538879518103139</v>
      </c>
      <c r="T79" s="1">
        <f t="shared" si="25"/>
        <v>203.2</v>
      </c>
      <c r="U79" s="3">
        <f t="shared" si="26"/>
        <v>-0.83879297453705559</v>
      </c>
      <c r="V79" s="1">
        <v>600</v>
      </c>
      <c r="W79" s="3">
        <f t="shared" si="27"/>
        <v>-0.137746091544697</v>
      </c>
      <c r="X79" s="23">
        <v>2.296300888898074E-2</v>
      </c>
      <c r="Y79" s="3">
        <f t="shared" si="28"/>
        <v>1.4572317086677571</v>
      </c>
      <c r="Z79" s="22">
        <v>289.73492291565424</v>
      </c>
      <c r="AA79" s="3">
        <f t="shared" si="29"/>
        <v>-0.22463461608821564</v>
      </c>
      <c r="AB79" s="5">
        <v>540</v>
      </c>
      <c r="AC79" s="3">
        <f t="shared" si="30"/>
        <v>0.7040406839631792</v>
      </c>
      <c r="AD79" s="17">
        <v>30.5</v>
      </c>
      <c r="AE79" s="3">
        <f t="shared" si="31"/>
        <v>-0.42367030628008528</v>
      </c>
      <c r="AF79" s="3">
        <v>0.16</v>
      </c>
      <c r="AG79" s="3"/>
    </row>
    <row r="80" spans="1:33" x14ac:dyDescent="0.25">
      <c r="B80" s="1">
        <v>15.9</v>
      </c>
      <c r="C80" s="3">
        <f t="shared" si="16"/>
        <v>-0.31656032963552544</v>
      </c>
      <c r="D80" s="1">
        <v>3</v>
      </c>
      <c r="E80" s="3">
        <f t="shared" si="17"/>
        <v>0.37174905098277272</v>
      </c>
      <c r="F80" s="4">
        <v>15.9</v>
      </c>
      <c r="G80" s="3">
        <f t="shared" si="18"/>
        <v>-1.0256305392278677</v>
      </c>
      <c r="H80" s="4">
        <v>48.26</v>
      </c>
      <c r="I80" s="3">
        <f t="shared" si="19"/>
        <v>0.88723502086323791</v>
      </c>
      <c r="J80" s="3">
        <v>3.9766081638229425</v>
      </c>
      <c r="K80" s="3">
        <f t="shared" si="20"/>
        <v>1.7685495782150262</v>
      </c>
      <c r="L80" s="1">
        <v>17.46</v>
      </c>
      <c r="M80" s="3">
        <f t="shared" si="21"/>
        <v>-1.4277609497703843</v>
      </c>
      <c r="N80" s="1">
        <v>25.4</v>
      </c>
      <c r="O80" s="3">
        <f t="shared" si="22"/>
        <v>-1.5093073720403827</v>
      </c>
      <c r="P80" s="1">
        <v>114.3</v>
      </c>
      <c r="Q80" s="3">
        <f t="shared" si="23"/>
        <v>-0.84266478732636074</v>
      </c>
      <c r="R80" s="1">
        <v>228.6</v>
      </c>
      <c r="S80" s="3">
        <f t="shared" si="24"/>
        <v>-0.97538879518103139</v>
      </c>
      <c r="T80" s="1">
        <f t="shared" si="25"/>
        <v>203.2</v>
      </c>
      <c r="U80" s="3">
        <f t="shared" si="26"/>
        <v>-0.83879297453705559</v>
      </c>
      <c r="V80" s="1">
        <v>600</v>
      </c>
      <c r="W80" s="3">
        <f t="shared" si="27"/>
        <v>-0.137746091544697</v>
      </c>
      <c r="X80" s="23">
        <v>2.296300888898074E-2</v>
      </c>
      <c r="Y80" s="3">
        <f t="shared" si="28"/>
        <v>1.4572317086677571</v>
      </c>
      <c r="Z80" s="22">
        <v>379.98022677462848</v>
      </c>
      <c r="AA80" s="3">
        <f t="shared" si="29"/>
        <v>0.76993718112673615</v>
      </c>
      <c r="AB80" s="5">
        <v>540</v>
      </c>
      <c r="AC80" s="3">
        <f t="shared" si="30"/>
        <v>0.7040406839631792</v>
      </c>
      <c r="AD80" s="17">
        <v>40</v>
      </c>
      <c r="AE80" s="3">
        <f t="shared" si="31"/>
        <v>-0.26156796982343639</v>
      </c>
      <c r="AF80" s="3">
        <v>0.21</v>
      </c>
      <c r="AG80" s="3"/>
    </row>
    <row r="81" spans="1:33" x14ac:dyDescent="0.25">
      <c r="A81" t="s">
        <v>25</v>
      </c>
      <c r="B81" s="1">
        <v>16</v>
      </c>
      <c r="C81" s="3">
        <f t="shared" si="16"/>
        <v>-0.30058095426090464</v>
      </c>
      <c r="D81" s="1">
        <v>2</v>
      </c>
      <c r="E81" s="3">
        <f t="shared" si="17"/>
        <v>-0.36100485875783711</v>
      </c>
      <c r="F81" s="4">
        <v>138</v>
      </c>
      <c r="G81" s="3">
        <f t="shared" si="18"/>
        <v>1.5860237897848424</v>
      </c>
      <c r="H81" s="4">
        <v>36.299999999999997</v>
      </c>
      <c r="I81" s="3">
        <f t="shared" si="19"/>
        <v>-0.14340795744642088</v>
      </c>
      <c r="J81" s="3">
        <v>3.2689999999999997</v>
      </c>
      <c r="K81" s="3">
        <f t="shared" si="20"/>
        <v>0.3563714440543681</v>
      </c>
      <c r="L81" s="1">
        <v>40</v>
      </c>
      <c r="M81" s="3">
        <f t="shared" si="21"/>
        <v>0.66383785756683944</v>
      </c>
      <c r="N81" s="1">
        <v>48</v>
      </c>
      <c r="O81" s="3">
        <f t="shared" si="22"/>
        <v>0.34103595037481588</v>
      </c>
      <c r="P81" s="1">
        <v>250</v>
      </c>
      <c r="Q81" s="3">
        <f t="shared" si="23"/>
        <v>0.4527565160710223</v>
      </c>
      <c r="R81" s="1">
        <v>348</v>
      </c>
      <c r="S81" s="3">
        <f t="shared" si="24"/>
        <v>9.2702544387836289E-2</v>
      </c>
      <c r="T81" s="1">
        <f t="shared" si="25"/>
        <v>300</v>
      </c>
      <c r="U81" s="3">
        <f t="shared" si="26"/>
        <v>5.737763784856735E-2</v>
      </c>
      <c r="V81" s="1">
        <v>400</v>
      </c>
      <c r="W81" s="3">
        <f t="shared" si="27"/>
        <v>-0.479330313962195</v>
      </c>
      <c r="X81" s="23">
        <v>4.5977011494252873E-3</v>
      </c>
      <c r="Y81" s="3">
        <f t="shared" si="28"/>
        <v>-0.80041935519771712</v>
      </c>
      <c r="Z81" s="22">
        <v>185.27396447016579</v>
      </c>
      <c r="AA81" s="3">
        <f t="shared" si="29"/>
        <v>-1.3758737247988495</v>
      </c>
      <c r="AB81" s="5">
        <v>500</v>
      </c>
      <c r="AC81" s="3">
        <f t="shared" si="30"/>
        <v>0.31289103917242672</v>
      </c>
      <c r="AD81" s="17">
        <v>20.420000000000002</v>
      </c>
      <c r="AE81" s="3">
        <f t="shared" si="31"/>
        <v>-0.59566941696250852</v>
      </c>
      <c r="AF81" s="3">
        <v>0.15</v>
      </c>
      <c r="AG81" s="3"/>
    </row>
    <row r="82" spans="1:33" x14ac:dyDescent="0.25">
      <c r="B82" s="1">
        <v>16</v>
      </c>
      <c r="C82" s="3">
        <f t="shared" si="16"/>
        <v>-0.30058095426090464</v>
      </c>
      <c r="D82" s="1">
        <v>2</v>
      </c>
      <c r="E82" s="3">
        <f t="shared" si="17"/>
        <v>-0.36100485875783711</v>
      </c>
      <c r="F82" s="4">
        <v>138</v>
      </c>
      <c r="G82" s="3">
        <f t="shared" si="18"/>
        <v>1.5860237897848424</v>
      </c>
      <c r="H82" s="4">
        <v>36.299999999999997</v>
      </c>
      <c r="I82" s="3">
        <f t="shared" si="19"/>
        <v>-0.14340795744642088</v>
      </c>
      <c r="J82" s="3">
        <v>3.2689999999999997</v>
      </c>
      <c r="K82" s="3">
        <f t="shared" si="20"/>
        <v>0.3563714440543681</v>
      </c>
      <c r="L82" s="1">
        <v>40</v>
      </c>
      <c r="M82" s="3">
        <f t="shared" si="21"/>
        <v>0.66383785756683944</v>
      </c>
      <c r="N82" s="1">
        <v>48</v>
      </c>
      <c r="O82" s="3">
        <f t="shared" si="22"/>
        <v>0.34103595037481588</v>
      </c>
      <c r="P82" s="1">
        <v>250</v>
      </c>
      <c r="Q82" s="3">
        <f t="shared" si="23"/>
        <v>0.4527565160710223</v>
      </c>
      <c r="R82" s="1">
        <v>348</v>
      </c>
      <c r="S82" s="3">
        <f t="shared" si="24"/>
        <v>9.2702544387836289E-2</v>
      </c>
      <c r="T82" s="1">
        <f t="shared" si="25"/>
        <v>300</v>
      </c>
      <c r="U82" s="3">
        <f t="shared" si="26"/>
        <v>5.737763784856735E-2</v>
      </c>
      <c r="V82" s="1">
        <v>400</v>
      </c>
      <c r="W82" s="3">
        <f t="shared" si="27"/>
        <v>-0.479330313962195</v>
      </c>
      <c r="X82" s="23">
        <v>4.5977011494252873E-3</v>
      </c>
      <c r="Y82" s="3">
        <f t="shared" si="28"/>
        <v>-0.80041935519771712</v>
      </c>
      <c r="Z82" s="22">
        <v>211.76759699968991</v>
      </c>
      <c r="AA82" s="3">
        <f t="shared" si="29"/>
        <v>-1.0838937702427875</v>
      </c>
      <c r="AB82" s="5">
        <v>500</v>
      </c>
      <c r="AC82" s="3">
        <f t="shared" si="30"/>
        <v>0.31289103917242672</v>
      </c>
      <c r="AD82" s="17">
        <v>23.34</v>
      </c>
      <c r="AE82" s="3">
        <f t="shared" si="31"/>
        <v>-0.54584427775688593</v>
      </c>
      <c r="AF82" s="3">
        <v>0.2</v>
      </c>
      <c r="AG82" s="3"/>
    </row>
    <row r="83" spans="1:33" x14ac:dyDescent="0.25">
      <c r="B83" s="1">
        <v>16</v>
      </c>
      <c r="C83" s="3">
        <f t="shared" si="16"/>
        <v>-0.30058095426090464</v>
      </c>
      <c r="D83" s="1">
        <v>2</v>
      </c>
      <c r="E83" s="3">
        <f t="shared" si="17"/>
        <v>-0.36100485875783711</v>
      </c>
      <c r="F83" s="4">
        <v>138</v>
      </c>
      <c r="G83" s="3">
        <f t="shared" si="18"/>
        <v>1.5860237897848424</v>
      </c>
      <c r="H83" s="4">
        <v>36.299999999999997</v>
      </c>
      <c r="I83" s="3">
        <f t="shared" si="19"/>
        <v>-0.14340795744642088</v>
      </c>
      <c r="J83" s="3">
        <v>3.2689999999999997</v>
      </c>
      <c r="K83" s="3">
        <f t="shared" si="20"/>
        <v>0.3563714440543681</v>
      </c>
      <c r="L83" s="1">
        <v>40</v>
      </c>
      <c r="M83" s="3">
        <f t="shared" si="21"/>
        <v>0.66383785756683944</v>
      </c>
      <c r="N83" s="1">
        <v>48</v>
      </c>
      <c r="O83" s="3">
        <f t="shared" si="22"/>
        <v>0.34103595037481588</v>
      </c>
      <c r="P83" s="1">
        <v>250</v>
      </c>
      <c r="Q83" s="3">
        <f t="shared" si="23"/>
        <v>0.4527565160710223</v>
      </c>
      <c r="R83" s="1">
        <v>348</v>
      </c>
      <c r="S83" s="3">
        <f t="shared" si="24"/>
        <v>9.2702544387836289E-2</v>
      </c>
      <c r="T83" s="1">
        <f t="shared" si="25"/>
        <v>300</v>
      </c>
      <c r="U83" s="3">
        <f t="shared" si="26"/>
        <v>5.737763784856735E-2</v>
      </c>
      <c r="V83" s="1">
        <v>400</v>
      </c>
      <c r="W83" s="3">
        <f t="shared" si="27"/>
        <v>-0.479330313962195</v>
      </c>
      <c r="X83" s="23">
        <v>4.5977011494252873E-3</v>
      </c>
      <c r="Y83" s="3">
        <f t="shared" si="28"/>
        <v>-0.80041935519771712</v>
      </c>
      <c r="Z83" s="22">
        <v>238.26122952921415</v>
      </c>
      <c r="AA83" s="3">
        <f t="shared" si="29"/>
        <v>-0.79191381568672414</v>
      </c>
      <c r="AB83" s="5">
        <v>500</v>
      </c>
      <c r="AC83" s="3">
        <f t="shared" si="30"/>
        <v>0.31289103917242672</v>
      </c>
      <c r="AD83" s="17">
        <v>26.26</v>
      </c>
      <c r="AE83" s="3">
        <f t="shared" si="31"/>
        <v>-0.49601913855126328</v>
      </c>
      <c r="AF83" s="3">
        <v>0.25</v>
      </c>
      <c r="AG83" s="3"/>
    </row>
    <row r="84" spans="1:33" x14ac:dyDescent="0.25">
      <c r="B84" s="1">
        <v>16</v>
      </c>
      <c r="C84" s="3">
        <f t="shared" si="16"/>
        <v>-0.30058095426090464</v>
      </c>
      <c r="D84" s="1">
        <v>2</v>
      </c>
      <c r="E84" s="3">
        <f t="shared" si="17"/>
        <v>-0.36100485875783711</v>
      </c>
      <c r="F84" s="4">
        <v>138</v>
      </c>
      <c r="G84" s="3">
        <f t="shared" si="18"/>
        <v>1.5860237897848424</v>
      </c>
      <c r="H84" s="4">
        <v>36.299999999999997</v>
      </c>
      <c r="I84" s="3">
        <f t="shared" si="19"/>
        <v>-0.14340795744642088</v>
      </c>
      <c r="J84" s="3">
        <v>3.2689999999999997</v>
      </c>
      <c r="K84" s="3">
        <f t="shared" si="20"/>
        <v>0.3563714440543681</v>
      </c>
      <c r="L84" s="1">
        <v>40</v>
      </c>
      <c r="M84" s="3">
        <f t="shared" si="21"/>
        <v>0.66383785756683944</v>
      </c>
      <c r="N84" s="1">
        <v>48</v>
      </c>
      <c r="O84" s="3">
        <f t="shared" si="22"/>
        <v>0.34103595037481588</v>
      </c>
      <c r="P84" s="1">
        <v>250</v>
      </c>
      <c r="Q84" s="3">
        <f t="shared" si="23"/>
        <v>0.4527565160710223</v>
      </c>
      <c r="R84" s="1">
        <v>348</v>
      </c>
      <c r="S84" s="3">
        <f t="shared" si="24"/>
        <v>9.2702544387836289E-2</v>
      </c>
      <c r="T84" s="1">
        <f t="shared" si="25"/>
        <v>300</v>
      </c>
      <c r="U84" s="3">
        <f t="shared" si="26"/>
        <v>5.737763784856735E-2</v>
      </c>
      <c r="V84" s="1">
        <v>400</v>
      </c>
      <c r="W84" s="3">
        <f t="shared" si="27"/>
        <v>-0.479330313962195</v>
      </c>
      <c r="X84" s="23">
        <v>4.5977011494252873E-3</v>
      </c>
      <c r="Y84" s="3">
        <f t="shared" si="28"/>
        <v>-0.80041935519771712</v>
      </c>
      <c r="Z84" s="22">
        <v>264.70949624961241</v>
      </c>
      <c r="AA84" s="3">
        <f t="shared" si="29"/>
        <v>-0.50043382680627124</v>
      </c>
      <c r="AB84" s="5">
        <v>500</v>
      </c>
      <c r="AC84" s="3">
        <f t="shared" si="30"/>
        <v>0.31289103917242672</v>
      </c>
      <c r="AD84" s="17">
        <v>29.175000000000001</v>
      </c>
      <c r="AE84" s="3">
        <f t="shared" si="31"/>
        <v>-0.44627931636482843</v>
      </c>
      <c r="AF84" s="3">
        <v>0.28000000000000003</v>
      </c>
      <c r="AG84" s="3"/>
    </row>
    <row r="85" spans="1:33" x14ac:dyDescent="0.25">
      <c r="B85" s="1">
        <v>16</v>
      </c>
      <c r="C85" s="3">
        <f t="shared" si="16"/>
        <v>-0.30058095426090464</v>
      </c>
      <c r="D85" s="1">
        <v>2</v>
      </c>
      <c r="E85" s="3">
        <f t="shared" si="17"/>
        <v>-0.36100485875783711</v>
      </c>
      <c r="F85" s="4">
        <v>138</v>
      </c>
      <c r="G85" s="3">
        <f t="shared" si="18"/>
        <v>1.5860237897848424</v>
      </c>
      <c r="H85" s="4">
        <v>36.299999999999997</v>
      </c>
      <c r="I85" s="3">
        <f t="shared" si="19"/>
        <v>-0.14340795744642088</v>
      </c>
      <c r="J85" s="3">
        <v>3.2689999999999997</v>
      </c>
      <c r="K85" s="3">
        <f t="shared" si="20"/>
        <v>0.3563714440543681</v>
      </c>
      <c r="L85" s="1">
        <v>40</v>
      </c>
      <c r="M85" s="3">
        <f t="shared" si="21"/>
        <v>0.66383785756683944</v>
      </c>
      <c r="N85" s="1">
        <v>48</v>
      </c>
      <c r="O85" s="3">
        <f t="shared" si="22"/>
        <v>0.34103595037481588</v>
      </c>
      <c r="P85" s="1">
        <v>250</v>
      </c>
      <c r="Q85" s="3">
        <f t="shared" si="23"/>
        <v>0.4527565160710223</v>
      </c>
      <c r="R85" s="1">
        <v>348</v>
      </c>
      <c r="S85" s="3">
        <f t="shared" si="24"/>
        <v>9.2702544387836289E-2</v>
      </c>
      <c r="T85" s="1">
        <f t="shared" si="25"/>
        <v>300</v>
      </c>
      <c r="U85" s="3">
        <f t="shared" si="26"/>
        <v>5.737763784856735E-2</v>
      </c>
      <c r="V85" s="1">
        <v>400</v>
      </c>
      <c r="W85" s="3">
        <f t="shared" si="27"/>
        <v>-0.479330313962195</v>
      </c>
      <c r="X85" s="23">
        <v>4.5977011494252873E-3</v>
      </c>
      <c r="Y85" s="3">
        <f t="shared" si="28"/>
        <v>-0.80041935519771712</v>
      </c>
      <c r="Z85" s="22">
        <v>291.15776297001077</v>
      </c>
      <c r="AA85" s="3">
        <f t="shared" si="29"/>
        <v>-0.20895383792581745</v>
      </c>
      <c r="AB85" s="5">
        <v>500</v>
      </c>
      <c r="AC85" s="3">
        <f t="shared" si="30"/>
        <v>0.31289103917242672</v>
      </c>
      <c r="AD85" s="17">
        <v>32.090000000000003</v>
      </c>
      <c r="AE85" s="3">
        <f t="shared" si="31"/>
        <v>-0.39653949417839346</v>
      </c>
      <c r="AF85" s="3">
        <v>0.28000000000000003</v>
      </c>
      <c r="AG85" s="3"/>
    </row>
    <row r="86" spans="1:33" x14ac:dyDescent="0.25">
      <c r="B86" s="1">
        <v>16</v>
      </c>
      <c r="C86" s="3">
        <f t="shared" si="16"/>
        <v>-0.30058095426090464</v>
      </c>
      <c r="D86" s="1">
        <v>2</v>
      </c>
      <c r="E86" s="3">
        <f t="shared" si="17"/>
        <v>-0.36100485875783711</v>
      </c>
      <c r="F86" s="4">
        <v>138</v>
      </c>
      <c r="G86" s="3">
        <f t="shared" si="18"/>
        <v>1.5860237897848424</v>
      </c>
      <c r="H86" s="4">
        <v>36.299999999999997</v>
      </c>
      <c r="I86" s="3">
        <f t="shared" si="19"/>
        <v>-0.14340795744642088</v>
      </c>
      <c r="J86" s="3">
        <v>3.2689999999999997</v>
      </c>
      <c r="K86" s="3">
        <f t="shared" si="20"/>
        <v>0.3563714440543681</v>
      </c>
      <c r="L86" s="1">
        <v>40</v>
      </c>
      <c r="M86" s="3">
        <f t="shared" si="21"/>
        <v>0.66383785756683944</v>
      </c>
      <c r="N86" s="1">
        <v>48</v>
      </c>
      <c r="O86" s="3">
        <f t="shared" si="22"/>
        <v>0.34103595037481588</v>
      </c>
      <c r="P86" s="1">
        <v>250</v>
      </c>
      <c r="Q86" s="3">
        <f t="shared" si="23"/>
        <v>0.4527565160710223</v>
      </c>
      <c r="R86" s="1">
        <v>348</v>
      </c>
      <c r="S86" s="3">
        <f t="shared" si="24"/>
        <v>9.2702544387836289E-2</v>
      </c>
      <c r="T86" s="1">
        <f t="shared" si="25"/>
        <v>300</v>
      </c>
      <c r="U86" s="3">
        <f t="shared" si="26"/>
        <v>5.737763784856735E-2</v>
      </c>
      <c r="V86" s="1">
        <v>400</v>
      </c>
      <c r="W86" s="3">
        <f t="shared" si="27"/>
        <v>-0.479330313962195</v>
      </c>
      <c r="X86" s="23">
        <v>4.5977011494252873E-3</v>
      </c>
      <c r="Y86" s="3">
        <f t="shared" si="28"/>
        <v>-0.80041935519771712</v>
      </c>
      <c r="Z86" s="22">
        <v>317.65139549953489</v>
      </c>
      <c r="AA86" s="3">
        <f t="shared" si="29"/>
        <v>8.3026116630244631E-2</v>
      </c>
      <c r="AB86" s="5">
        <v>500</v>
      </c>
      <c r="AC86" s="3">
        <f t="shared" si="30"/>
        <v>0.31289103917242672</v>
      </c>
      <c r="AD86" s="17">
        <v>35.01</v>
      </c>
      <c r="AE86" s="3">
        <f t="shared" si="31"/>
        <v>-0.34671435497277098</v>
      </c>
      <c r="AF86" s="3">
        <v>0.3</v>
      </c>
      <c r="AG86" s="3"/>
    </row>
    <row r="87" spans="1:33" x14ac:dyDescent="0.25">
      <c r="B87" s="1">
        <v>16</v>
      </c>
      <c r="C87" s="3">
        <f t="shared" si="16"/>
        <v>-0.30058095426090464</v>
      </c>
      <c r="D87" s="1">
        <v>2</v>
      </c>
      <c r="E87" s="3">
        <f t="shared" si="17"/>
        <v>-0.36100485875783711</v>
      </c>
      <c r="F87" s="4">
        <v>138</v>
      </c>
      <c r="G87" s="3">
        <f t="shared" si="18"/>
        <v>1.5860237897848424</v>
      </c>
      <c r="H87" s="4">
        <v>36.299999999999997</v>
      </c>
      <c r="I87" s="3">
        <f t="shared" si="19"/>
        <v>-0.14340795744642088</v>
      </c>
      <c r="J87" s="3">
        <v>3.2689999999999997</v>
      </c>
      <c r="K87" s="3">
        <f t="shared" si="20"/>
        <v>0.3563714440543681</v>
      </c>
      <c r="L87" s="1">
        <v>40</v>
      </c>
      <c r="M87" s="3">
        <f t="shared" si="21"/>
        <v>0.66383785756683944</v>
      </c>
      <c r="N87" s="1">
        <v>48</v>
      </c>
      <c r="O87" s="3">
        <f t="shared" si="22"/>
        <v>0.34103595037481588</v>
      </c>
      <c r="P87" s="1">
        <v>250</v>
      </c>
      <c r="Q87" s="3">
        <f t="shared" si="23"/>
        <v>0.4527565160710223</v>
      </c>
      <c r="R87" s="1">
        <v>348</v>
      </c>
      <c r="S87" s="3">
        <f t="shared" si="24"/>
        <v>9.2702544387836289E-2</v>
      </c>
      <c r="T87" s="1">
        <f t="shared" si="25"/>
        <v>300</v>
      </c>
      <c r="U87" s="3">
        <f t="shared" si="26"/>
        <v>5.737763784856735E-2</v>
      </c>
      <c r="V87" s="1">
        <v>400</v>
      </c>
      <c r="W87" s="3">
        <f t="shared" si="27"/>
        <v>-0.479330313962195</v>
      </c>
      <c r="X87" s="23">
        <v>4.5977011494252873E-3</v>
      </c>
      <c r="Y87" s="3">
        <f t="shared" si="28"/>
        <v>-0.80041935519771712</v>
      </c>
      <c r="Z87" s="22">
        <v>344.14502802905912</v>
      </c>
      <c r="AA87" s="3">
        <f t="shared" si="29"/>
        <v>0.37500607118630797</v>
      </c>
      <c r="AB87" s="5">
        <v>500</v>
      </c>
      <c r="AC87" s="3">
        <f t="shared" si="30"/>
        <v>0.31289103917242672</v>
      </c>
      <c r="AD87" s="17">
        <v>37.93</v>
      </c>
      <c r="AE87" s="3">
        <f t="shared" si="31"/>
        <v>-0.29688921576714833</v>
      </c>
      <c r="AF87" s="3">
        <v>0.33</v>
      </c>
      <c r="AG87" s="3"/>
    </row>
    <row r="88" spans="1:33" x14ac:dyDescent="0.25">
      <c r="B88" s="1">
        <v>16</v>
      </c>
      <c r="C88" s="3">
        <f t="shared" si="16"/>
        <v>-0.30058095426090464</v>
      </c>
      <c r="D88" s="1">
        <v>2</v>
      </c>
      <c r="E88" s="3">
        <f t="shared" si="17"/>
        <v>-0.36100485875783711</v>
      </c>
      <c r="F88" s="4">
        <v>138</v>
      </c>
      <c r="G88" s="3">
        <f t="shared" si="18"/>
        <v>1.5860237897848424</v>
      </c>
      <c r="H88" s="4">
        <v>36.299999999999997</v>
      </c>
      <c r="I88" s="3">
        <f t="shared" si="19"/>
        <v>-0.14340795744642088</v>
      </c>
      <c r="J88" s="3">
        <v>3.2689999999999997</v>
      </c>
      <c r="K88" s="3">
        <f t="shared" si="20"/>
        <v>0.3563714440543681</v>
      </c>
      <c r="L88" s="1">
        <v>40</v>
      </c>
      <c r="M88" s="3">
        <f t="shared" si="21"/>
        <v>0.66383785756683944</v>
      </c>
      <c r="N88" s="1">
        <v>48</v>
      </c>
      <c r="O88" s="3">
        <f t="shared" si="22"/>
        <v>0.34103595037481588</v>
      </c>
      <c r="P88" s="1">
        <v>250</v>
      </c>
      <c r="Q88" s="3">
        <f t="shared" si="23"/>
        <v>0.4527565160710223</v>
      </c>
      <c r="R88" s="1">
        <v>348</v>
      </c>
      <c r="S88" s="3">
        <f t="shared" si="24"/>
        <v>9.2702544387836289E-2</v>
      </c>
      <c r="T88" s="1">
        <f t="shared" si="25"/>
        <v>300</v>
      </c>
      <c r="U88" s="3">
        <f t="shared" si="26"/>
        <v>5.737763784856735E-2</v>
      </c>
      <c r="V88" s="1">
        <v>400</v>
      </c>
      <c r="W88" s="3">
        <f t="shared" si="27"/>
        <v>-0.479330313962195</v>
      </c>
      <c r="X88" s="23">
        <v>4.5977011494252873E-3</v>
      </c>
      <c r="Y88" s="3">
        <f t="shared" si="28"/>
        <v>-0.80041935519771712</v>
      </c>
      <c r="Z88" s="22">
        <v>370.54792894033159</v>
      </c>
      <c r="AA88" s="3">
        <f t="shared" si="29"/>
        <v>0.66598609439115231</v>
      </c>
      <c r="AB88" s="5">
        <v>500</v>
      </c>
      <c r="AC88" s="3">
        <f t="shared" si="30"/>
        <v>0.31289103917242672</v>
      </c>
      <c r="AD88" s="17">
        <v>40.840000000000003</v>
      </c>
      <c r="AE88" s="3">
        <f t="shared" si="31"/>
        <v>-0.24723471059990107</v>
      </c>
      <c r="AF88" s="3">
        <v>0.33</v>
      </c>
      <c r="AG88" s="3"/>
    </row>
    <row r="89" spans="1:33" x14ac:dyDescent="0.25">
      <c r="A89" t="s">
        <v>26</v>
      </c>
      <c r="B89" s="1">
        <v>16</v>
      </c>
      <c r="C89" s="3">
        <f t="shared" si="16"/>
        <v>-0.30058095426090464</v>
      </c>
      <c r="D89" s="1">
        <v>2</v>
      </c>
      <c r="E89" s="3">
        <f t="shared" si="17"/>
        <v>-0.36100485875783711</v>
      </c>
      <c r="F89" s="4">
        <v>138</v>
      </c>
      <c r="G89" s="3">
        <f t="shared" si="18"/>
        <v>1.5860237897848424</v>
      </c>
      <c r="H89" s="4">
        <v>36.299999999999997</v>
      </c>
      <c r="I89" s="3">
        <f t="shared" si="19"/>
        <v>-0.14340795744642088</v>
      </c>
      <c r="J89" s="3">
        <v>3.2689999999999997</v>
      </c>
      <c r="K89" s="3">
        <f t="shared" si="20"/>
        <v>0.3563714440543681</v>
      </c>
      <c r="L89" s="1">
        <v>40</v>
      </c>
      <c r="M89" s="3">
        <f t="shared" si="21"/>
        <v>0.66383785756683944</v>
      </c>
      <c r="N89" s="1">
        <v>48</v>
      </c>
      <c r="O89" s="3">
        <f t="shared" si="22"/>
        <v>0.34103595037481588</v>
      </c>
      <c r="P89" s="1">
        <v>250</v>
      </c>
      <c r="Q89" s="3">
        <f t="shared" si="23"/>
        <v>0.4527565160710223</v>
      </c>
      <c r="R89" s="1">
        <v>348</v>
      </c>
      <c r="S89" s="3">
        <f t="shared" si="24"/>
        <v>9.2702544387836289E-2</v>
      </c>
      <c r="T89" s="1">
        <f t="shared" si="25"/>
        <v>300</v>
      </c>
      <c r="U89" s="3">
        <f t="shared" si="26"/>
        <v>5.737763784856735E-2</v>
      </c>
      <c r="V89" s="1">
        <v>400</v>
      </c>
      <c r="W89" s="3">
        <f t="shared" si="27"/>
        <v>-0.479330313962195</v>
      </c>
      <c r="X89" s="23">
        <v>4.5977011494252873E-3</v>
      </c>
      <c r="Y89" s="3">
        <f t="shared" si="28"/>
        <v>-0.80041935519771712</v>
      </c>
      <c r="Z89" s="22">
        <v>211.76759699968991</v>
      </c>
      <c r="AA89" s="3">
        <f t="shared" si="29"/>
        <v>-1.0838937702427875</v>
      </c>
      <c r="AB89" s="5">
        <v>500</v>
      </c>
      <c r="AC89" s="3">
        <f t="shared" si="30"/>
        <v>0.31289103917242672</v>
      </c>
      <c r="AD89" s="17">
        <v>23.34</v>
      </c>
      <c r="AE89" s="3">
        <f t="shared" si="31"/>
        <v>-0.54584427775688593</v>
      </c>
      <c r="AF89" s="3">
        <v>0.15</v>
      </c>
      <c r="AG89" s="3"/>
    </row>
    <row r="90" spans="1:33" x14ac:dyDescent="0.25">
      <c r="B90" s="1">
        <v>16</v>
      </c>
      <c r="C90" s="3">
        <f t="shared" si="16"/>
        <v>-0.30058095426090464</v>
      </c>
      <c r="D90" s="1">
        <v>2</v>
      </c>
      <c r="E90" s="3">
        <f t="shared" si="17"/>
        <v>-0.36100485875783711</v>
      </c>
      <c r="F90" s="4">
        <v>138</v>
      </c>
      <c r="G90" s="3">
        <f t="shared" si="18"/>
        <v>1.5860237897848424</v>
      </c>
      <c r="H90" s="4">
        <v>36.299999999999997</v>
      </c>
      <c r="I90" s="3">
        <f t="shared" si="19"/>
        <v>-0.14340795744642088</v>
      </c>
      <c r="J90" s="3">
        <v>3.2689999999999997</v>
      </c>
      <c r="K90" s="3">
        <f t="shared" si="20"/>
        <v>0.3563714440543681</v>
      </c>
      <c r="L90" s="1">
        <v>40</v>
      </c>
      <c r="M90" s="3">
        <f t="shared" si="21"/>
        <v>0.66383785756683944</v>
      </c>
      <c r="N90" s="1">
        <v>48</v>
      </c>
      <c r="O90" s="3">
        <f t="shared" si="22"/>
        <v>0.34103595037481588</v>
      </c>
      <c r="P90" s="1">
        <v>250</v>
      </c>
      <c r="Q90" s="3">
        <f t="shared" si="23"/>
        <v>0.4527565160710223</v>
      </c>
      <c r="R90" s="1">
        <v>348</v>
      </c>
      <c r="S90" s="3">
        <f t="shared" si="24"/>
        <v>9.2702544387836289E-2</v>
      </c>
      <c r="T90" s="1">
        <f t="shared" si="25"/>
        <v>300</v>
      </c>
      <c r="U90" s="3">
        <f t="shared" si="26"/>
        <v>5.737763784856735E-2</v>
      </c>
      <c r="V90" s="1">
        <v>400</v>
      </c>
      <c r="W90" s="3">
        <f t="shared" si="27"/>
        <v>-0.479330313962195</v>
      </c>
      <c r="X90" s="23">
        <v>4.5977011494252873E-3</v>
      </c>
      <c r="Y90" s="3">
        <f t="shared" si="28"/>
        <v>-0.80041935519771712</v>
      </c>
      <c r="Z90" s="22">
        <v>238.26122952921415</v>
      </c>
      <c r="AA90" s="3">
        <f t="shared" si="29"/>
        <v>-0.79191381568672414</v>
      </c>
      <c r="AB90" s="5">
        <v>500</v>
      </c>
      <c r="AC90" s="3">
        <f t="shared" si="30"/>
        <v>0.31289103917242672</v>
      </c>
      <c r="AD90" s="17">
        <v>26.26</v>
      </c>
      <c r="AE90" s="3">
        <f t="shared" si="31"/>
        <v>-0.49601913855126328</v>
      </c>
      <c r="AF90" s="3">
        <v>0.18</v>
      </c>
      <c r="AG90" s="3"/>
    </row>
    <row r="91" spans="1:33" x14ac:dyDescent="0.25">
      <c r="B91" s="1">
        <v>16</v>
      </c>
      <c r="C91" s="3">
        <f t="shared" si="16"/>
        <v>-0.30058095426090464</v>
      </c>
      <c r="D91" s="1">
        <v>2</v>
      </c>
      <c r="E91" s="3">
        <f t="shared" si="17"/>
        <v>-0.36100485875783711</v>
      </c>
      <c r="F91" s="4">
        <v>138</v>
      </c>
      <c r="G91" s="3">
        <f t="shared" si="18"/>
        <v>1.5860237897848424</v>
      </c>
      <c r="H91" s="4">
        <v>36.299999999999997</v>
      </c>
      <c r="I91" s="3">
        <f t="shared" si="19"/>
        <v>-0.14340795744642088</v>
      </c>
      <c r="J91" s="3">
        <v>3.2689999999999997</v>
      </c>
      <c r="K91" s="3">
        <f t="shared" si="20"/>
        <v>0.3563714440543681</v>
      </c>
      <c r="L91" s="1">
        <v>40</v>
      </c>
      <c r="M91" s="3">
        <f t="shared" si="21"/>
        <v>0.66383785756683944</v>
      </c>
      <c r="N91" s="1">
        <v>48</v>
      </c>
      <c r="O91" s="3">
        <f t="shared" si="22"/>
        <v>0.34103595037481588</v>
      </c>
      <c r="P91" s="1">
        <v>250</v>
      </c>
      <c r="Q91" s="3">
        <f t="shared" si="23"/>
        <v>0.4527565160710223</v>
      </c>
      <c r="R91" s="1">
        <v>348</v>
      </c>
      <c r="S91" s="3">
        <f t="shared" si="24"/>
        <v>9.2702544387836289E-2</v>
      </c>
      <c r="T91" s="1">
        <f t="shared" si="25"/>
        <v>300</v>
      </c>
      <c r="U91" s="3">
        <f t="shared" si="26"/>
        <v>5.737763784856735E-2</v>
      </c>
      <c r="V91" s="1">
        <v>400</v>
      </c>
      <c r="W91" s="3">
        <f t="shared" si="27"/>
        <v>-0.479330313962195</v>
      </c>
      <c r="X91" s="23">
        <v>4.5977011494252873E-3</v>
      </c>
      <c r="Y91" s="3">
        <f t="shared" si="28"/>
        <v>-0.80041935519771712</v>
      </c>
      <c r="Z91" s="22">
        <v>264.70949624961241</v>
      </c>
      <c r="AA91" s="3">
        <f t="shared" si="29"/>
        <v>-0.50043382680627124</v>
      </c>
      <c r="AB91" s="5">
        <v>500</v>
      </c>
      <c r="AC91" s="3">
        <f t="shared" si="30"/>
        <v>0.31289103917242672</v>
      </c>
      <c r="AD91" s="17">
        <v>29.175000000000001</v>
      </c>
      <c r="AE91" s="3">
        <f t="shared" si="31"/>
        <v>-0.44627931636482843</v>
      </c>
      <c r="AF91" s="3">
        <v>0.2</v>
      </c>
      <c r="AG91" s="3"/>
    </row>
    <row r="92" spans="1:33" x14ac:dyDescent="0.25">
      <c r="B92" s="1">
        <v>16</v>
      </c>
      <c r="C92" s="3">
        <f t="shared" si="16"/>
        <v>-0.30058095426090464</v>
      </c>
      <c r="D92" s="1">
        <v>2</v>
      </c>
      <c r="E92" s="3">
        <f t="shared" si="17"/>
        <v>-0.36100485875783711</v>
      </c>
      <c r="F92" s="4">
        <v>138</v>
      </c>
      <c r="G92" s="3">
        <f t="shared" si="18"/>
        <v>1.5860237897848424</v>
      </c>
      <c r="H92" s="4">
        <v>36.299999999999997</v>
      </c>
      <c r="I92" s="3">
        <f t="shared" si="19"/>
        <v>-0.14340795744642088</v>
      </c>
      <c r="J92" s="3">
        <v>3.2689999999999997</v>
      </c>
      <c r="K92" s="3">
        <f t="shared" si="20"/>
        <v>0.3563714440543681</v>
      </c>
      <c r="L92" s="1">
        <v>40</v>
      </c>
      <c r="M92" s="3">
        <f t="shared" si="21"/>
        <v>0.66383785756683944</v>
      </c>
      <c r="N92" s="1">
        <v>48</v>
      </c>
      <c r="O92" s="3">
        <f t="shared" si="22"/>
        <v>0.34103595037481588</v>
      </c>
      <c r="P92" s="1">
        <v>250</v>
      </c>
      <c r="Q92" s="3">
        <f t="shared" si="23"/>
        <v>0.4527565160710223</v>
      </c>
      <c r="R92" s="1">
        <v>348</v>
      </c>
      <c r="S92" s="3">
        <f t="shared" si="24"/>
        <v>9.2702544387836289E-2</v>
      </c>
      <c r="T92" s="1">
        <f t="shared" si="25"/>
        <v>300</v>
      </c>
      <c r="U92" s="3">
        <f t="shared" si="26"/>
        <v>5.737763784856735E-2</v>
      </c>
      <c r="V92" s="1">
        <v>400</v>
      </c>
      <c r="W92" s="3">
        <f t="shared" si="27"/>
        <v>-0.479330313962195</v>
      </c>
      <c r="X92" s="23">
        <v>4.5977011494252873E-3</v>
      </c>
      <c r="Y92" s="3">
        <f t="shared" si="28"/>
        <v>-0.80041935519771712</v>
      </c>
      <c r="Z92" s="22">
        <v>291.15776297001077</v>
      </c>
      <c r="AA92" s="3">
        <f t="shared" si="29"/>
        <v>-0.20895383792581745</v>
      </c>
      <c r="AB92" s="5">
        <v>500</v>
      </c>
      <c r="AC92" s="3">
        <f t="shared" si="30"/>
        <v>0.31289103917242672</v>
      </c>
      <c r="AD92" s="17">
        <v>32.090000000000003</v>
      </c>
      <c r="AE92" s="3">
        <f t="shared" si="31"/>
        <v>-0.39653949417839346</v>
      </c>
      <c r="AF92" s="3">
        <v>0.25</v>
      </c>
      <c r="AG92" s="3"/>
    </row>
    <row r="93" spans="1:33" x14ac:dyDescent="0.25">
      <c r="B93" s="1">
        <v>16</v>
      </c>
      <c r="C93" s="3">
        <f t="shared" si="16"/>
        <v>-0.30058095426090464</v>
      </c>
      <c r="D93" s="1">
        <v>2</v>
      </c>
      <c r="E93" s="3">
        <f t="shared" si="17"/>
        <v>-0.36100485875783711</v>
      </c>
      <c r="F93" s="4">
        <v>138</v>
      </c>
      <c r="G93" s="3">
        <f t="shared" si="18"/>
        <v>1.5860237897848424</v>
      </c>
      <c r="H93" s="4">
        <v>36.299999999999997</v>
      </c>
      <c r="I93" s="3">
        <f t="shared" si="19"/>
        <v>-0.14340795744642088</v>
      </c>
      <c r="J93" s="3">
        <v>3.2689999999999997</v>
      </c>
      <c r="K93" s="3">
        <f t="shared" si="20"/>
        <v>0.3563714440543681</v>
      </c>
      <c r="L93" s="1">
        <v>40</v>
      </c>
      <c r="M93" s="3">
        <f t="shared" si="21"/>
        <v>0.66383785756683944</v>
      </c>
      <c r="N93" s="1">
        <v>48</v>
      </c>
      <c r="O93" s="3">
        <f t="shared" si="22"/>
        <v>0.34103595037481588</v>
      </c>
      <c r="P93" s="1">
        <v>250</v>
      </c>
      <c r="Q93" s="3">
        <f t="shared" si="23"/>
        <v>0.4527565160710223</v>
      </c>
      <c r="R93" s="1">
        <v>348</v>
      </c>
      <c r="S93" s="3">
        <f t="shared" si="24"/>
        <v>9.2702544387836289E-2</v>
      </c>
      <c r="T93" s="1">
        <f t="shared" si="25"/>
        <v>300</v>
      </c>
      <c r="U93" s="3">
        <f t="shared" si="26"/>
        <v>5.737763784856735E-2</v>
      </c>
      <c r="V93" s="1">
        <v>400</v>
      </c>
      <c r="W93" s="3">
        <f t="shared" si="27"/>
        <v>-0.479330313962195</v>
      </c>
      <c r="X93" s="23">
        <v>4.5977011494252873E-3</v>
      </c>
      <c r="Y93" s="3">
        <f t="shared" si="28"/>
        <v>-0.80041935519771712</v>
      </c>
      <c r="Z93" s="22">
        <v>317.65139549953489</v>
      </c>
      <c r="AA93" s="3">
        <f t="shared" si="29"/>
        <v>8.3026116630244631E-2</v>
      </c>
      <c r="AB93" s="5">
        <v>500</v>
      </c>
      <c r="AC93" s="3">
        <f t="shared" si="30"/>
        <v>0.31289103917242672</v>
      </c>
      <c r="AD93" s="17">
        <v>35.01</v>
      </c>
      <c r="AE93" s="3">
        <f t="shared" si="31"/>
        <v>-0.34671435497277098</v>
      </c>
      <c r="AF93" s="3">
        <v>0.3</v>
      </c>
      <c r="AG93" s="3"/>
    </row>
    <row r="94" spans="1:33" x14ac:dyDescent="0.25">
      <c r="B94" s="1">
        <v>16</v>
      </c>
      <c r="C94" s="3">
        <f t="shared" si="16"/>
        <v>-0.30058095426090464</v>
      </c>
      <c r="D94" s="1">
        <v>2</v>
      </c>
      <c r="E94" s="3">
        <f t="shared" si="17"/>
        <v>-0.36100485875783711</v>
      </c>
      <c r="F94" s="4">
        <v>138</v>
      </c>
      <c r="G94" s="3">
        <f t="shared" si="18"/>
        <v>1.5860237897848424</v>
      </c>
      <c r="H94" s="4">
        <v>36.299999999999997</v>
      </c>
      <c r="I94" s="3">
        <f t="shared" si="19"/>
        <v>-0.14340795744642088</v>
      </c>
      <c r="J94" s="3">
        <v>3.2689999999999997</v>
      </c>
      <c r="K94" s="3">
        <f t="shared" si="20"/>
        <v>0.3563714440543681</v>
      </c>
      <c r="L94" s="1">
        <v>40</v>
      </c>
      <c r="M94" s="3">
        <f t="shared" si="21"/>
        <v>0.66383785756683944</v>
      </c>
      <c r="N94" s="1">
        <v>48</v>
      </c>
      <c r="O94" s="3">
        <f t="shared" si="22"/>
        <v>0.34103595037481588</v>
      </c>
      <c r="P94" s="1">
        <v>250</v>
      </c>
      <c r="Q94" s="3">
        <f t="shared" si="23"/>
        <v>0.4527565160710223</v>
      </c>
      <c r="R94" s="1">
        <v>348</v>
      </c>
      <c r="S94" s="3">
        <f t="shared" si="24"/>
        <v>9.2702544387836289E-2</v>
      </c>
      <c r="T94" s="1">
        <f t="shared" si="25"/>
        <v>300</v>
      </c>
      <c r="U94" s="3">
        <f t="shared" si="26"/>
        <v>5.737763784856735E-2</v>
      </c>
      <c r="V94" s="1">
        <v>400</v>
      </c>
      <c r="W94" s="3">
        <f t="shared" si="27"/>
        <v>-0.479330313962195</v>
      </c>
      <c r="X94" s="23">
        <v>4.5977011494252873E-3</v>
      </c>
      <c r="Y94" s="3">
        <f t="shared" si="28"/>
        <v>-0.80041935519771712</v>
      </c>
      <c r="Z94" s="22">
        <v>344.14502802905912</v>
      </c>
      <c r="AA94" s="3">
        <f t="shared" si="29"/>
        <v>0.37500607118630797</v>
      </c>
      <c r="AB94" s="5">
        <v>500</v>
      </c>
      <c r="AC94" s="3">
        <f t="shared" si="30"/>
        <v>0.31289103917242672</v>
      </c>
      <c r="AD94" s="17">
        <v>37.93</v>
      </c>
      <c r="AE94" s="3">
        <f t="shared" si="31"/>
        <v>-0.29688921576714833</v>
      </c>
      <c r="AF94" s="3">
        <v>0.33</v>
      </c>
      <c r="AG94" s="3"/>
    </row>
    <row r="95" spans="1:33" x14ac:dyDescent="0.25">
      <c r="B95" s="1">
        <v>16</v>
      </c>
      <c r="C95" s="3">
        <f t="shared" si="16"/>
        <v>-0.30058095426090464</v>
      </c>
      <c r="D95" s="1">
        <v>2</v>
      </c>
      <c r="E95" s="3">
        <f t="shared" si="17"/>
        <v>-0.36100485875783711</v>
      </c>
      <c r="F95" s="4">
        <v>138</v>
      </c>
      <c r="G95" s="3">
        <f t="shared" si="18"/>
        <v>1.5860237897848424</v>
      </c>
      <c r="H95" s="4">
        <v>36.299999999999997</v>
      </c>
      <c r="I95" s="3">
        <f t="shared" si="19"/>
        <v>-0.14340795744642088</v>
      </c>
      <c r="J95" s="3">
        <v>3.2689999999999997</v>
      </c>
      <c r="K95" s="3">
        <f t="shared" si="20"/>
        <v>0.3563714440543681</v>
      </c>
      <c r="L95" s="1">
        <v>40</v>
      </c>
      <c r="M95" s="3">
        <f t="shared" si="21"/>
        <v>0.66383785756683944</v>
      </c>
      <c r="N95" s="1">
        <v>48</v>
      </c>
      <c r="O95" s="3">
        <f t="shared" si="22"/>
        <v>0.34103595037481588</v>
      </c>
      <c r="P95" s="1">
        <v>250</v>
      </c>
      <c r="Q95" s="3">
        <f t="shared" si="23"/>
        <v>0.4527565160710223</v>
      </c>
      <c r="R95" s="1">
        <v>348</v>
      </c>
      <c r="S95" s="3">
        <f t="shared" si="24"/>
        <v>9.2702544387836289E-2</v>
      </c>
      <c r="T95" s="1">
        <f t="shared" si="25"/>
        <v>300</v>
      </c>
      <c r="U95" s="3">
        <f t="shared" si="26"/>
        <v>5.737763784856735E-2</v>
      </c>
      <c r="V95" s="1">
        <v>400</v>
      </c>
      <c r="W95" s="3">
        <f t="shared" si="27"/>
        <v>-0.479330313962195</v>
      </c>
      <c r="X95" s="23">
        <v>4.5977011494252873E-3</v>
      </c>
      <c r="Y95" s="3">
        <f t="shared" si="28"/>
        <v>-0.80041935519771712</v>
      </c>
      <c r="Z95" s="22">
        <v>370.54792894033159</v>
      </c>
      <c r="AA95" s="3">
        <f t="shared" si="29"/>
        <v>0.66598609439115231</v>
      </c>
      <c r="AB95" s="5">
        <v>500</v>
      </c>
      <c r="AC95" s="3">
        <f t="shared" si="30"/>
        <v>0.31289103917242672</v>
      </c>
      <c r="AD95" s="17">
        <v>40.840000000000003</v>
      </c>
      <c r="AE95" s="3">
        <f t="shared" si="31"/>
        <v>-0.24723471059990107</v>
      </c>
      <c r="AF95" s="3">
        <v>0.38</v>
      </c>
      <c r="AG95" s="3"/>
    </row>
    <row r="96" spans="1:33" x14ac:dyDescent="0.25">
      <c r="A96" t="s">
        <v>27</v>
      </c>
      <c r="B96" s="1">
        <v>16</v>
      </c>
      <c r="C96" s="3">
        <f t="shared" si="16"/>
        <v>-0.30058095426090464</v>
      </c>
      <c r="D96" s="1">
        <v>2</v>
      </c>
      <c r="E96" s="3">
        <f t="shared" si="17"/>
        <v>-0.36100485875783711</v>
      </c>
      <c r="F96" s="4">
        <v>168</v>
      </c>
      <c r="G96" s="3">
        <f t="shared" si="18"/>
        <v>2.2277079001073754</v>
      </c>
      <c r="H96" s="4">
        <v>36.299999999999997</v>
      </c>
      <c r="I96" s="3">
        <f t="shared" si="19"/>
        <v>-0.14340795744642088</v>
      </c>
      <c r="J96" s="3">
        <v>3.2689999999999997</v>
      </c>
      <c r="K96" s="3">
        <f t="shared" si="20"/>
        <v>0.3563714440543681</v>
      </c>
      <c r="L96" s="1">
        <v>25</v>
      </c>
      <c r="M96" s="3">
        <f t="shared" si="21"/>
        <v>-0.72808681457417013</v>
      </c>
      <c r="N96" s="1">
        <v>33</v>
      </c>
      <c r="O96" s="3">
        <f t="shared" si="22"/>
        <v>-0.88706802467951928</v>
      </c>
      <c r="P96" s="1">
        <v>250</v>
      </c>
      <c r="Q96" s="3">
        <f t="shared" si="23"/>
        <v>0.4527565160710223</v>
      </c>
      <c r="R96" s="1">
        <v>333</v>
      </c>
      <c r="S96" s="3">
        <f t="shared" si="24"/>
        <v>-4.147978470372999E-2</v>
      </c>
      <c r="T96" s="1">
        <f t="shared" si="25"/>
        <v>300</v>
      </c>
      <c r="U96" s="3">
        <f t="shared" si="26"/>
        <v>5.737763784856735E-2</v>
      </c>
      <c r="V96" s="1">
        <v>400</v>
      </c>
      <c r="W96" s="3">
        <f t="shared" si="27"/>
        <v>-0.479330313962195</v>
      </c>
      <c r="X96" s="23">
        <v>4.8048048048048046E-3</v>
      </c>
      <c r="Y96" s="3">
        <f t="shared" si="28"/>
        <v>-0.77496006017643404</v>
      </c>
      <c r="Z96" s="22">
        <v>211.76759699968994</v>
      </c>
      <c r="AA96" s="3">
        <f t="shared" si="29"/>
        <v>-1.0838937702427871</v>
      </c>
      <c r="AB96" s="5">
        <v>500</v>
      </c>
      <c r="AC96" s="3">
        <f t="shared" si="30"/>
        <v>0.31289103917242672</v>
      </c>
      <c r="AD96" s="17">
        <v>23.34</v>
      </c>
      <c r="AE96" s="3">
        <f t="shared" si="31"/>
        <v>-0.54584427775688593</v>
      </c>
      <c r="AF96" s="3">
        <v>0.15</v>
      </c>
      <c r="AG96" s="3"/>
    </row>
    <row r="97" spans="1:33" x14ac:dyDescent="0.25">
      <c r="B97" s="1">
        <v>16</v>
      </c>
      <c r="C97" s="3">
        <f t="shared" si="16"/>
        <v>-0.30058095426090464</v>
      </c>
      <c r="D97" s="1">
        <v>2</v>
      </c>
      <c r="E97" s="3">
        <f t="shared" si="17"/>
        <v>-0.36100485875783711</v>
      </c>
      <c r="F97" s="4">
        <v>168</v>
      </c>
      <c r="G97" s="3">
        <f t="shared" si="18"/>
        <v>2.2277079001073754</v>
      </c>
      <c r="H97" s="4">
        <v>36.299999999999997</v>
      </c>
      <c r="I97" s="3">
        <f t="shared" si="19"/>
        <v>-0.14340795744642088</v>
      </c>
      <c r="J97" s="3">
        <v>3.2689999999999997</v>
      </c>
      <c r="K97" s="3">
        <f t="shared" si="20"/>
        <v>0.3563714440543681</v>
      </c>
      <c r="L97" s="1">
        <v>25</v>
      </c>
      <c r="M97" s="3">
        <f t="shared" si="21"/>
        <v>-0.72808681457417013</v>
      </c>
      <c r="N97" s="1">
        <v>33</v>
      </c>
      <c r="O97" s="3">
        <f t="shared" si="22"/>
        <v>-0.88706802467951928</v>
      </c>
      <c r="P97" s="1">
        <v>250</v>
      </c>
      <c r="Q97" s="3">
        <f t="shared" si="23"/>
        <v>0.4527565160710223</v>
      </c>
      <c r="R97" s="1">
        <v>333</v>
      </c>
      <c r="S97" s="3">
        <f t="shared" si="24"/>
        <v>-4.147978470372999E-2</v>
      </c>
      <c r="T97" s="1">
        <f t="shared" si="25"/>
        <v>300</v>
      </c>
      <c r="U97" s="3">
        <f t="shared" si="26"/>
        <v>5.737763784856735E-2</v>
      </c>
      <c r="V97" s="1">
        <v>400</v>
      </c>
      <c r="W97" s="3">
        <f t="shared" si="27"/>
        <v>-0.479330313962195</v>
      </c>
      <c r="X97" s="23">
        <v>4.8048048048048046E-3</v>
      </c>
      <c r="Y97" s="3">
        <f t="shared" si="28"/>
        <v>-0.77496006017643404</v>
      </c>
      <c r="Z97" s="22">
        <v>238.26122952921412</v>
      </c>
      <c r="AA97" s="3">
        <f t="shared" si="29"/>
        <v>-0.79191381568672448</v>
      </c>
      <c r="AB97" s="5">
        <v>500</v>
      </c>
      <c r="AC97" s="3">
        <f t="shared" si="30"/>
        <v>0.31289103917242672</v>
      </c>
      <c r="AD97" s="17">
        <v>26.26</v>
      </c>
      <c r="AE97" s="3">
        <f t="shared" si="31"/>
        <v>-0.49601913855126328</v>
      </c>
      <c r="AF97" s="3">
        <v>0.18</v>
      </c>
      <c r="AG97" s="3"/>
    </row>
    <row r="98" spans="1:33" x14ac:dyDescent="0.25">
      <c r="B98" s="1">
        <v>16</v>
      </c>
      <c r="C98" s="3">
        <f t="shared" si="16"/>
        <v>-0.30058095426090464</v>
      </c>
      <c r="D98" s="1">
        <v>2</v>
      </c>
      <c r="E98" s="3">
        <f t="shared" si="17"/>
        <v>-0.36100485875783711</v>
      </c>
      <c r="F98" s="4">
        <v>168</v>
      </c>
      <c r="G98" s="3">
        <f t="shared" si="18"/>
        <v>2.2277079001073754</v>
      </c>
      <c r="H98" s="4">
        <v>36.299999999999997</v>
      </c>
      <c r="I98" s="3">
        <f t="shared" si="19"/>
        <v>-0.14340795744642088</v>
      </c>
      <c r="J98" s="3">
        <v>3.2689999999999997</v>
      </c>
      <c r="K98" s="3">
        <f t="shared" si="20"/>
        <v>0.3563714440543681</v>
      </c>
      <c r="L98" s="1">
        <v>25</v>
      </c>
      <c r="M98" s="3">
        <f t="shared" si="21"/>
        <v>-0.72808681457417013</v>
      </c>
      <c r="N98" s="1">
        <v>33</v>
      </c>
      <c r="O98" s="3">
        <f t="shared" si="22"/>
        <v>-0.88706802467951928</v>
      </c>
      <c r="P98" s="1">
        <v>250</v>
      </c>
      <c r="Q98" s="3">
        <f t="shared" si="23"/>
        <v>0.4527565160710223</v>
      </c>
      <c r="R98" s="1">
        <v>333</v>
      </c>
      <c r="S98" s="3">
        <f t="shared" si="24"/>
        <v>-4.147978470372999E-2</v>
      </c>
      <c r="T98" s="1">
        <f t="shared" si="25"/>
        <v>300</v>
      </c>
      <c r="U98" s="3">
        <f t="shared" si="26"/>
        <v>5.737763784856735E-2</v>
      </c>
      <c r="V98" s="1">
        <v>400</v>
      </c>
      <c r="W98" s="3">
        <f t="shared" si="27"/>
        <v>-0.479330313962195</v>
      </c>
      <c r="X98" s="23">
        <v>4.8048048048048046E-3</v>
      </c>
      <c r="Y98" s="3">
        <f t="shared" si="28"/>
        <v>-0.77496006017643404</v>
      </c>
      <c r="Z98" s="22">
        <v>264.70949624961241</v>
      </c>
      <c r="AA98" s="3">
        <f t="shared" si="29"/>
        <v>-0.50043382680627124</v>
      </c>
      <c r="AB98" s="5">
        <v>500</v>
      </c>
      <c r="AC98" s="3">
        <f t="shared" si="30"/>
        <v>0.31289103917242672</v>
      </c>
      <c r="AD98" s="17">
        <v>29.175000000000001</v>
      </c>
      <c r="AE98" s="3">
        <f t="shared" si="31"/>
        <v>-0.44627931636482843</v>
      </c>
      <c r="AF98" s="3">
        <v>0.2</v>
      </c>
      <c r="AG98" s="3"/>
    </row>
    <row r="99" spans="1:33" x14ac:dyDescent="0.25">
      <c r="B99" s="1">
        <v>16</v>
      </c>
      <c r="C99" s="3">
        <f t="shared" si="16"/>
        <v>-0.30058095426090464</v>
      </c>
      <c r="D99" s="1">
        <v>2</v>
      </c>
      <c r="E99" s="3">
        <f t="shared" si="17"/>
        <v>-0.36100485875783711</v>
      </c>
      <c r="F99" s="4">
        <v>168</v>
      </c>
      <c r="G99" s="3">
        <f t="shared" si="18"/>
        <v>2.2277079001073754</v>
      </c>
      <c r="H99" s="4">
        <v>36.299999999999997</v>
      </c>
      <c r="I99" s="3">
        <f t="shared" si="19"/>
        <v>-0.14340795744642088</v>
      </c>
      <c r="J99" s="3">
        <v>3.2689999999999997</v>
      </c>
      <c r="K99" s="3">
        <f t="shared" si="20"/>
        <v>0.3563714440543681</v>
      </c>
      <c r="L99" s="1">
        <v>25</v>
      </c>
      <c r="M99" s="3">
        <f t="shared" si="21"/>
        <v>-0.72808681457417013</v>
      </c>
      <c r="N99" s="1">
        <v>33</v>
      </c>
      <c r="O99" s="3">
        <f t="shared" si="22"/>
        <v>-0.88706802467951928</v>
      </c>
      <c r="P99" s="1">
        <v>250</v>
      </c>
      <c r="Q99" s="3">
        <f t="shared" si="23"/>
        <v>0.4527565160710223</v>
      </c>
      <c r="R99" s="1">
        <v>333</v>
      </c>
      <c r="S99" s="3">
        <f t="shared" si="24"/>
        <v>-4.147978470372999E-2</v>
      </c>
      <c r="T99" s="1">
        <f t="shared" si="25"/>
        <v>300</v>
      </c>
      <c r="U99" s="3">
        <f t="shared" si="26"/>
        <v>5.737763784856735E-2</v>
      </c>
      <c r="V99" s="1">
        <v>400</v>
      </c>
      <c r="W99" s="3">
        <f t="shared" si="27"/>
        <v>-0.479330313962195</v>
      </c>
      <c r="X99" s="23">
        <v>4.8048048048048046E-3</v>
      </c>
      <c r="Y99" s="3">
        <f t="shared" si="28"/>
        <v>-0.77496006017643404</v>
      </c>
      <c r="Z99" s="22">
        <v>291.15776297001071</v>
      </c>
      <c r="AA99" s="3">
        <f t="shared" si="29"/>
        <v>-0.20895383792581809</v>
      </c>
      <c r="AB99" s="5">
        <v>500</v>
      </c>
      <c r="AC99" s="3">
        <f t="shared" si="30"/>
        <v>0.31289103917242672</v>
      </c>
      <c r="AD99" s="17">
        <v>32.090000000000003</v>
      </c>
      <c r="AE99" s="3">
        <f t="shared" si="31"/>
        <v>-0.39653949417839346</v>
      </c>
      <c r="AF99" s="3">
        <v>0.23</v>
      </c>
      <c r="AG99" s="3"/>
    </row>
    <row r="100" spans="1:33" x14ac:dyDescent="0.25">
      <c r="B100" s="1">
        <v>16</v>
      </c>
      <c r="C100" s="3">
        <f t="shared" si="16"/>
        <v>-0.30058095426090464</v>
      </c>
      <c r="D100" s="1">
        <v>2</v>
      </c>
      <c r="E100" s="3">
        <f t="shared" si="17"/>
        <v>-0.36100485875783711</v>
      </c>
      <c r="F100" s="4">
        <v>168</v>
      </c>
      <c r="G100" s="3">
        <f t="shared" si="18"/>
        <v>2.2277079001073754</v>
      </c>
      <c r="H100" s="4">
        <v>36.299999999999997</v>
      </c>
      <c r="I100" s="3">
        <f t="shared" si="19"/>
        <v>-0.14340795744642088</v>
      </c>
      <c r="J100" s="3">
        <v>3.2689999999999997</v>
      </c>
      <c r="K100" s="3">
        <f t="shared" si="20"/>
        <v>0.3563714440543681</v>
      </c>
      <c r="L100" s="1">
        <v>25</v>
      </c>
      <c r="M100" s="3">
        <f t="shared" si="21"/>
        <v>-0.72808681457417013</v>
      </c>
      <c r="N100" s="1">
        <v>33</v>
      </c>
      <c r="O100" s="3">
        <f t="shared" si="22"/>
        <v>-0.88706802467951928</v>
      </c>
      <c r="P100" s="1">
        <v>250</v>
      </c>
      <c r="Q100" s="3">
        <f t="shared" si="23"/>
        <v>0.4527565160710223</v>
      </c>
      <c r="R100" s="1">
        <v>333</v>
      </c>
      <c r="S100" s="3">
        <f t="shared" si="24"/>
        <v>-4.147978470372999E-2</v>
      </c>
      <c r="T100" s="1">
        <f t="shared" si="25"/>
        <v>300</v>
      </c>
      <c r="U100" s="3">
        <f t="shared" si="26"/>
        <v>5.737763784856735E-2</v>
      </c>
      <c r="V100" s="1">
        <v>400</v>
      </c>
      <c r="W100" s="3">
        <f t="shared" si="27"/>
        <v>-0.479330313962195</v>
      </c>
      <c r="X100" s="23">
        <v>4.8048048048048046E-3</v>
      </c>
      <c r="Y100" s="3">
        <f t="shared" si="28"/>
        <v>-0.77496006017643404</v>
      </c>
      <c r="Z100" s="22">
        <v>317.65139549953489</v>
      </c>
      <c r="AA100" s="3">
        <f t="shared" si="29"/>
        <v>8.3026116630244631E-2</v>
      </c>
      <c r="AB100" s="5">
        <v>500</v>
      </c>
      <c r="AC100" s="3">
        <f t="shared" si="30"/>
        <v>0.31289103917242672</v>
      </c>
      <c r="AD100" s="17">
        <v>35.01</v>
      </c>
      <c r="AE100" s="3">
        <f t="shared" si="31"/>
        <v>-0.34671435497277098</v>
      </c>
      <c r="AF100" s="3">
        <v>0.25</v>
      </c>
      <c r="AG100" s="3"/>
    </row>
    <row r="101" spans="1:33" x14ac:dyDescent="0.25">
      <c r="B101" s="1">
        <v>16</v>
      </c>
      <c r="C101" s="3">
        <f t="shared" si="16"/>
        <v>-0.30058095426090464</v>
      </c>
      <c r="D101" s="1">
        <v>2</v>
      </c>
      <c r="E101" s="3">
        <f t="shared" si="17"/>
        <v>-0.36100485875783711</v>
      </c>
      <c r="F101" s="4">
        <v>168</v>
      </c>
      <c r="G101" s="3">
        <f t="shared" si="18"/>
        <v>2.2277079001073754</v>
      </c>
      <c r="H101" s="4">
        <v>36.299999999999997</v>
      </c>
      <c r="I101" s="3">
        <f t="shared" si="19"/>
        <v>-0.14340795744642088</v>
      </c>
      <c r="J101" s="3">
        <v>3.2689999999999997</v>
      </c>
      <c r="K101" s="3">
        <f t="shared" si="20"/>
        <v>0.3563714440543681</v>
      </c>
      <c r="L101" s="1">
        <v>25</v>
      </c>
      <c r="M101" s="3">
        <f t="shared" si="21"/>
        <v>-0.72808681457417013</v>
      </c>
      <c r="N101" s="1">
        <v>33</v>
      </c>
      <c r="O101" s="3">
        <f t="shared" si="22"/>
        <v>-0.88706802467951928</v>
      </c>
      <c r="P101" s="1">
        <v>250</v>
      </c>
      <c r="Q101" s="3">
        <f t="shared" si="23"/>
        <v>0.4527565160710223</v>
      </c>
      <c r="R101" s="1">
        <v>333</v>
      </c>
      <c r="S101" s="3">
        <f t="shared" si="24"/>
        <v>-4.147978470372999E-2</v>
      </c>
      <c r="T101" s="1">
        <f t="shared" si="25"/>
        <v>300</v>
      </c>
      <c r="U101" s="3">
        <f t="shared" si="26"/>
        <v>5.737763784856735E-2</v>
      </c>
      <c r="V101" s="1">
        <v>400</v>
      </c>
      <c r="W101" s="3">
        <f t="shared" si="27"/>
        <v>-0.479330313962195</v>
      </c>
      <c r="X101" s="23">
        <v>4.8048048048048046E-3</v>
      </c>
      <c r="Y101" s="3">
        <f t="shared" si="28"/>
        <v>-0.77496006017643404</v>
      </c>
      <c r="Z101" s="22">
        <v>344.14502802905906</v>
      </c>
      <c r="AA101" s="3">
        <f t="shared" si="29"/>
        <v>0.37500607118630735</v>
      </c>
      <c r="AB101" s="5">
        <v>500</v>
      </c>
      <c r="AC101" s="3">
        <f t="shared" si="30"/>
        <v>0.31289103917242672</v>
      </c>
      <c r="AD101" s="17">
        <v>37.93</v>
      </c>
      <c r="AE101" s="3">
        <f t="shared" si="31"/>
        <v>-0.29688921576714833</v>
      </c>
      <c r="AF101" s="3">
        <v>0.3</v>
      </c>
      <c r="AG101" s="3"/>
    </row>
    <row r="102" spans="1:33" x14ac:dyDescent="0.25">
      <c r="B102" s="1">
        <v>16</v>
      </c>
      <c r="C102" s="3">
        <f t="shared" si="16"/>
        <v>-0.30058095426090464</v>
      </c>
      <c r="D102" s="1">
        <v>2</v>
      </c>
      <c r="E102" s="3">
        <f t="shared" si="17"/>
        <v>-0.36100485875783711</v>
      </c>
      <c r="F102" s="4">
        <v>168</v>
      </c>
      <c r="G102" s="3">
        <f t="shared" si="18"/>
        <v>2.2277079001073754</v>
      </c>
      <c r="H102" s="4">
        <v>36.299999999999997</v>
      </c>
      <c r="I102" s="3">
        <f t="shared" si="19"/>
        <v>-0.14340795744642088</v>
      </c>
      <c r="J102" s="3">
        <v>3.2689999999999997</v>
      </c>
      <c r="K102" s="3">
        <f t="shared" si="20"/>
        <v>0.3563714440543681</v>
      </c>
      <c r="L102" s="1">
        <v>25</v>
      </c>
      <c r="M102" s="3">
        <f t="shared" si="21"/>
        <v>-0.72808681457417013</v>
      </c>
      <c r="N102" s="1">
        <v>33</v>
      </c>
      <c r="O102" s="3">
        <f t="shared" si="22"/>
        <v>-0.88706802467951928</v>
      </c>
      <c r="P102" s="1">
        <v>250</v>
      </c>
      <c r="Q102" s="3">
        <f t="shared" si="23"/>
        <v>0.4527565160710223</v>
      </c>
      <c r="R102" s="1">
        <v>333</v>
      </c>
      <c r="S102" s="3">
        <f t="shared" si="24"/>
        <v>-4.147978470372999E-2</v>
      </c>
      <c r="T102" s="1">
        <f t="shared" si="25"/>
        <v>300</v>
      </c>
      <c r="U102" s="3">
        <f t="shared" si="26"/>
        <v>5.737763784856735E-2</v>
      </c>
      <c r="V102" s="1">
        <v>400</v>
      </c>
      <c r="W102" s="3">
        <f t="shared" si="27"/>
        <v>-0.479330313962195</v>
      </c>
      <c r="X102" s="23">
        <v>4.8048048048048046E-3</v>
      </c>
      <c r="Y102" s="3">
        <f t="shared" si="28"/>
        <v>-0.77496006017643404</v>
      </c>
      <c r="Z102" s="22">
        <v>370.54792894033153</v>
      </c>
      <c r="AA102" s="3">
        <f t="shared" si="29"/>
        <v>0.66598609439115164</v>
      </c>
      <c r="AB102" s="5">
        <v>500</v>
      </c>
      <c r="AC102" s="3">
        <f t="shared" si="30"/>
        <v>0.31289103917242672</v>
      </c>
      <c r="AD102" s="17">
        <v>40.840000000000003</v>
      </c>
      <c r="AE102" s="3">
        <f t="shared" si="31"/>
        <v>-0.24723471059990107</v>
      </c>
      <c r="AF102" s="3">
        <v>0.3</v>
      </c>
      <c r="AG102" s="3"/>
    </row>
    <row r="103" spans="1:33" x14ac:dyDescent="0.25">
      <c r="A103" t="s">
        <v>28</v>
      </c>
      <c r="B103" s="1">
        <v>16</v>
      </c>
      <c r="C103" s="3">
        <f t="shared" si="16"/>
        <v>-0.30058095426090464</v>
      </c>
      <c r="D103" s="1">
        <v>2</v>
      </c>
      <c r="E103" s="3">
        <f t="shared" si="17"/>
        <v>-0.36100485875783711</v>
      </c>
      <c r="F103" s="4">
        <v>168</v>
      </c>
      <c r="G103" s="3">
        <f t="shared" si="18"/>
        <v>2.2277079001073754</v>
      </c>
      <c r="H103" s="4">
        <v>36.299999999999997</v>
      </c>
      <c r="I103" s="3">
        <f t="shared" si="19"/>
        <v>-0.14340795744642088</v>
      </c>
      <c r="J103" s="3">
        <v>3.2689999999999997</v>
      </c>
      <c r="K103" s="3">
        <f t="shared" si="20"/>
        <v>0.3563714440543681</v>
      </c>
      <c r="L103" s="1">
        <v>25</v>
      </c>
      <c r="M103" s="3">
        <f t="shared" si="21"/>
        <v>-0.72808681457417013</v>
      </c>
      <c r="N103" s="1">
        <v>33</v>
      </c>
      <c r="O103" s="3">
        <f t="shared" si="22"/>
        <v>-0.88706802467951928</v>
      </c>
      <c r="P103" s="1">
        <v>250</v>
      </c>
      <c r="Q103" s="3">
        <f t="shared" si="23"/>
        <v>0.4527565160710223</v>
      </c>
      <c r="R103" s="1">
        <v>333</v>
      </c>
      <c r="S103" s="3">
        <f t="shared" si="24"/>
        <v>-4.147978470372999E-2</v>
      </c>
      <c r="T103" s="1">
        <f t="shared" si="25"/>
        <v>300</v>
      </c>
      <c r="U103" s="3">
        <f t="shared" si="26"/>
        <v>5.737763784856735E-2</v>
      </c>
      <c r="V103" s="1">
        <v>400</v>
      </c>
      <c r="W103" s="3">
        <f t="shared" si="27"/>
        <v>-0.479330313962195</v>
      </c>
      <c r="X103" s="23">
        <v>4.8048048048048046E-3</v>
      </c>
      <c r="Y103" s="3">
        <f t="shared" si="28"/>
        <v>-0.77496006017643404</v>
      </c>
      <c r="Z103" s="22">
        <v>185.27396447016577</v>
      </c>
      <c r="AA103" s="3">
        <f t="shared" si="29"/>
        <v>-1.37587372479885</v>
      </c>
      <c r="AB103" s="5">
        <v>500</v>
      </c>
      <c r="AC103" s="3">
        <f t="shared" si="30"/>
        <v>0.31289103917242672</v>
      </c>
      <c r="AD103" s="17">
        <v>20.420000000000002</v>
      </c>
      <c r="AE103" s="3">
        <f t="shared" si="31"/>
        <v>-0.59566941696250852</v>
      </c>
      <c r="AF103" s="3">
        <v>0.15</v>
      </c>
      <c r="AG103" s="3"/>
    </row>
    <row r="104" spans="1:33" x14ac:dyDescent="0.25">
      <c r="B104" s="1">
        <v>16</v>
      </c>
      <c r="C104" s="3">
        <f t="shared" si="16"/>
        <v>-0.30058095426090464</v>
      </c>
      <c r="D104" s="1">
        <v>2</v>
      </c>
      <c r="E104" s="3">
        <f t="shared" si="17"/>
        <v>-0.36100485875783711</v>
      </c>
      <c r="F104" s="4">
        <v>168</v>
      </c>
      <c r="G104" s="3">
        <f t="shared" si="18"/>
        <v>2.2277079001073754</v>
      </c>
      <c r="H104" s="4">
        <v>36.299999999999997</v>
      </c>
      <c r="I104" s="3">
        <f t="shared" si="19"/>
        <v>-0.14340795744642088</v>
      </c>
      <c r="J104" s="3">
        <v>3.2689999999999997</v>
      </c>
      <c r="K104" s="3">
        <f t="shared" si="20"/>
        <v>0.3563714440543681</v>
      </c>
      <c r="L104" s="1">
        <v>25</v>
      </c>
      <c r="M104" s="3">
        <f t="shared" si="21"/>
        <v>-0.72808681457417013</v>
      </c>
      <c r="N104" s="1">
        <v>33</v>
      </c>
      <c r="O104" s="3">
        <f t="shared" si="22"/>
        <v>-0.88706802467951928</v>
      </c>
      <c r="P104" s="1">
        <v>250</v>
      </c>
      <c r="Q104" s="3">
        <f t="shared" si="23"/>
        <v>0.4527565160710223</v>
      </c>
      <c r="R104" s="1">
        <v>333</v>
      </c>
      <c r="S104" s="3">
        <f t="shared" si="24"/>
        <v>-4.147978470372999E-2</v>
      </c>
      <c r="T104" s="1">
        <f t="shared" si="25"/>
        <v>300</v>
      </c>
      <c r="U104" s="3">
        <f t="shared" si="26"/>
        <v>5.737763784856735E-2</v>
      </c>
      <c r="V104" s="1">
        <v>400</v>
      </c>
      <c r="W104" s="3">
        <f t="shared" si="27"/>
        <v>-0.479330313962195</v>
      </c>
      <c r="X104" s="23">
        <v>4.8048048048048046E-3</v>
      </c>
      <c r="Y104" s="3">
        <f t="shared" si="28"/>
        <v>-0.77496006017643404</v>
      </c>
      <c r="Z104" s="22">
        <v>211.76759699968994</v>
      </c>
      <c r="AA104" s="3">
        <f t="shared" si="29"/>
        <v>-1.0838937702427871</v>
      </c>
      <c r="AB104" s="5">
        <v>500</v>
      </c>
      <c r="AC104" s="3">
        <f t="shared" si="30"/>
        <v>0.31289103917242672</v>
      </c>
      <c r="AD104" s="17">
        <v>23.34</v>
      </c>
      <c r="AE104" s="3">
        <f t="shared" si="31"/>
        <v>-0.54584427775688593</v>
      </c>
      <c r="AF104" s="3">
        <v>0.18</v>
      </c>
      <c r="AG104" s="3"/>
    </row>
    <row r="105" spans="1:33" x14ac:dyDescent="0.25">
      <c r="B105" s="1">
        <v>16</v>
      </c>
      <c r="C105" s="3">
        <f t="shared" si="16"/>
        <v>-0.30058095426090464</v>
      </c>
      <c r="D105" s="1">
        <v>2</v>
      </c>
      <c r="E105" s="3">
        <f t="shared" si="17"/>
        <v>-0.36100485875783711</v>
      </c>
      <c r="F105" s="4">
        <v>168</v>
      </c>
      <c r="G105" s="3">
        <f t="shared" si="18"/>
        <v>2.2277079001073754</v>
      </c>
      <c r="H105" s="4">
        <v>36.299999999999997</v>
      </c>
      <c r="I105" s="3">
        <f t="shared" si="19"/>
        <v>-0.14340795744642088</v>
      </c>
      <c r="J105" s="3">
        <v>3.2689999999999997</v>
      </c>
      <c r="K105" s="3">
        <f t="shared" si="20"/>
        <v>0.3563714440543681</v>
      </c>
      <c r="L105" s="1">
        <v>25</v>
      </c>
      <c r="M105" s="3">
        <f t="shared" si="21"/>
        <v>-0.72808681457417013</v>
      </c>
      <c r="N105" s="1">
        <v>33</v>
      </c>
      <c r="O105" s="3">
        <f t="shared" si="22"/>
        <v>-0.88706802467951928</v>
      </c>
      <c r="P105" s="1">
        <v>250</v>
      </c>
      <c r="Q105" s="3">
        <f t="shared" si="23"/>
        <v>0.4527565160710223</v>
      </c>
      <c r="R105" s="1">
        <v>333</v>
      </c>
      <c r="S105" s="3">
        <f t="shared" si="24"/>
        <v>-4.147978470372999E-2</v>
      </c>
      <c r="T105" s="1">
        <f t="shared" si="25"/>
        <v>300</v>
      </c>
      <c r="U105" s="3">
        <f t="shared" si="26"/>
        <v>5.737763784856735E-2</v>
      </c>
      <c r="V105" s="1">
        <v>400</v>
      </c>
      <c r="W105" s="3">
        <f t="shared" si="27"/>
        <v>-0.479330313962195</v>
      </c>
      <c r="X105" s="23">
        <v>4.8048048048048046E-3</v>
      </c>
      <c r="Y105" s="3">
        <f t="shared" si="28"/>
        <v>-0.77496006017643404</v>
      </c>
      <c r="Z105" s="22">
        <v>238.26122952921412</v>
      </c>
      <c r="AA105" s="3">
        <f t="shared" si="29"/>
        <v>-0.79191381568672448</v>
      </c>
      <c r="AB105" s="5">
        <v>500</v>
      </c>
      <c r="AC105" s="3">
        <f t="shared" si="30"/>
        <v>0.31289103917242672</v>
      </c>
      <c r="AD105" s="17">
        <v>26.26</v>
      </c>
      <c r="AE105" s="3">
        <f t="shared" si="31"/>
        <v>-0.49601913855126328</v>
      </c>
      <c r="AF105" s="3">
        <v>0.18</v>
      </c>
      <c r="AG105" s="3"/>
    </row>
    <row r="106" spans="1:33" x14ac:dyDescent="0.25">
      <c r="B106" s="1">
        <v>16</v>
      </c>
      <c r="C106" s="3">
        <f t="shared" si="16"/>
        <v>-0.30058095426090464</v>
      </c>
      <c r="D106" s="1">
        <v>2</v>
      </c>
      <c r="E106" s="3">
        <f t="shared" si="17"/>
        <v>-0.36100485875783711</v>
      </c>
      <c r="F106" s="4">
        <v>168</v>
      </c>
      <c r="G106" s="3">
        <f t="shared" si="18"/>
        <v>2.2277079001073754</v>
      </c>
      <c r="H106" s="4">
        <v>36.299999999999997</v>
      </c>
      <c r="I106" s="3">
        <f t="shared" si="19"/>
        <v>-0.14340795744642088</v>
      </c>
      <c r="J106" s="3">
        <v>3.2689999999999997</v>
      </c>
      <c r="K106" s="3">
        <f t="shared" si="20"/>
        <v>0.3563714440543681</v>
      </c>
      <c r="L106" s="1">
        <v>25</v>
      </c>
      <c r="M106" s="3">
        <f t="shared" si="21"/>
        <v>-0.72808681457417013</v>
      </c>
      <c r="N106" s="1">
        <v>33</v>
      </c>
      <c r="O106" s="3">
        <f t="shared" si="22"/>
        <v>-0.88706802467951928</v>
      </c>
      <c r="P106" s="1">
        <v>250</v>
      </c>
      <c r="Q106" s="3">
        <f t="shared" si="23"/>
        <v>0.4527565160710223</v>
      </c>
      <c r="R106" s="1">
        <v>333</v>
      </c>
      <c r="S106" s="3">
        <f t="shared" si="24"/>
        <v>-4.147978470372999E-2</v>
      </c>
      <c r="T106" s="1">
        <f t="shared" si="25"/>
        <v>300</v>
      </c>
      <c r="U106" s="3">
        <f t="shared" si="26"/>
        <v>5.737763784856735E-2</v>
      </c>
      <c r="V106" s="1">
        <v>400</v>
      </c>
      <c r="W106" s="3">
        <f t="shared" si="27"/>
        <v>-0.479330313962195</v>
      </c>
      <c r="X106" s="23">
        <v>4.8048048048048046E-3</v>
      </c>
      <c r="Y106" s="3">
        <f t="shared" si="28"/>
        <v>-0.77496006017643404</v>
      </c>
      <c r="Z106" s="22">
        <v>264.70949624961241</v>
      </c>
      <c r="AA106" s="3">
        <f t="shared" si="29"/>
        <v>-0.50043382680627124</v>
      </c>
      <c r="AB106" s="5">
        <v>500</v>
      </c>
      <c r="AC106" s="3">
        <f t="shared" si="30"/>
        <v>0.31289103917242672</v>
      </c>
      <c r="AD106" s="17">
        <v>29.175000000000001</v>
      </c>
      <c r="AE106" s="3">
        <f t="shared" si="31"/>
        <v>-0.44627931636482843</v>
      </c>
      <c r="AF106" s="3">
        <v>0.25</v>
      </c>
      <c r="AG106" s="3"/>
    </row>
    <row r="107" spans="1:33" x14ac:dyDescent="0.25">
      <c r="B107" s="1">
        <v>16</v>
      </c>
      <c r="C107" s="3">
        <f t="shared" si="16"/>
        <v>-0.30058095426090464</v>
      </c>
      <c r="D107" s="1">
        <v>2</v>
      </c>
      <c r="E107" s="3">
        <f t="shared" si="17"/>
        <v>-0.36100485875783711</v>
      </c>
      <c r="F107" s="4">
        <v>168</v>
      </c>
      <c r="G107" s="3">
        <f t="shared" si="18"/>
        <v>2.2277079001073754</v>
      </c>
      <c r="H107" s="4">
        <v>36.299999999999997</v>
      </c>
      <c r="I107" s="3">
        <f t="shared" si="19"/>
        <v>-0.14340795744642088</v>
      </c>
      <c r="J107" s="3">
        <v>3.2689999999999997</v>
      </c>
      <c r="K107" s="3">
        <f t="shared" si="20"/>
        <v>0.3563714440543681</v>
      </c>
      <c r="L107" s="1">
        <v>25</v>
      </c>
      <c r="M107" s="3">
        <f t="shared" si="21"/>
        <v>-0.72808681457417013</v>
      </c>
      <c r="N107" s="1">
        <v>33</v>
      </c>
      <c r="O107" s="3">
        <f t="shared" si="22"/>
        <v>-0.88706802467951928</v>
      </c>
      <c r="P107" s="1">
        <v>250</v>
      </c>
      <c r="Q107" s="3">
        <f t="shared" si="23"/>
        <v>0.4527565160710223</v>
      </c>
      <c r="R107" s="1">
        <v>333</v>
      </c>
      <c r="S107" s="3">
        <f t="shared" si="24"/>
        <v>-4.147978470372999E-2</v>
      </c>
      <c r="T107" s="1">
        <f t="shared" si="25"/>
        <v>300</v>
      </c>
      <c r="U107" s="3">
        <f t="shared" si="26"/>
        <v>5.737763784856735E-2</v>
      </c>
      <c r="V107" s="1">
        <v>400</v>
      </c>
      <c r="W107" s="3">
        <f t="shared" si="27"/>
        <v>-0.479330313962195</v>
      </c>
      <c r="X107" s="23">
        <v>4.8048048048048046E-3</v>
      </c>
      <c r="Y107" s="3">
        <f t="shared" si="28"/>
        <v>-0.77496006017643404</v>
      </c>
      <c r="Z107" s="22">
        <v>291.15776297001071</v>
      </c>
      <c r="AA107" s="3">
        <f t="shared" si="29"/>
        <v>-0.20895383792581809</v>
      </c>
      <c r="AB107" s="5">
        <v>500</v>
      </c>
      <c r="AC107" s="3">
        <f t="shared" si="30"/>
        <v>0.31289103917242672</v>
      </c>
      <c r="AD107" s="17">
        <v>32.090000000000003</v>
      </c>
      <c r="AE107" s="3">
        <f t="shared" si="31"/>
        <v>-0.39653949417839346</v>
      </c>
      <c r="AF107" s="3">
        <v>0.28000000000000003</v>
      </c>
      <c r="AG107" s="3"/>
    </row>
    <row r="108" spans="1:33" x14ac:dyDescent="0.25">
      <c r="B108" s="1">
        <v>16</v>
      </c>
      <c r="C108" s="3">
        <f t="shared" si="16"/>
        <v>-0.30058095426090464</v>
      </c>
      <c r="D108" s="1">
        <v>2</v>
      </c>
      <c r="E108" s="3">
        <f t="shared" si="17"/>
        <v>-0.36100485875783711</v>
      </c>
      <c r="F108" s="4">
        <v>168</v>
      </c>
      <c r="G108" s="3">
        <f t="shared" si="18"/>
        <v>2.2277079001073754</v>
      </c>
      <c r="H108" s="4">
        <v>36.299999999999997</v>
      </c>
      <c r="I108" s="3">
        <f t="shared" si="19"/>
        <v>-0.14340795744642088</v>
      </c>
      <c r="J108" s="3">
        <v>3.2689999999999997</v>
      </c>
      <c r="K108" s="3">
        <f t="shared" si="20"/>
        <v>0.3563714440543681</v>
      </c>
      <c r="L108" s="1">
        <v>25</v>
      </c>
      <c r="M108" s="3">
        <f t="shared" si="21"/>
        <v>-0.72808681457417013</v>
      </c>
      <c r="N108" s="1">
        <v>33</v>
      </c>
      <c r="O108" s="3">
        <f t="shared" si="22"/>
        <v>-0.88706802467951928</v>
      </c>
      <c r="P108" s="1">
        <v>250</v>
      </c>
      <c r="Q108" s="3">
        <f t="shared" si="23"/>
        <v>0.4527565160710223</v>
      </c>
      <c r="R108" s="1">
        <v>333</v>
      </c>
      <c r="S108" s="3">
        <f t="shared" si="24"/>
        <v>-4.147978470372999E-2</v>
      </c>
      <c r="T108" s="1">
        <f t="shared" si="25"/>
        <v>300</v>
      </c>
      <c r="U108" s="3">
        <f t="shared" si="26"/>
        <v>5.737763784856735E-2</v>
      </c>
      <c r="V108" s="1">
        <v>400</v>
      </c>
      <c r="W108" s="3">
        <f t="shared" si="27"/>
        <v>-0.479330313962195</v>
      </c>
      <c r="X108" s="23">
        <v>4.8048048048048046E-3</v>
      </c>
      <c r="Y108" s="3">
        <f t="shared" si="28"/>
        <v>-0.77496006017643404</v>
      </c>
      <c r="Z108" s="22">
        <v>317.65139549953489</v>
      </c>
      <c r="AA108" s="3">
        <f t="shared" si="29"/>
        <v>8.3026116630244631E-2</v>
      </c>
      <c r="AB108" s="5">
        <v>500</v>
      </c>
      <c r="AC108" s="3">
        <f t="shared" si="30"/>
        <v>0.31289103917242672</v>
      </c>
      <c r="AD108" s="17">
        <v>35.01</v>
      </c>
      <c r="AE108" s="3">
        <f t="shared" si="31"/>
        <v>-0.34671435497277098</v>
      </c>
      <c r="AF108" s="3">
        <v>0.33</v>
      </c>
      <c r="AG108" s="3"/>
    </row>
    <row r="109" spans="1:33" x14ac:dyDescent="0.25">
      <c r="B109" s="1">
        <v>16</v>
      </c>
      <c r="C109" s="3">
        <f t="shared" si="16"/>
        <v>-0.30058095426090464</v>
      </c>
      <c r="D109" s="1">
        <v>2</v>
      </c>
      <c r="E109" s="3">
        <f t="shared" si="17"/>
        <v>-0.36100485875783711</v>
      </c>
      <c r="F109" s="4">
        <v>168</v>
      </c>
      <c r="G109" s="3">
        <f t="shared" si="18"/>
        <v>2.2277079001073754</v>
      </c>
      <c r="H109" s="4">
        <v>36.299999999999997</v>
      </c>
      <c r="I109" s="3">
        <f t="shared" si="19"/>
        <v>-0.14340795744642088</v>
      </c>
      <c r="J109" s="3">
        <v>3.2689999999999997</v>
      </c>
      <c r="K109" s="3">
        <f t="shared" si="20"/>
        <v>0.3563714440543681</v>
      </c>
      <c r="L109" s="1">
        <v>25</v>
      </c>
      <c r="M109" s="3">
        <f t="shared" si="21"/>
        <v>-0.72808681457417013</v>
      </c>
      <c r="N109" s="1">
        <v>33</v>
      </c>
      <c r="O109" s="3">
        <f t="shared" si="22"/>
        <v>-0.88706802467951928</v>
      </c>
      <c r="P109" s="1">
        <v>250</v>
      </c>
      <c r="Q109" s="3">
        <f t="shared" si="23"/>
        <v>0.4527565160710223</v>
      </c>
      <c r="R109" s="1">
        <v>333</v>
      </c>
      <c r="S109" s="3">
        <f t="shared" si="24"/>
        <v>-4.147978470372999E-2</v>
      </c>
      <c r="T109" s="1">
        <f t="shared" si="25"/>
        <v>300</v>
      </c>
      <c r="U109" s="3">
        <f t="shared" si="26"/>
        <v>5.737763784856735E-2</v>
      </c>
      <c r="V109" s="1">
        <v>400</v>
      </c>
      <c r="W109" s="3">
        <f t="shared" si="27"/>
        <v>-0.479330313962195</v>
      </c>
      <c r="X109" s="23">
        <v>4.8048048048048046E-3</v>
      </c>
      <c r="Y109" s="3">
        <f t="shared" si="28"/>
        <v>-0.77496006017643404</v>
      </c>
      <c r="Z109" s="22">
        <v>344.14502802905906</v>
      </c>
      <c r="AA109" s="3">
        <f t="shared" si="29"/>
        <v>0.37500607118630735</v>
      </c>
      <c r="AB109" s="5">
        <v>500</v>
      </c>
      <c r="AC109" s="3">
        <f t="shared" si="30"/>
        <v>0.31289103917242672</v>
      </c>
      <c r="AD109" s="17">
        <v>37.93</v>
      </c>
      <c r="AE109" s="3">
        <f t="shared" si="31"/>
        <v>-0.29688921576714833</v>
      </c>
      <c r="AF109" s="3">
        <v>0.38</v>
      </c>
      <c r="AG109" s="3"/>
    </row>
    <row r="110" spans="1:33" x14ac:dyDescent="0.25">
      <c r="B110" s="1">
        <v>16</v>
      </c>
      <c r="C110" s="3">
        <f t="shared" si="16"/>
        <v>-0.30058095426090464</v>
      </c>
      <c r="D110" s="1">
        <v>2</v>
      </c>
      <c r="E110" s="3">
        <f t="shared" si="17"/>
        <v>-0.36100485875783711</v>
      </c>
      <c r="F110" s="4">
        <v>168</v>
      </c>
      <c r="G110" s="3">
        <f t="shared" si="18"/>
        <v>2.2277079001073754</v>
      </c>
      <c r="H110" s="4">
        <v>36.299999999999997</v>
      </c>
      <c r="I110" s="3">
        <f t="shared" si="19"/>
        <v>-0.14340795744642088</v>
      </c>
      <c r="J110" s="3">
        <v>3.2689999999999997</v>
      </c>
      <c r="K110" s="3">
        <f t="shared" si="20"/>
        <v>0.3563714440543681</v>
      </c>
      <c r="L110" s="1">
        <v>25</v>
      </c>
      <c r="M110" s="3">
        <f t="shared" si="21"/>
        <v>-0.72808681457417013</v>
      </c>
      <c r="N110" s="1">
        <v>33</v>
      </c>
      <c r="O110" s="3">
        <f t="shared" si="22"/>
        <v>-0.88706802467951928</v>
      </c>
      <c r="P110" s="1">
        <v>250</v>
      </c>
      <c r="Q110" s="3">
        <f t="shared" si="23"/>
        <v>0.4527565160710223</v>
      </c>
      <c r="R110" s="1">
        <v>333</v>
      </c>
      <c r="S110" s="3">
        <f t="shared" si="24"/>
        <v>-4.147978470372999E-2</v>
      </c>
      <c r="T110" s="1">
        <f t="shared" si="25"/>
        <v>300</v>
      </c>
      <c r="U110" s="3">
        <f t="shared" si="26"/>
        <v>5.737763784856735E-2</v>
      </c>
      <c r="V110" s="1">
        <v>400</v>
      </c>
      <c r="W110" s="3">
        <f t="shared" si="27"/>
        <v>-0.479330313962195</v>
      </c>
      <c r="X110" s="23">
        <v>4.8048048048048046E-3</v>
      </c>
      <c r="Y110" s="3">
        <f t="shared" si="28"/>
        <v>-0.77496006017643404</v>
      </c>
      <c r="Z110" s="22">
        <v>370.54792894033153</v>
      </c>
      <c r="AA110" s="3">
        <f t="shared" si="29"/>
        <v>0.66598609439115164</v>
      </c>
      <c r="AB110" s="5">
        <v>500</v>
      </c>
      <c r="AC110" s="3">
        <f t="shared" si="30"/>
        <v>0.31289103917242672</v>
      </c>
      <c r="AD110" s="17">
        <v>40.840000000000003</v>
      </c>
      <c r="AE110" s="3">
        <f t="shared" si="31"/>
        <v>-0.24723471059990107</v>
      </c>
      <c r="AF110" s="3">
        <v>0.43</v>
      </c>
      <c r="AG110" s="3"/>
    </row>
    <row r="111" spans="1:33" x14ac:dyDescent="0.25">
      <c r="A111" t="s">
        <v>29</v>
      </c>
      <c r="B111" s="1">
        <v>16</v>
      </c>
      <c r="C111" s="3">
        <f t="shared" si="16"/>
        <v>-0.30058095426090464</v>
      </c>
      <c r="D111" s="1">
        <v>3</v>
      </c>
      <c r="E111" s="3">
        <f t="shared" si="17"/>
        <v>0.37174905098277272</v>
      </c>
      <c r="F111" s="4">
        <v>76</v>
      </c>
      <c r="G111" s="3">
        <f t="shared" si="18"/>
        <v>0.25987662845160714</v>
      </c>
      <c r="H111" s="4">
        <v>36.299999999999997</v>
      </c>
      <c r="I111" s="3">
        <f t="shared" si="19"/>
        <v>-0.14340795744642088</v>
      </c>
      <c r="J111" s="3">
        <v>3.2689999999999997</v>
      </c>
      <c r="K111" s="3">
        <f t="shared" si="20"/>
        <v>0.3563714440543681</v>
      </c>
      <c r="L111" s="1">
        <v>25</v>
      </c>
      <c r="M111" s="3">
        <f t="shared" si="21"/>
        <v>-0.72808681457417013</v>
      </c>
      <c r="N111" s="1">
        <v>33</v>
      </c>
      <c r="O111" s="3">
        <f t="shared" si="22"/>
        <v>-0.88706802467951928</v>
      </c>
      <c r="P111" s="1">
        <v>250</v>
      </c>
      <c r="Q111" s="3">
        <f t="shared" si="23"/>
        <v>0.4527565160710223</v>
      </c>
      <c r="R111" s="1">
        <v>333</v>
      </c>
      <c r="S111" s="3">
        <f t="shared" si="24"/>
        <v>-4.147978470372999E-2</v>
      </c>
      <c r="T111" s="1">
        <f t="shared" si="25"/>
        <v>300</v>
      </c>
      <c r="U111" s="3">
        <f t="shared" si="26"/>
        <v>5.737763784856735E-2</v>
      </c>
      <c r="V111" s="1">
        <v>600</v>
      </c>
      <c r="W111" s="3">
        <f t="shared" si="27"/>
        <v>-0.137746091544697</v>
      </c>
      <c r="X111" s="23">
        <v>7.2072072072072073E-3</v>
      </c>
      <c r="Y111" s="3">
        <f t="shared" si="28"/>
        <v>-0.47963223792955006</v>
      </c>
      <c r="Z111" s="22">
        <v>233.30469206437246</v>
      </c>
      <c r="AA111" s="3">
        <f t="shared" si="29"/>
        <v>-0.84653862344485797</v>
      </c>
      <c r="AB111" s="5">
        <v>500</v>
      </c>
      <c r="AC111" s="3">
        <f t="shared" si="30"/>
        <v>0.31289103917242672</v>
      </c>
      <c r="AD111" s="17">
        <v>37.93</v>
      </c>
      <c r="AE111" s="3">
        <f t="shared" si="31"/>
        <v>-0.29688921576714833</v>
      </c>
      <c r="AF111" s="3">
        <v>0.15</v>
      </c>
      <c r="AG111" s="3"/>
    </row>
    <row r="112" spans="1:33" x14ac:dyDescent="0.25">
      <c r="B112" s="1">
        <v>16</v>
      </c>
      <c r="C112" s="3">
        <f t="shared" si="16"/>
        <v>-0.30058095426090464</v>
      </c>
      <c r="D112" s="1">
        <v>3</v>
      </c>
      <c r="E112" s="3">
        <f t="shared" si="17"/>
        <v>0.37174905098277272</v>
      </c>
      <c r="F112" s="4">
        <v>76</v>
      </c>
      <c r="G112" s="3">
        <f t="shared" si="18"/>
        <v>0.25987662845160714</v>
      </c>
      <c r="H112" s="4">
        <v>36.299999999999997</v>
      </c>
      <c r="I112" s="3">
        <f t="shared" si="19"/>
        <v>-0.14340795744642088</v>
      </c>
      <c r="J112" s="3">
        <v>3.2689999999999997</v>
      </c>
      <c r="K112" s="3">
        <f t="shared" si="20"/>
        <v>0.3563714440543681</v>
      </c>
      <c r="L112" s="1">
        <v>25</v>
      </c>
      <c r="M112" s="3">
        <f t="shared" si="21"/>
        <v>-0.72808681457417013</v>
      </c>
      <c r="N112" s="1">
        <v>33</v>
      </c>
      <c r="O112" s="3">
        <f t="shared" si="22"/>
        <v>-0.88706802467951928</v>
      </c>
      <c r="P112" s="1">
        <v>250</v>
      </c>
      <c r="Q112" s="3">
        <f t="shared" si="23"/>
        <v>0.4527565160710223</v>
      </c>
      <c r="R112" s="1">
        <v>333</v>
      </c>
      <c r="S112" s="3">
        <f t="shared" si="24"/>
        <v>-4.147978470372999E-2</v>
      </c>
      <c r="T112" s="1">
        <f t="shared" si="25"/>
        <v>300</v>
      </c>
      <c r="U112" s="3">
        <f t="shared" si="26"/>
        <v>5.737763784856735E-2</v>
      </c>
      <c r="V112" s="1">
        <v>600</v>
      </c>
      <c r="W112" s="3">
        <f t="shared" si="27"/>
        <v>-0.137746091544697</v>
      </c>
      <c r="X112" s="23">
        <v>7.2072072072072073E-3</v>
      </c>
      <c r="Y112" s="3">
        <f t="shared" si="28"/>
        <v>-0.47963223792955006</v>
      </c>
      <c r="Z112" s="22">
        <v>251.20389200920044</v>
      </c>
      <c r="AA112" s="3">
        <f t="shared" si="29"/>
        <v>-0.649275844146597</v>
      </c>
      <c r="AB112" s="5">
        <v>500</v>
      </c>
      <c r="AC112" s="3">
        <f t="shared" si="30"/>
        <v>0.31289103917242672</v>
      </c>
      <c r="AD112" s="17">
        <v>40.840000000000003</v>
      </c>
      <c r="AE112" s="3">
        <f t="shared" si="31"/>
        <v>-0.24723471059990107</v>
      </c>
      <c r="AF112" s="3">
        <v>0.18</v>
      </c>
      <c r="AG112" s="3"/>
    </row>
    <row r="113" spans="1:33" x14ac:dyDescent="0.25">
      <c r="B113" s="1">
        <v>16</v>
      </c>
      <c r="C113" s="3">
        <f t="shared" si="16"/>
        <v>-0.30058095426090464</v>
      </c>
      <c r="D113" s="1">
        <v>3</v>
      </c>
      <c r="E113" s="3">
        <f t="shared" si="17"/>
        <v>0.37174905098277272</v>
      </c>
      <c r="F113" s="4">
        <v>76</v>
      </c>
      <c r="G113" s="3">
        <f t="shared" si="18"/>
        <v>0.25987662845160714</v>
      </c>
      <c r="H113" s="4">
        <v>36.299999999999997</v>
      </c>
      <c r="I113" s="3">
        <f t="shared" si="19"/>
        <v>-0.14340795744642088</v>
      </c>
      <c r="J113" s="3">
        <v>3.2689999999999997</v>
      </c>
      <c r="K113" s="3">
        <f t="shared" si="20"/>
        <v>0.3563714440543681</v>
      </c>
      <c r="L113" s="1">
        <v>25</v>
      </c>
      <c r="M113" s="3">
        <f t="shared" si="21"/>
        <v>-0.72808681457417013</v>
      </c>
      <c r="N113" s="1">
        <v>33</v>
      </c>
      <c r="O113" s="3">
        <f t="shared" si="22"/>
        <v>-0.88706802467951928</v>
      </c>
      <c r="P113" s="1">
        <v>250</v>
      </c>
      <c r="Q113" s="3">
        <f t="shared" si="23"/>
        <v>0.4527565160710223</v>
      </c>
      <c r="R113" s="1">
        <v>333</v>
      </c>
      <c r="S113" s="3">
        <f t="shared" si="24"/>
        <v>-4.147978470372999E-2</v>
      </c>
      <c r="T113" s="1">
        <f t="shared" si="25"/>
        <v>300</v>
      </c>
      <c r="U113" s="3">
        <f t="shared" si="26"/>
        <v>5.737763784856735E-2</v>
      </c>
      <c r="V113" s="1">
        <v>600</v>
      </c>
      <c r="W113" s="3">
        <f t="shared" si="27"/>
        <v>-0.137746091544697</v>
      </c>
      <c r="X113" s="23">
        <v>7.2072072072072073E-3</v>
      </c>
      <c r="Y113" s="3">
        <f t="shared" si="28"/>
        <v>-0.47963223792955006</v>
      </c>
      <c r="Z113" s="22">
        <v>269.16460123218928</v>
      </c>
      <c r="AA113" s="3">
        <f t="shared" si="29"/>
        <v>-0.45133518588167604</v>
      </c>
      <c r="AB113" s="5">
        <v>500</v>
      </c>
      <c r="AC113" s="3">
        <f t="shared" si="30"/>
        <v>0.31289103917242672</v>
      </c>
      <c r="AD113" s="17">
        <v>43.76</v>
      </c>
      <c r="AE113" s="3">
        <f t="shared" si="31"/>
        <v>-0.19740957139427856</v>
      </c>
      <c r="AF113" s="3">
        <v>0.18</v>
      </c>
      <c r="AG113" s="3"/>
    </row>
    <row r="114" spans="1:33" x14ac:dyDescent="0.25">
      <c r="B114" s="1">
        <v>16</v>
      </c>
      <c r="C114" s="3">
        <f t="shared" si="16"/>
        <v>-0.30058095426090464</v>
      </c>
      <c r="D114" s="1">
        <v>3</v>
      </c>
      <c r="E114" s="3">
        <f t="shared" si="17"/>
        <v>0.37174905098277272</v>
      </c>
      <c r="F114" s="4">
        <v>76</v>
      </c>
      <c r="G114" s="3">
        <f t="shared" si="18"/>
        <v>0.25987662845160714</v>
      </c>
      <c r="H114" s="4">
        <v>36.299999999999997</v>
      </c>
      <c r="I114" s="3">
        <f t="shared" si="19"/>
        <v>-0.14340795744642088</v>
      </c>
      <c r="J114" s="3">
        <v>3.2689999999999997</v>
      </c>
      <c r="K114" s="3">
        <f t="shared" si="20"/>
        <v>0.3563714440543681</v>
      </c>
      <c r="L114" s="1">
        <v>25</v>
      </c>
      <c r="M114" s="3">
        <f t="shared" si="21"/>
        <v>-0.72808681457417013</v>
      </c>
      <c r="N114" s="1">
        <v>33</v>
      </c>
      <c r="O114" s="3">
        <f t="shared" si="22"/>
        <v>-0.88706802467951928</v>
      </c>
      <c r="P114" s="1">
        <v>250</v>
      </c>
      <c r="Q114" s="3">
        <f t="shared" si="23"/>
        <v>0.4527565160710223</v>
      </c>
      <c r="R114" s="1">
        <v>333</v>
      </c>
      <c r="S114" s="3">
        <f t="shared" si="24"/>
        <v>-4.147978470372999E-2</v>
      </c>
      <c r="T114" s="1">
        <f t="shared" si="25"/>
        <v>300</v>
      </c>
      <c r="U114" s="3">
        <f t="shared" si="26"/>
        <v>5.737763784856735E-2</v>
      </c>
      <c r="V114" s="1">
        <v>600</v>
      </c>
      <c r="W114" s="3">
        <f t="shared" si="27"/>
        <v>-0.137746091544697</v>
      </c>
      <c r="X114" s="23">
        <v>7.2072072072072073E-3</v>
      </c>
      <c r="Y114" s="3">
        <f t="shared" si="28"/>
        <v>-0.47963223792955006</v>
      </c>
      <c r="Z114" s="22">
        <v>287.12531045517812</v>
      </c>
      <c r="AA114" s="3">
        <f t="shared" si="29"/>
        <v>-0.25339452761675513</v>
      </c>
      <c r="AB114" s="5">
        <v>500</v>
      </c>
      <c r="AC114" s="3">
        <f t="shared" si="30"/>
        <v>0.31289103917242672</v>
      </c>
      <c r="AD114" s="17">
        <v>46.68</v>
      </c>
      <c r="AE114" s="3">
        <f t="shared" si="31"/>
        <v>-0.14758443218865591</v>
      </c>
      <c r="AF114" s="3">
        <v>0.2</v>
      </c>
      <c r="AG114" s="3"/>
    </row>
    <row r="115" spans="1:33" x14ac:dyDescent="0.25">
      <c r="B115" s="1">
        <v>16</v>
      </c>
      <c r="C115" s="3">
        <f t="shared" si="16"/>
        <v>-0.30058095426090464</v>
      </c>
      <c r="D115" s="1">
        <v>3</v>
      </c>
      <c r="E115" s="3">
        <f t="shared" si="17"/>
        <v>0.37174905098277272</v>
      </c>
      <c r="F115" s="4">
        <v>76</v>
      </c>
      <c r="G115" s="3">
        <f t="shared" si="18"/>
        <v>0.25987662845160714</v>
      </c>
      <c r="H115" s="4">
        <v>36.299999999999997</v>
      </c>
      <c r="I115" s="3">
        <f t="shared" si="19"/>
        <v>-0.14340795744642088</v>
      </c>
      <c r="J115" s="3">
        <v>3.2689999999999997</v>
      </c>
      <c r="K115" s="3">
        <f t="shared" si="20"/>
        <v>0.3563714440543681</v>
      </c>
      <c r="L115" s="1">
        <v>25</v>
      </c>
      <c r="M115" s="3">
        <f t="shared" si="21"/>
        <v>-0.72808681457417013</v>
      </c>
      <c r="N115" s="1">
        <v>33</v>
      </c>
      <c r="O115" s="3">
        <f t="shared" si="22"/>
        <v>-0.88706802467951928</v>
      </c>
      <c r="P115" s="1">
        <v>250</v>
      </c>
      <c r="Q115" s="3">
        <f t="shared" si="23"/>
        <v>0.4527565160710223</v>
      </c>
      <c r="R115" s="1">
        <v>333</v>
      </c>
      <c r="S115" s="3">
        <f t="shared" si="24"/>
        <v>-4.147978470372999E-2</v>
      </c>
      <c r="T115" s="1">
        <f t="shared" si="25"/>
        <v>300</v>
      </c>
      <c r="U115" s="3">
        <f t="shared" si="26"/>
        <v>5.737763784856735E-2</v>
      </c>
      <c r="V115" s="1">
        <v>600</v>
      </c>
      <c r="W115" s="3">
        <f t="shared" si="27"/>
        <v>-0.137746091544697</v>
      </c>
      <c r="X115" s="23">
        <v>7.2072072072072073E-3</v>
      </c>
      <c r="Y115" s="3">
        <f t="shared" si="28"/>
        <v>-0.47963223792955006</v>
      </c>
      <c r="Z115" s="22">
        <v>305.08601967816708</v>
      </c>
      <c r="AA115" s="3">
        <f t="shared" si="29"/>
        <v>-5.5453869351832927E-2</v>
      </c>
      <c r="AB115" s="5">
        <v>500</v>
      </c>
      <c r="AC115" s="3">
        <f t="shared" si="30"/>
        <v>0.31289103917242672</v>
      </c>
      <c r="AD115" s="17">
        <v>49.6</v>
      </c>
      <c r="AE115" s="3">
        <f t="shared" si="31"/>
        <v>-9.7759292983033277E-2</v>
      </c>
      <c r="AF115" s="3">
        <v>0.2</v>
      </c>
      <c r="AG115" s="3"/>
    </row>
    <row r="116" spans="1:33" x14ac:dyDescent="0.25">
      <c r="A116" t="s">
        <v>30</v>
      </c>
      <c r="B116" s="1">
        <v>16</v>
      </c>
      <c r="C116" s="3">
        <f t="shared" si="16"/>
        <v>-0.30058095426090464</v>
      </c>
      <c r="D116" s="1">
        <v>3</v>
      </c>
      <c r="E116" s="3">
        <f t="shared" si="17"/>
        <v>0.37174905098277272</v>
      </c>
      <c r="F116" s="4">
        <v>76</v>
      </c>
      <c r="G116" s="3">
        <f t="shared" si="18"/>
        <v>0.25987662845160714</v>
      </c>
      <c r="H116" s="4">
        <v>36.299999999999997</v>
      </c>
      <c r="I116" s="3">
        <f t="shared" si="19"/>
        <v>-0.14340795744642088</v>
      </c>
      <c r="J116" s="3">
        <v>3.2689999999999997</v>
      </c>
      <c r="K116" s="3">
        <f t="shared" si="20"/>
        <v>0.3563714440543681</v>
      </c>
      <c r="L116" s="1">
        <v>25</v>
      </c>
      <c r="M116" s="3">
        <f t="shared" si="21"/>
        <v>-0.72808681457417013</v>
      </c>
      <c r="N116" s="1">
        <v>33</v>
      </c>
      <c r="O116" s="3">
        <f t="shared" si="22"/>
        <v>-0.88706802467951928</v>
      </c>
      <c r="P116" s="1">
        <v>250</v>
      </c>
      <c r="Q116" s="3">
        <f t="shared" si="23"/>
        <v>0.4527565160710223</v>
      </c>
      <c r="R116" s="1">
        <v>333</v>
      </c>
      <c r="S116" s="3">
        <f t="shared" si="24"/>
        <v>-4.147978470372999E-2</v>
      </c>
      <c r="T116" s="1">
        <f t="shared" si="25"/>
        <v>300</v>
      </c>
      <c r="U116" s="3">
        <f t="shared" si="26"/>
        <v>5.737763784856735E-2</v>
      </c>
      <c r="V116" s="1">
        <v>600</v>
      </c>
      <c r="W116" s="3">
        <f t="shared" si="27"/>
        <v>-0.137746091544697</v>
      </c>
      <c r="X116" s="23">
        <v>7.2072072072072073E-3</v>
      </c>
      <c r="Y116" s="3">
        <f t="shared" si="28"/>
        <v>-0.47963223792955006</v>
      </c>
      <c r="Z116" s="22">
        <v>251.20389200920044</v>
      </c>
      <c r="AA116" s="3">
        <f t="shared" si="29"/>
        <v>-0.649275844146597</v>
      </c>
      <c r="AB116" s="5">
        <v>500</v>
      </c>
      <c r="AC116" s="3">
        <f t="shared" si="30"/>
        <v>0.31289103917242672</v>
      </c>
      <c r="AD116" s="17">
        <v>40.840000000000003</v>
      </c>
      <c r="AE116" s="3">
        <f t="shared" si="31"/>
        <v>-0.24723471059990107</v>
      </c>
      <c r="AF116" s="3">
        <v>0.15</v>
      </c>
      <c r="AG116" s="3"/>
    </row>
    <row r="117" spans="1:33" x14ac:dyDescent="0.25">
      <c r="B117" s="1">
        <v>16</v>
      </c>
      <c r="C117" s="3">
        <f t="shared" si="16"/>
        <v>-0.30058095426090464</v>
      </c>
      <c r="D117" s="1">
        <v>3</v>
      </c>
      <c r="E117" s="3">
        <f t="shared" si="17"/>
        <v>0.37174905098277272</v>
      </c>
      <c r="F117" s="4">
        <v>76</v>
      </c>
      <c r="G117" s="3">
        <f t="shared" si="18"/>
        <v>0.25987662845160714</v>
      </c>
      <c r="H117" s="4">
        <v>36.299999999999997</v>
      </c>
      <c r="I117" s="3">
        <f t="shared" si="19"/>
        <v>-0.14340795744642088</v>
      </c>
      <c r="J117" s="3">
        <v>3.2689999999999997</v>
      </c>
      <c r="K117" s="3">
        <f t="shared" si="20"/>
        <v>0.3563714440543681</v>
      </c>
      <c r="L117" s="1">
        <v>25</v>
      </c>
      <c r="M117" s="3">
        <f t="shared" si="21"/>
        <v>-0.72808681457417013</v>
      </c>
      <c r="N117" s="1">
        <v>33</v>
      </c>
      <c r="O117" s="3">
        <f t="shared" si="22"/>
        <v>-0.88706802467951928</v>
      </c>
      <c r="P117" s="1">
        <v>250</v>
      </c>
      <c r="Q117" s="3">
        <f t="shared" si="23"/>
        <v>0.4527565160710223</v>
      </c>
      <c r="R117" s="1">
        <v>333</v>
      </c>
      <c r="S117" s="3">
        <f t="shared" si="24"/>
        <v>-4.147978470372999E-2</v>
      </c>
      <c r="T117" s="1">
        <f t="shared" si="25"/>
        <v>300</v>
      </c>
      <c r="U117" s="3">
        <f t="shared" si="26"/>
        <v>5.737763784856735E-2</v>
      </c>
      <c r="V117" s="1">
        <v>600</v>
      </c>
      <c r="W117" s="3">
        <f t="shared" si="27"/>
        <v>-0.137746091544697</v>
      </c>
      <c r="X117" s="23">
        <v>7.2072072072072073E-3</v>
      </c>
      <c r="Y117" s="3">
        <f t="shared" si="28"/>
        <v>-0.47963223792955006</v>
      </c>
      <c r="Z117" s="22">
        <v>269.16460123218928</v>
      </c>
      <c r="AA117" s="3">
        <f t="shared" si="29"/>
        <v>-0.45133518588167604</v>
      </c>
      <c r="AB117" s="5">
        <v>500</v>
      </c>
      <c r="AC117" s="3">
        <f t="shared" si="30"/>
        <v>0.31289103917242672</v>
      </c>
      <c r="AD117" s="17">
        <v>43.76</v>
      </c>
      <c r="AE117" s="3">
        <f t="shared" si="31"/>
        <v>-0.19740957139427856</v>
      </c>
      <c r="AF117" s="3">
        <v>0.18</v>
      </c>
      <c r="AG117" s="3"/>
    </row>
    <row r="118" spans="1:33" x14ac:dyDescent="0.25">
      <c r="B118" s="1">
        <v>16</v>
      </c>
      <c r="C118" s="3">
        <f t="shared" si="16"/>
        <v>-0.30058095426090464</v>
      </c>
      <c r="D118" s="1">
        <v>3</v>
      </c>
      <c r="E118" s="3">
        <f t="shared" si="17"/>
        <v>0.37174905098277272</v>
      </c>
      <c r="F118" s="4">
        <v>76</v>
      </c>
      <c r="G118" s="3">
        <f t="shared" si="18"/>
        <v>0.25987662845160714</v>
      </c>
      <c r="H118" s="4">
        <v>36.299999999999997</v>
      </c>
      <c r="I118" s="3">
        <f t="shared" si="19"/>
        <v>-0.14340795744642088</v>
      </c>
      <c r="J118" s="3">
        <v>3.2689999999999997</v>
      </c>
      <c r="K118" s="3">
        <f t="shared" si="20"/>
        <v>0.3563714440543681</v>
      </c>
      <c r="L118" s="1">
        <v>25</v>
      </c>
      <c r="M118" s="3">
        <f t="shared" si="21"/>
        <v>-0.72808681457417013</v>
      </c>
      <c r="N118" s="1">
        <v>33</v>
      </c>
      <c r="O118" s="3">
        <f t="shared" si="22"/>
        <v>-0.88706802467951928</v>
      </c>
      <c r="P118" s="1">
        <v>250</v>
      </c>
      <c r="Q118" s="3">
        <f t="shared" si="23"/>
        <v>0.4527565160710223</v>
      </c>
      <c r="R118" s="1">
        <v>333</v>
      </c>
      <c r="S118" s="3">
        <f t="shared" si="24"/>
        <v>-4.147978470372999E-2</v>
      </c>
      <c r="T118" s="1">
        <f t="shared" si="25"/>
        <v>300</v>
      </c>
      <c r="U118" s="3">
        <f t="shared" si="26"/>
        <v>5.737763784856735E-2</v>
      </c>
      <c r="V118" s="1">
        <v>600</v>
      </c>
      <c r="W118" s="3">
        <f t="shared" si="27"/>
        <v>-0.137746091544697</v>
      </c>
      <c r="X118" s="23">
        <v>7.2072072072072073E-3</v>
      </c>
      <c r="Y118" s="3">
        <f t="shared" si="28"/>
        <v>-0.47963223792955006</v>
      </c>
      <c r="Z118" s="22">
        <v>287.12531045517812</v>
      </c>
      <c r="AA118" s="3">
        <f t="shared" si="29"/>
        <v>-0.25339452761675513</v>
      </c>
      <c r="AB118" s="5">
        <v>500</v>
      </c>
      <c r="AC118" s="3">
        <f t="shared" si="30"/>
        <v>0.31289103917242672</v>
      </c>
      <c r="AD118" s="17">
        <v>46.68</v>
      </c>
      <c r="AE118" s="3">
        <f t="shared" si="31"/>
        <v>-0.14758443218865591</v>
      </c>
      <c r="AF118" s="3">
        <v>0.2</v>
      </c>
      <c r="AG118" s="3"/>
    </row>
    <row r="119" spans="1:33" x14ac:dyDescent="0.25">
      <c r="B119" s="1">
        <v>16</v>
      </c>
      <c r="C119" s="3">
        <f t="shared" si="16"/>
        <v>-0.30058095426090464</v>
      </c>
      <c r="D119" s="1">
        <v>3</v>
      </c>
      <c r="E119" s="3">
        <f t="shared" si="17"/>
        <v>0.37174905098277272</v>
      </c>
      <c r="F119" s="4">
        <v>76</v>
      </c>
      <c r="G119" s="3">
        <f t="shared" si="18"/>
        <v>0.25987662845160714</v>
      </c>
      <c r="H119" s="4">
        <v>36.299999999999997</v>
      </c>
      <c r="I119" s="3">
        <f t="shared" si="19"/>
        <v>-0.14340795744642088</v>
      </c>
      <c r="J119" s="3">
        <v>3.2689999999999997</v>
      </c>
      <c r="K119" s="3">
        <f t="shared" si="20"/>
        <v>0.3563714440543681</v>
      </c>
      <c r="L119" s="1">
        <v>25</v>
      </c>
      <c r="M119" s="3">
        <f t="shared" si="21"/>
        <v>-0.72808681457417013</v>
      </c>
      <c r="N119" s="1">
        <v>33</v>
      </c>
      <c r="O119" s="3">
        <f t="shared" si="22"/>
        <v>-0.88706802467951928</v>
      </c>
      <c r="P119" s="1">
        <v>250</v>
      </c>
      <c r="Q119" s="3">
        <f t="shared" si="23"/>
        <v>0.4527565160710223</v>
      </c>
      <c r="R119" s="1">
        <v>333</v>
      </c>
      <c r="S119" s="3">
        <f t="shared" si="24"/>
        <v>-4.147978470372999E-2</v>
      </c>
      <c r="T119" s="1">
        <f t="shared" si="25"/>
        <v>300</v>
      </c>
      <c r="U119" s="3">
        <f t="shared" si="26"/>
        <v>5.737763784856735E-2</v>
      </c>
      <c r="V119" s="1">
        <v>600</v>
      </c>
      <c r="W119" s="3">
        <f t="shared" si="27"/>
        <v>-0.137746091544697</v>
      </c>
      <c r="X119" s="23">
        <v>7.2072072072072073E-3</v>
      </c>
      <c r="Y119" s="3">
        <f t="shared" si="28"/>
        <v>-0.47963223792955006</v>
      </c>
      <c r="Z119" s="22">
        <v>305.08601967816708</v>
      </c>
      <c r="AA119" s="3">
        <f t="shared" si="29"/>
        <v>-5.5453869351832927E-2</v>
      </c>
      <c r="AB119" s="5">
        <v>500</v>
      </c>
      <c r="AC119" s="3">
        <f t="shared" si="30"/>
        <v>0.31289103917242672</v>
      </c>
      <c r="AD119" s="17">
        <v>49.6</v>
      </c>
      <c r="AE119" s="3">
        <f t="shared" si="31"/>
        <v>-9.7759292983033277E-2</v>
      </c>
      <c r="AF119" s="3">
        <v>0.2</v>
      </c>
      <c r="AG119" s="3"/>
    </row>
    <row r="120" spans="1:33" x14ac:dyDescent="0.25">
      <c r="A120" t="s">
        <v>31</v>
      </c>
      <c r="B120" s="1">
        <v>12</v>
      </c>
      <c r="C120" s="3">
        <f t="shared" si="16"/>
        <v>-0.93975596924574001</v>
      </c>
      <c r="D120" s="1">
        <v>2</v>
      </c>
      <c r="E120" s="3">
        <f t="shared" si="17"/>
        <v>-0.36100485875783711</v>
      </c>
      <c r="F120" s="4">
        <v>296</v>
      </c>
      <c r="G120" s="3">
        <f t="shared" si="18"/>
        <v>4.9655601041501836</v>
      </c>
      <c r="H120" s="4">
        <v>36.299999999999997</v>
      </c>
      <c r="I120" s="3">
        <f t="shared" si="19"/>
        <v>-0.14340795744642088</v>
      </c>
      <c r="J120" s="3">
        <v>3.2689999999999997</v>
      </c>
      <c r="K120" s="3">
        <f t="shared" si="20"/>
        <v>0.3563714440543681</v>
      </c>
      <c r="L120" s="1">
        <v>25</v>
      </c>
      <c r="M120" s="3">
        <f t="shared" si="21"/>
        <v>-0.72808681457417013</v>
      </c>
      <c r="N120" s="1">
        <v>31</v>
      </c>
      <c r="O120" s="3">
        <f t="shared" si="22"/>
        <v>-1.0508152213534308</v>
      </c>
      <c r="P120" s="1">
        <v>400</v>
      </c>
      <c r="Q120" s="3">
        <f t="shared" si="23"/>
        <v>1.8846886863702668</v>
      </c>
      <c r="R120" s="1">
        <v>161</v>
      </c>
      <c r="S120" s="3">
        <f t="shared" si="24"/>
        <v>-1.5801038249536901</v>
      </c>
      <c r="T120" s="1">
        <f t="shared" si="25"/>
        <v>130</v>
      </c>
      <c r="U120" s="3">
        <f t="shared" si="26"/>
        <v>-1.516475710349324</v>
      </c>
      <c r="V120" s="1">
        <v>220</v>
      </c>
      <c r="W120" s="3">
        <f t="shared" si="27"/>
        <v>-0.78675611413794322</v>
      </c>
      <c r="X120" s="23">
        <v>3.4161490683229812E-3</v>
      </c>
      <c r="Y120" s="3">
        <f t="shared" si="28"/>
        <v>-0.94566779593948147</v>
      </c>
      <c r="Z120" s="22">
        <v>176.28617352026819</v>
      </c>
      <c r="AA120" s="3">
        <f t="shared" si="29"/>
        <v>-1.4749260080290203</v>
      </c>
      <c r="AB120" s="5">
        <v>500</v>
      </c>
      <c r="AC120" s="3">
        <f t="shared" si="30"/>
        <v>0.31289103917242672</v>
      </c>
      <c r="AD120" s="17">
        <v>4.67</v>
      </c>
      <c r="AE120" s="3">
        <f t="shared" si="31"/>
        <v>-0.86441802740379481</v>
      </c>
      <c r="AF120" s="3">
        <v>0.2</v>
      </c>
      <c r="AG120" s="3"/>
    </row>
    <row r="121" spans="1:33" x14ac:dyDescent="0.25">
      <c r="B121" s="1">
        <v>12</v>
      </c>
      <c r="C121" s="3">
        <f t="shared" si="16"/>
        <v>-0.93975596924574001</v>
      </c>
      <c r="D121" s="1">
        <v>2</v>
      </c>
      <c r="E121" s="3">
        <f t="shared" si="17"/>
        <v>-0.36100485875783711</v>
      </c>
      <c r="F121" s="4">
        <v>296</v>
      </c>
      <c r="G121" s="3">
        <f t="shared" si="18"/>
        <v>4.9655601041501836</v>
      </c>
      <c r="H121" s="4">
        <v>36.299999999999997</v>
      </c>
      <c r="I121" s="3">
        <f t="shared" si="19"/>
        <v>-0.14340795744642088</v>
      </c>
      <c r="J121" s="3">
        <v>3.2689999999999997</v>
      </c>
      <c r="K121" s="3">
        <f t="shared" si="20"/>
        <v>0.3563714440543681</v>
      </c>
      <c r="L121" s="1">
        <v>25</v>
      </c>
      <c r="M121" s="3">
        <f t="shared" si="21"/>
        <v>-0.72808681457417013</v>
      </c>
      <c r="N121" s="1">
        <v>31</v>
      </c>
      <c r="O121" s="3">
        <f t="shared" si="22"/>
        <v>-1.0508152213534308</v>
      </c>
      <c r="P121" s="1">
        <v>400</v>
      </c>
      <c r="Q121" s="3">
        <f t="shared" si="23"/>
        <v>1.8846886863702668</v>
      </c>
      <c r="R121" s="1">
        <v>161</v>
      </c>
      <c r="S121" s="3">
        <f t="shared" si="24"/>
        <v>-1.5801038249536901</v>
      </c>
      <c r="T121" s="1">
        <f t="shared" si="25"/>
        <v>130</v>
      </c>
      <c r="U121" s="3">
        <f t="shared" si="26"/>
        <v>-1.516475710349324</v>
      </c>
      <c r="V121" s="1">
        <v>220</v>
      </c>
      <c r="W121" s="3">
        <f t="shared" si="27"/>
        <v>-0.78675611413794322</v>
      </c>
      <c r="X121" s="23">
        <v>3.4161490683229812E-3</v>
      </c>
      <c r="Y121" s="3">
        <f t="shared" si="28"/>
        <v>-0.94566779593948147</v>
      </c>
      <c r="Z121" s="22">
        <v>242.34630278375195</v>
      </c>
      <c r="AA121" s="3">
        <f t="shared" si="29"/>
        <v>-0.74689320547448013</v>
      </c>
      <c r="AB121" s="5">
        <v>500</v>
      </c>
      <c r="AC121" s="3">
        <f t="shared" si="30"/>
        <v>0.31289103917242672</v>
      </c>
      <c r="AD121" s="17">
        <v>6.42</v>
      </c>
      <c r="AE121" s="3">
        <f t="shared" si="31"/>
        <v>-0.83455707068809637</v>
      </c>
      <c r="AF121" s="3">
        <v>0.25</v>
      </c>
      <c r="AG121" s="3"/>
    </row>
    <row r="122" spans="1:33" x14ac:dyDescent="0.25">
      <c r="B122" s="1">
        <v>12</v>
      </c>
      <c r="C122" s="3">
        <f t="shared" si="16"/>
        <v>-0.93975596924574001</v>
      </c>
      <c r="D122" s="1">
        <v>2</v>
      </c>
      <c r="E122" s="3">
        <f t="shared" si="17"/>
        <v>-0.36100485875783711</v>
      </c>
      <c r="F122" s="4">
        <v>296</v>
      </c>
      <c r="G122" s="3">
        <f t="shared" si="18"/>
        <v>4.9655601041501836</v>
      </c>
      <c r="H122" s="4">
        <v>36.299999999999997</v>
      </c>
      <c r="I122" s="3">
        <f t="shared" si="19"/>
        <v>-0.14340795744642088</v>
      </c>
      <c r="J122" s="3">
        <v>3.2689999999999997</v>
      </c>
      <c r="K122" s="3">
        <f t="shared" si="20"/>
        <v>0.3563714440543681</v>
      </c>
      <c r="L122" s="1">
        <v>25</v>
      </c>
      <c r="M122" s="3">
        <f t="shared" si="21"/>
        <v>-0.72808681457417013</v>
      </c>
      <c r="N122" s="1">
        <v>31</v>
      </c>
      <c r="O122" s="3">
        <f t="shared" si="22"/>
        <v>-1.0508152213534308</v>
      </c>
      <c r="P122" s="1">
        <v>400</v>
      </c>
      <c r="Q122" s="3">
        <f t="shared" si="23"/>
        <v>1.8846886863702668</v>
      </c>
      <c r="R122" s="1">
        <v>161</v>
      </c>
      <c r="S122" s="3">
        <f t="shared" si="24"/>
        <v>-1.5801038249536901</v>
      </c>
      <c r="T122" s="1">
        <f t="shared" si="25"/>
        <v>130</v>
      </c>
      <c r="U122" s="3">
        <f t="shared" si="26"/>
        <v>-1.516475710349324</v>
      </c>
      <c r="V122" s="1">
        <v>220</v>
      </c>
      <c r="W122" s="3">
        <f t="shared" si="27"/>
        <v>-0.78675611413794322</v>
      </c>
      <c r="X122" s="23">
        <v>3.4161490683229812E-3</v>
      </c>
      <c r="Y122" s="3">
        <f t="shared" si="28"/>
        <v>-0.94566779593948147</v>
      </c>
      <c r="Z122" s="22">
        <v>308.4064320472358</v>
      </c>
      <c r="AA122" s="3">
        <f t="shared" si="29"/>
        <v>-1.8860402919939099E-2</v>
      </c>
      <c r="AB122" s="5">
        <v>500</v>
      </c>
      <c r="AC122" s="3">
        <f t="shared" si="30"/>
        <v>0.31289103917242672</v>
      </c>
      <c r="AD122" s="17">
        <v>8.17</v>
      </c>
      <c r="AE122" s="3">
        <f t="shared" si="31"/>
        <v>-0.80469611397239793</v>
      </c>
      <c r="AF122" s="3">
        <v>0.33</v>
      </c>
      <c r="AG122" s="3"/>
    </row>
    <row r="123" spans="1:33" x14ac:dyDescent="0.25">
      <c r="A123" t="s">
        <v>32</v>
      </c>
      <c r="B123" s="1">
        <v>12</v>
      </c>
      <c r="C123" s="3">
        <f t="shared" si="16"/>
        <v>-0.93975596924574001</v>
      </c>
      <c r="D123" s="1">
        <v>2</v>
      </c>
      <c r="E123" s="3">
        <f t="shared" si="17"/>
        <v>-0.36100485875783711</v>
      </c>
      <c r="F123" s="4">
        <v>296</v>
      </c>
      <c r="G123" s="3">
        <f t="shared" si="18"/>
        <v>4.9655601041501836</v>
      </c>
      <c r="H123" s="4">
        <v>36.299999999999997</v>
      </c>
      <c r="I123" s="3">
        <f t="shared" si="19"/>
        <v>-0.14340795744642088</v>
      </c>
      <c r="J123" s="3">
        <v>3.2689999999999997</v>
      </c>
      <c r="K123" s="3">
        <f t="shared" si="20"/>
        <v>0.3563714440543681</v>
      </c>
      <c r="L123" s="1">
        <v>25</v>
      </c>
      <c r="M123" s="3">
        <f t="shared" si="21"/>
        <v>-0.72808681457417013</v>
      </c>
      <c r="N123" s="1">
        <v>31</v>
      </c>
      <c r="O123" s="3">
        <f t="shared" si="22"/>
        <v>-1.0508152213534308</v>
      </c>
      <c r="P123" s="1">
        <v>400</v>
      </c>
      <c r="Q123" s="3">
        <f t="shared" si="23"/>
        <v>1.8846886863702668</v>
      </c>
      <c r="R123" s="1">
        <v>161</v>
      </c>
      <c r="S123" s="3">
        <f t="shared" si="24"/>
        <v>-1.5801038249536901</v>
      </c>
      <c r="T123" s="1">
        <f t="shared" si="25"/>
        <v>130</v>
      </c>
      <c r="U123" s="3">
        <f t="shared" si="26"/>
        <v>-1.516475710349324</v>
      </c>
      <c r="V123" s="1">
        <v>220</v>
      </c>
      <c r="W123" s="3">
        <f t="shared" si="27"/>
        <v>-0.78675611413794322</v>
      </c>
      <c r="X123" s="23">
        <v>3.4161490683229812E-3</v>
      </c>
      <c r="Y123" s="3">
        <f t="shared" si="28"/>
        <v>-0.94566779593948147</v>
      </c>
      <c r="Z123" s="22">
        <v>242.34630278375195</v>
      </c>
      <c r="AA123" s="3">
        <f t="shared" si="29"/>
        <v>-0.74689320547448013</v>
      </c>
      <c r="AB123" s="5">
        <v>500</v>
      </c>
      <c r="AC123" s="3">
        <f t="shared" si="30"/>
        <v>0.31289103917242672</v>
      </c>
      <c r="AD123" s="17">
        <v>6.42</v>
      </c>
      <c r="AE123" s="3">
        <f t="shared" si="31"/>
        <v>-0.83455707068809637</v>
      </c>
      <c r="AF123" s="3">
        <v>0.23</v>
      </c>
      <c r="AG123" s="3"/>
    </row>
    <row r="124" spans="1:33" x14ac:dyDescent="0.25">
      <c r="B124" s="1">
        <v>12</v>
      </c>
      <c r="C124" s="3">
        <f t="shared" si="16"/>
        <v>-0.93975596924574001</v>
      </c>
      <c r="D124" s="1">
        <v>2</v>
      </c>
      <c r="E124" s="3">
        <f t="shared" si="17"/>
        <v>-0.36100485875783711</v>
      </c>
      <c r="F124" s="4">
        <v>296</v>
      </c>
      <c r="G124" s="3">
        <f t="shared" si="18"/>
        <v>4.9655601041501836</v>
      </c>
      <c r="H124" s="4">
        <v>36.299999999999997</v>
      </c>
      <c r="I124" s="3">
        <f t="shared" si="19"/>
        <v>-0.14340795744642088</v>
      </c>
      <c r="J124" s="3">
        <v>3.2689999999999997</v>
      </c>
      <c r="K124" s="3">
        <f t="shared" si="20"/>
        <v>0.3563714440543681</v>
      </c>
      <c r="L124" s="1">
        <v>25</v>
      </c>
      <c r="M124" s="3">
        <f t="shared" si="21"/>
        <v>-0.72808681457417013</v>
      </c>
      <c r="N124" s="1">
        <v>31</v>
      </c>
      <c r="O124" s="3">
        <f t="shared" si="22"/>
        <v>-1.0508152213534308</v>
      </c>
      <c r="P124" s="1">
        <v>400</v>
      </c>
      <c r="Q124" s="3">
        <f t="shared" si="23"/>
        <v>1.8846886863702668</v>
      </c>
      <c r="R124" s="1">
        <v>161</v>
      </c>
      <c r="S124" s="3">
        <f t="shared" si="24"/>
        <v>-1.5801038249536901</v>
      </c>
      <c r="T124" s="1">
        <f t="shared" si="25"/>
        <v>130</v>
      </c>
      <c r="U124" s="3">
        <f t="shared" si="26"/>
        <v>-1.516475710349324</v>
      </c>
      <c r="V124" s="1">
        <v>220</v>
      </c>
      <c r="W124" s="3">
        <f t="shared" si="27"/>
        <v>-0.78675611413794322</v>
      </c>
      <c r="X124" s="23">
        <v>3.4161490683229812E-3</v>
      </c>
      <c r="Y124" s="3">
        <f t="shared" si="28"/>
        <v>-0.94566779593948147</v>
      </c>
      <c r="Z124" s="22">
        <v>308.4064320472358</v>
      </c>
      <c r="AA124" s="3">
        <f t="shared" si="29"/>
        <v>-1.8860402919939099E-2</v>
      </c>
      <c r="AB124" s="5">
        <v>500</v>
      </c>
      <c r="AC124" s="3">
        <f t="shared" si="30"/>
        <v>0.31289103917242672</v>
      </c>
      <c r="AD124" s="17">
        <v>8.17</v>
      </c>
      <c r="AE124" s="3">
        <f t="shared" si="31"/>
        <v>-0.80469611397239793</v>
      </c>
      <c r="AF124" s="3">
        <v>0.28000000000000003</v>
      </c>
      <c r="AG124" s="3"/>
    </row>
    <row r="125" spans="1:33" x14ac:dyDescent="0.25">
      <c r="A125" t="s">
        <v>33</v>
      </c>
      <c r="B125" s="1">
        <v>12</v>
      </c>
      <c r="C125" s="3">
        <f t="shared" si="16"/>
        <v>-0.93975596924574001</v>
      </c>
      <c r="D125" s="1">
        <v>3</v>
      </c>
      <c r="E125" s="3">
        <f t="shared" si="17"/>
        <v>0.37174905098277272</v>
      </c>
      <c r="F125" s="4">
        <v>142</v>
      </c>
      <c r="G125" s="3">
        <f t="shared" si="18"/>
        <v>1.6715816711611802</v>
      </c>
      <c r="H125" s="4">
        <v>36.299999999999997</v>
      </c>
      <c r="I125" s="3">
        <f t="shared" si="19"/>
        <v>-0.14340795744642088</v>
      </c>
      <c r="J125" s="3">
        <v>3.2689999999999997</v>
      </c>
      <c r="K125" s="3">
        <f t="shared" si="20"/>
        <v>0.3563714440543681</v>
      </c>
      <c r="L125" s="1">
        <v>25</v>
      </c>
      <c r="M125" s="3">
        <f t="shared" si="21"/>
        <v>-0.72808681457417013</v>
      </c>
      <c r="N125" s="1">
        <v>31</v>
      </c>
      <c r="O125" s="3">
        <f t="shared" si="22"/>
        <v>-1.0508152213534308</v>
      </c>
      <c r="P125" s="1">
        <v>400</v>
      </c>
      <c r="Q125" s="3">
        <f t="shared" si="23"/>
        <v>1.8846886863702668</v>
      </c>
      <c r="R125" s="1">
        <v>161</v>
      </c>
      <c r="S125" s="3">
        <f t="shared" si="24"/>
        <v>-1.5801038249536901</v>
      </c>
      <c r="T125" s="1">
        <f t="shared" si="25"/>
        <v>130</v>
      </c>
      <c r="U125" s="3">
        <f t="shared" si="26"/>
        <v>-1.516475710349324</v>
      </c>
      <c r="V125" s="1">
        <v>330</v>
      </c>
      <c r="W125" s="3">
        <f t="shared" si="27"/>
        <v>-0.59888479180831933</v>
      </c>
      <c r="X125" s="23">
        <v>5.1242236024844718E-3</v>
      </c>
      <c r="Y125" s="3">
        <f t="shared" si="28"/>
        <v>-0.73569384157412121</v>
      </c>
      <c r="Z125" s="22">
        <v>208.77973928930371</v>
      </c>
      <c r="AA125" s="3">
        <f t="shared" si="29"/>
        <v>-1.1168222317335386</v>
      </c>
      <c r="AB125" s="5">
        <v>500</v>
      </c>
      <c r="AC125" s="3">
        <f t="shared" si="30"/>
        <v>0.31289103917242672</v>
      </c>
      <c r="AD125" s="17">
        <v>8.17</v>
      </c>
      <c r="AE125" s="3">
        <f t="shared" si="31"/>
        <v>-0.80469611397239793</v>
      </c>
      <c r="AF125" s="3">
        <v>0.18</v>
      </c>
      <c r="AG125" s="3"/>
    </row>
    <row r="126" spans="1:33" x14ac:dyDescent="0.25">
      <c r="B126" s="1">
        <v>12</v>
      </c>
      <c r="C126" s="3">
        <f t="shared" si="16"/>
        <v>-0.93975596924574001</v>
      </c>
      <c r="D126" s="1">
        <v>3</v>
      </c>
      <c r="E126" s="3">
        <f t="shared" si="17"/>
        <v>0.37174905098277272</v>
      </c>
      <c r="F126" s="4">
        <v>142</v>
      </c>
      <c r="G126" s="3">
        <f t="shared" si="18"/>
        <v>1.6715816711611802</v>
      </c>
      <c r="H126" s="4">
        <v>36.299999999999997</v>
      </c>
      <c r="I126" s="3">
        <f t="shared" si="19"/>
        <v>-0.14340795744642088</v>
      </c>
      <c r="J126" s="3">
        <v>3.2689999999999997</v>
      </c>
      <c r="K126" s="3">
        <f t="shared" si="20"/>
        <v>0.3563714440543681</v>
      </c>
      <c r="L126" s="1">
        <v>25</v>
      </c>
      <c r="M126" s="3">
        <f t="shared" si="21"/>
        <v>-0.72808681457417013</v>
      </c>
      <c r="N126" s="1">
        <v>31</v>
      </c>
      <c r="O126" s="3">
        <f t="shared" si="22"/>
        <v>-1.0508152213534308</v>
      </c>
      <c r="P126" s="1">
        <v>400</v>
      </c>
      <c r="Q126" s="3">
        <f t="shared" si="23"/>
        <v>1.8846886863702668</v>
      </c>
      <c r="R126" s="1">
        <v>161</v>
      </c>
      <c r="S126" s="3">
        <f t="shared" si="24"/>
        <v>-1.5801038249536901</v>
      </c>
      <c r="T126" s="1">
        <f t="shared" si="25"/>
        <v>130</v>
      </c>
      <c r="U126" s="3">
        <f t="shared" si="26"/>
        <v>-1.516475710349324</v>
      </c>
      <c r="V126" s="1">
        <v>330</v>
      </c>
      <c r="W126" s="3">
        <f t="shared" si="27"/>
        <v>-0.59888479180831933</v>
      </c>
      <c r="X126" s="23">
        <v>5.1242236024844718E-3</v>
      </c>
      <c r="Y126" s="3">
        <f t="shared" si="28"/>
        <v>-0.73569384157412121</v>
      </c>
      <c r="Z126" s="22">
        <v>253.50000168297348</v>
      </c>
      <c r="AA126" s="3">
        <f t="shared" si="29"/>
        <v>-0.62397097145853198</v>
      </c>
      <c r="AB126" s="5">
        <v>500</v>
      </c>
      <c r="AC126" s="3">
        <f t="shared" si="30"/>
        <v>0.31289103917242672</v>
      </c>
      <c r="AD126" s="17">
        <v>9.92</v>
      </c>
      <c r="AE126" s="3">
        <f t="shared" si="31"/>
        <v>-0.77483515725669938</v>
      </c>
      <c r="AF126" s="3">
        <v>0.23</v>
      </c>
      <c r="AG126" s="3"/>
    </row>
    <row r="127" spans="1:33" x14ac:dyDescent="0.25">
      <c r="B127" s="1">
        <v>12</v>
      </c>
      <c r="C127" s="3">
        <f t="shared" si="16"/>
        <v>-0.93975596924574001</v>
      </c>
      <c r="D127" s="1">
        <v>3</v>
      </c>
      <c r="E127" s="3">
        <f t="shared" si="17"/>
        <v>0.37174905098277272</v>
      </c>
      <c r="F127" s="4">
        <v>142</v>
      </c>
      <c r="G127" s="3">
        <f t="shared" si="18"/>
        <v>1.6715816711611802</v>
      </c>
      <c r="H127" s="4">
        <v>36.299999999999997</v>
      </c>
      <c r="I127" s="3">
        <f t="shared" si="19"/>
        <v>-0.14340795744642088</v>
      </c>
      <c r="J127" s="3">
        <v>3.2689999999999997</v>
      </c>
      <c r="K127" s="3">
        <f t="shared" si="20"/>
        <v>0.3563714440543681</v>
      </c>
      <c r="L127" s="1">
        <v>25</v>
      </c>
      <c r="M127" s="3">
        <f t="shared" si="21"/>
        <v>-0.72808681457417013</v>
      </c>
      <c r="N127" s="1">
        <v>31</v>
      </c>
      <c r="O127" s="3">
        <f t="shared" si="22"/>
        <v>-1.0508152213534308</v>
      </c>
      <c r="P127" s="1">
        <v>400</v>
      </c>
      <c r="Q127" s="3">
        <f t="shared" si="23"/>
        <v>1.8846886863702668</v>
      </c>
      <c r="R127" s="1">
        <v>161</v>
      </c>
      <c r="S127" s="3">
        <f t="shared" si="24"/>
        <v>-1.5801038249536901</v>
      </c>
      <c r="T127" s="1">
        <f t="shared" si="25"/>
        <v>130</v>
      </c>
      <c r="U127" s="3">
        <f t="shared" si="26"/>
        <v>-1.516475710349324</v>
      </c>
      <c r="V127" s="1">
        <v>330</v>
      </c>
      <c r="W127" s="3">
        <f t="shared" si="27"/>
        <v>-0.59888479180831933</v>
      </c>
      <c r="X127" s="23">
        <v>5.1242236024844718E-3</v>
      </c>
      <c r="Y127" s="3">
        <f t="shared" si="28"/>
        <v>-0.73569384157412121</v>
      </c>
      <c r="Z127" s="22">
        <v>298.2202640766431</v>
      </c>
      <c r="AA127" s="3">
        <f t="shared" si="29"/>
        <v>-0.13111971118352703</v>
      </c>
      <c r="AB127" s="5">
        <v>500</v>
      </c>
      <c r="AC127" s="3">
        <f t="shared" si="30"/>
        <v>0.31289103917242672</v>
      </c>
      <c r="AD127" s="17">
        <v>11.67</v>
      </c>
      <c r="AE127" s="3">
        <f t="shared" si="31"/>
        <v>-0.74497420054100094</v>
      </c>
      <c r="AF127" s="3">
        <v>0.25</v>
      </c>
      <c r="AG127" s="3"/>
    </row>
    <row r="128" spans="1:33" x14ac:dyDescent="0.25">
      <c r="A128" t="s">
        <v>34</v>
      </c>
      <c r="B128" s="1">
        <v>12</v>
      </c>
      <c r="C128" s="3">
        <f t="shared" si="16"/>
        <v>-0.93975596924574001</v>
      </c>
      <c r="D128" s="1">
        <v>3</v>
      </c>
      <c r="E128" s="3">
        <f t="shared" si="17"/>
        <v>0.37174905098277272</v>
      </c>
      <c r="F128" s="4">
        <v>142</v>
      </c>
      <c r="G128" s="3">
        <f t="shared" si="18"/>
        <v>1.6715816711611802</v>
      </c>
      <c r="H128" s="4">
        <v>36.299999999999997</v>
      </c>
      <c r="I128" s="3">
        <f t="shared" si="19"/>
        <v>-0.14340795744642088</v>
      </c>
      <c r="J128" s="3">
        <v>3.2689999999999997</v>
      </c>
      <c r="K128" s="3">
        <f t="shared" si="20"/>
        <v>0.3563714440543681</v>
      </c>
      <c r="L128" s="1">
        <v>25</v>
      </c>
      <c r="M128" s="3">
        <f t="shared" si="21"/>
        <v>-0.72808681457417013</v>
      </c>
      <c r="N128" s="1">
        <v>31</v>
      </c>
      <c r="O128" s="3">
        <f t="shared" si="22"/>
        <v>-1.0508152213534308</v>
      </c>
      <c r="P128" s="1">
        <v>400</v>
      </c>
      <c r="Q128" s="3">
        <f t="shared" si="23"/>
        <v>1.8846886863702668</v>
      </c>
      <c r="R128" s="1">
        <v>161</v>
      </c>
      <c r="S128" s="3">
        <f t="shared" si="24"/>
        <v>-1.5801038249536901</v>
      </c>
      <c r="T128" s="1">
        <f t="shared" si="25"/>
        <v>130</v>
      </c>
      <c r="U128" s="3">
        <f t="shared" si="26"/>
        <v>-1.516475710349324</v>
      </c>
      <c r="V128" s="1">
        <v>330</v>
      </c>
      <c r="W128" s="3">
        <f t="shared" si="27"/>
        <v>-0.59888479180831933</v>
      </c>
      <c r="X128" s="23">
        <v>5.1242236024844718E-3</v>
      </c>
      <c r="Y128" s="3">
        <f t="shared" si="28"/>
        <v>-0.73569384157412121</v>
      </c>
      <c r="Z128" s="22">
        <v>208.77973928930371</v>
      </c>
      <c r="AA128" s="3">
        <f t="shared" si="29"/>
        <v>-1.1168222317335386</v>
      </c>
      <c r="AB128" s="5">
        <v>500</v>
      </c>
      <c r="AC128" s="3">
        <f t="shared" si="30"/>
        <v>0.31289103917242672</v>
      </c>
      <c r="AD128" s="17">
        <v>8.17</v>
      </c>
      <c r="AE128" s="3">
        <f t="shared" si="31"/>
        <v>-0.80469611397239793</v>
      </c>
      <c r="AF128" s="3">
        <v>0.18</v>
      </c>
      <c r="AG128" s="3"/>
    </row>
    <row r="129" spans="1:33" x14ac:dyDescent="0.25">
      <c r="B129" s="1">
        <v>12</v>
      </c>
      <c r="C129" s="3">
        <f t="shared" si="16"/>
        <v>-0.93975596924574001</v>
      </c>
      <c r="D129" s="1">
        <v>3</v>
      </c>
      <c r="E129" s="3">
        <f t="shared" si="17"/>
        <v>0.37174905098277272</v>
      </c>
      <c r="F129" s="4">
        <v>142</v>
      </c>
      <c r="G129" s="3">
        <f t="shared" si="18"/>
        <v>1.6715816711611802</v>
      </c>
      <c r="H129" s="4">
        <v>36.299999999999997</v>
      </c>
      <c r="I129" s="3">
        <f t="shared" si="19"/>
        <v>-0.14340795744642088</v>
      </c>
      <c r="J129" s="3">
        <v>3.2689999999999997</v>
      </c>
      <c r="K129" s="3">
        <f t="shared" si="20"/>
        <v>0.3563714440543681</v>
      </c>
      <c r="L129" s="1">
        <v>25</v>
      </c>
      <c r="M129" s="3">
        <f t="shared" si="21"/>
        <v>-0.72808681457417013</v>
      </c>
      <c r="N129" s="1">
        <v>31</v>
      </c>
      <c r="O129" s="3">
        <f t="shared" si="22"/>
        <v>-1.0508152213534308</v>
      </c>
      <c r="P129" s="1">
        <v>400</v>
      </c>
      <c r="Q129" s="3">
        <f t="shared" si="23"/>
        <v>1.8846886863702668</v>
      </c>
      <c r="R129" s="1">
        <v>161</v>
      </c>
      <c r="S129" s="3">
        <f t="shared" si="24"/>
        <v>-1.5801038249536901</v>
      </c>
      <c r="T129" s="1">
        <f t="shared" si="25"/>
        <v>130</v>
      </c>
      <c r="U129" s="3">
        <f t="shared" si="26"/>
        <v>-1.516475710349324</v>
      </c>
      <c r="V129" s="1">
        <v>330</v>
      </c>
      <c r="W129" s="3">
        <f t="shared" si="27"/>
        <v>-0.59888479180831933</v>
      </c>
      <c r="X129" s="23">
        <v>5.1242236024844718E-3</v>
      </c>
      <c r="Y129" s="3">
        <f t="shared" si="28"/>
        <v>-0.73569384157412121</v>
      </c>
      <c r="Z129" s="22">
        <v>253.50000168297348</v>
      </c>
      <c r="AA129" s="3">
        <f t="shared" si="29"/>
        <v>-0.62397097145853198</v>
      </c>
      <c r="AB129" s="5">
        <v>500</v>
      </c>
      <c r="AC129" s="3">
        <f t="shared" si="30"/>
        <v>0.31289103917242672</v>
      </c>
      <c r="AD129" s="17">
        <v>9.92</v>
      </c>
      <c r="AE129" s="3">
        <f t="shared" si="31"/>
        <v>-0.77483515725669938</v>
      </c>
      <c r="AF129" s="3">
        <v>0.23</v>
      </c>
      <c r="AG129" s="3"/>
    </row>
    <row r="130" spans="1:33" x14ac:dyDescent="0.25">
      <c r="B130" s="1">
        <v>12</v>
      </c>
      <c r="C130" s="3">
        <f t="shared" si="16"/>
        <v>-0.93975596924574001</v>
      </c>
      <c r="D130" s="1">
        <v>3</v>
      </c>
      <c r="E130" s="3">
        <f t="shared" si="17"/>
        <v>0.37174905098277272</v>
      </c>
      <c r="F130" s="4">
        <v>142</v>
      </c>
      <c r="G130" s="3">
        <f t="shared" si="18"/>
        <v>1.6715816711611802</v>
      </c>
      <c r="H130" s="4">
        <v>36.299999999999997</v>
      </c>
      <c r="I130" s="3">
        <f t="shared" si="19"/>
        <v>-0.14340795744642088</v>
      </c>
      <c r="J130" s="3">
        <v>3.2689999999999997</v>
      </c>
      <c r="K130" s="3">
        <f t="shared" si="20"/>
        <v>0.3563714440543681</v>
      </c>
      <c r="L130" s="1">
        <v>25</v>
      </c>
      <c r="M130" s="3">
        <f t="shared" si="21"/>
        <v>-0.72808681457417013</v>
      </c>
      <c r="N130" s="1">
        <v>31</v>
      </c>
      <c r="O130" s="3">
        <f t="shared" si="22"/>
        <v>-1.0508152213534308</v>
      </c>
      <c r="P130" s="1">
        <v>400</v>
      </c>
      <c r="Q130" s="3">
        <f t="shared" si="23"/>
        <v>1.8846886863702668</v>
      </c>
      <c r="R130" s="1">
        <v>161</v>
      </c>
      <c r="S130" s="3">
        <f t="shared" si="24"/>
        <v>-1.5801038249536901</v>
      </c>
      <c r="T130" s="1">
        <f t="shared" si="25"/>
        <v>130</v>
      </c>
      <c r="U130" s="3">
        <f t="shared" si="26"/>
        <v>-1.516475710349324</v>
      </c>
      <c r="V130" s="1">
        <v>330</v>
      </c>
      <c r="W130" s="3">
        <f t="shared" si="27"/>
        <v>-0.59888479180831933</v>
      </c>
      <c r="X130" s="23">
        <v>5.1242236024844718E-3</v>
      </c>
      <c r="Y130" s="3">
        <f t="shared" si="28"/>
        <v>-0.73569384157412121</v>
      </c>
      <c r="Z130" s="22">
        <v>298.2202640766431</v>
      </c>
      <c r="AA130" s="3">
        <f t="shared" si="29"/>
        <v>-0.13111971118352703</v>
      </c>
      <c r="AB130" s="5">
        <v>500</v>
      </c>
      <c r="AC130" s="3">
        <f t="shared" si="30"/>
        <v>0.31289103917242672</v>
      </c>
      <c r="AD130" s="17">
        <v>11.67</v>
      </c>
      <c r="AE130" s="3">
        <f t="shared" si="31"/>
        <v>-0.74497420054100094</v>
      </c>
      <c r="AF130" s="3">
        <v>0.25</v>
      </c>
      <c r="AG130" s="3"/>
    </row>
    <row r="131" spans="1:33" x14ac:dyDescent="0.25">
      <c r="A131" t="s">
        <v>35</v>
      </c>
      <c r="B131" s="1">
        <v>12</v>
      </c>
      <c r="C131" s="3">
        <f t="shared" ref="C131:C194" si="32">(B131-B$344)/B$345</f>
        <v>-0.93975596924574001</v>
      </c>
      <c r="D131" s="1">
        <v>4</v>
      </c>
      <c r="E131" s="3">
        <f t="shared" ref="E131:E194" si="33">(D131-D$344)/D$345</f>
        <v>1.1045029607233825</v>
      </c>
      <c r="F131" s="4">
        <v>90.67</v>
      </c>
      <c r="G131" s="3">
        <f t="shared" ref="G131:G194" si="34">(F131-F$344)/F$345</f>
        <v>0.57366015839932594</v>
      </c>
      <c r="H131" s="4">
        <v>36.299999999999997</v>
      </c>
      <c r="I131" s="3">
        <f t="shared" ref="I131:I194" si="35">(H131-H$344)/H$345</f>
        <v>-0.14340795744642088</v>
      </c>
      <c r="J131" s="3">
        <v>3.2689999999999997</v>
      </c>
      <c r="K131" s="3">
        <f t="shared" ref="K131:K194" si="36">(J131-J$344)/J$345</f>
        <v>0.3563714440543681</v>
      </c>
      <c r="L131" s="1">
        <v>25</v>
      </c>
      <c r="M131" s="3">
        <f t="shared" ref="M131:M194" si="37">(L131-L$344)/L$345</f>
        <v>-0.72808681457417013</v>
      </c>
      <c r="N131" s="1">
        <v>31</v>
      </c>
      <c r="O131" s="3">
        <f t="shared" ref="O131:O194" si="38">(N131-N$344)/N$345</f>
        <v>-1.0508152213534308</v>
      </c>
      <c r="P131" s="1">
        <v>400</v>
      </c>
      <c r="Q131" s="3">
        <f t="shared" ref="Q131:Q194" si="39">(P131-P$344)/P$345</f>
        <v>1.8846886863702668</v>
      </c>
      <c r="R131" s="1">
        <v>161</v>
      </c>
      <c r="S131" s="3">
        <f t="shared" ref="S131:S194" si="40">(R131-R$344)/R$345</f>
        <v>-1.5801038249536901</v>
      </c>
      <c r="T131" s="1">
        <f t="shared" ref="T131:T194" si="41">R131-N131</f>
        <v>130</v>
      </c>
      <c r="U131" s="3">
        <f t="shared" ref="U131:U194" si="42">(T131-T$344)/T$345</f>
        <v>-1.516475710349324</v>
      </c>
      <c r="V131" s="1">
        <v>440</v>
      </c>
      <c r="W131" s="3">
        <f t="shared" ref="W131:W194" si="43">(V131-V$344)/V$345</f>
        <v>-0.41101346947869544</v>
      </c>
      <c r="X131" s="23">
        <v>6.8322981366459624E-3</v>
      </c>
      <c r="Y131" s="3">
        <f t="shared" ref="Y131:Y194" si="44">(X131-X$344)/X$345</f>
        <v>-0.52571988720876106</v>
      </c>
      <c r="Z131" s="22">
        <v>226.45530266575949</v>
      </c>
      <c r="AA131" s="3">
        <f t="shared" ref="AA131:AA194" si="45">(Z131-Z$344)/Z$345</f>
        <v>-0.92202409728900314</v>
      </c>
      <c r="AB131" s="5">
        <v>500</v>
      </c>
      <c r="AC131" s="3">
        <f t="shared" ref="AC131:AC194" si="46">(AB131-AB$344)/AB$345</f>
        <v>0.31289103917242672</v>
      </c>
      <c r="AD131" s="17">
        <v>11.67</v>
      </c>
      <c r="AE131" s="3">
        <f t="shared" ref="AE131:AE194" si="47">(AD131-AD$344)/AD$345</f>
        <v>-0.74497420054100094</v>
      </c>
      <c r="AF131" s="3">
        <v>0.15</v>
      </c>
      <c r="AG131" s="3"/>
    </row>
    <row r="132" spans="1:33" x14ac:dyDescent="0.25">
      <c r="B132" s="1">
        <v>12</v>
      </c>
      <c r="C132" s="3">
        <f t="shared" si="32"/>
        <v>-0.93975596924574001</v>
      </c>
      <c r="D132" s="1">
        <v>4</v>
      </c>
      <c r="E132" s="3">
        <f t="shared" si="33"/>
        <v>1.1045029607233825</v>
      </c>
      <c r="F132" s="4">
        <v>90.67</v>
      </c>
      <c r="G132" s="3">
        <f t="shared" si="34"/>
        <v>0.57366015839932594</v>
      </c>
      <c r="H132" s="4">
        <v>36.299999999999997</v>
      </c>
      <c r="I132" s="3">
        <f t="shared" si="35"/>
        <v>-0.14340795744642088</v>
      </c>
      <c r="J132" s="3">
        <v>3.2689999999999997</v>
      </c>
      <c r="K132" s="3">
        <f t="shared" si="36"/>
        <v>0.3563714440543681</v>
      </c>
      <c r="L132" s="1">
        <v>25</v>
      </c>
      <c r="M132" s="3">
        <f t="shared" si="37"/>
        <v>-0.72808681457417013</v>
      </c>
      <c r="N132" s="1">
        <v>31</v>
      </c>
      <c r="O132" s="3">
        <f t="shared" si="38"/>
        <v>-1.0508152213534308</v>
      </c>
      <c r="P132" s="1">
        <v>400</v>
      </c>
      <c r="Q132" s="3">
        <f t="shared" si="39"/>
        <v>1.8846886863702668</v>
      </c>
      <c r="R132" s="1">
        <v>161</v>
      </c>
      <c r="S132" s="3">
        <f t="shared" si="40"/>
        <v>-1.5801038249536901</v>
      </c>
      <c r="T132" s="1">
        <f t="shared" si="41"/>
        <v>130</v>
      </c>
      <c r="U132" s="3">
        <f t="shared" si="42"/>
        <v>-1.516475710349324</v>
      </c>
      <c r="V132" s="1">
        <v>440</v>
      </c>
      <c r="W132" s="3">
        <f t="shared" si="43"/>
        <v>-0.41101346947869544</v>
      </c>
      <c r="X132" s="23">
        <v>6.8322981366459624E-3</v>
      </c>
      <c r="Y132" s="3">
        <f t="shared" si="44"/>
        <v>-0.52571988720876106</v>
      </c>
      <c r="Z132" s="22">
        <v>260.41389561049635</v>
      </c>
      <c r="AA132" s="3">
        <f t="shared" si="45"/>
        <v>-0.54777460870933437</v>
      </c>
      <c r="AB132" s="5">
        <v>500</v>
      </c>
      <c r="AC132" s="3">
        <f t="shared" si="46"/>
        <v>0.31289103917242672</v>
      </c>
      <c r="AD132" s="17">
        <v>13.42</v>
      </c>
      <c r="AE132" s="3">
        <f t="shared" si="47"/>
        <v>-0.71511324382530239</v>
      </c>
      <c r="AF132" s="3">
        <v>0.15</v>
      </c>
      <c r="AG132" s="3"/>
    </row>
    <row r="133" spans="1:33" x14ac:dyDescent="0.25">
      <c r="B133" s="1">
        <v>12</v>
      </c>
      <c r="C133" s="3">
        <f t="shared" si="32"/>
        <v>-0.93975596924574001</v>
      </c>
      <c r="D133" s="1">
        <v>4</v>
      </c>
      <c r="E133" s="3">
        <f t="shared" si="33"/>
        <v>1.1045029607233825</v>
      </c>
      <c r="F133" s="4">
        <v>90.67</v>
      </c>
      <c r="G133" s="3">
        <f t="shared" si="34"/>
        <v>0.57366015839932594</v>
      </c>
      <c r="H133" s="4">
        <v>36.299999999999997</v>
      </c>
      <c r="I133" s="3">
        <f t="shared" si="35"/>
        <v>-0.14340795744642088</v>
      </c>
      <c r="J133" s="3">
        <v>3.2689999999999997</v>
      </c>
      <c r="K133" s="3">
        <f t="shared" si="36"/>
        <v>0.3563714440543681</v>
      </c>
      <c r="L133" s="1">
        <v>25</v>
      </c>
      <c r="M133" s="3">
        <f t="shared" si="37"/>
        <v>-0.72808681457417013</v>
      </c>
      <c r="N133" s="1">
        <v>31</v>
      </c>
      <c r="O133" s="3">
        <f t="shared" si="38"/>
        <v>-1.0508152213534308</v>
      </c>
      <c r="P133" s="1">
        <v>400</v>
      </c>
      <c r="Q133" s="3">
        <f t="shared" si="39"/>
        <v>1.8846886863702668</v>
      </c>
      <c r="R133" s="1">
        <v>161</v>
      </c>
      <c r="S133" s="3">
        <f t="shared" si="40"/>
        <v>-1.5801038249536901</v>
      </c>
      <c r="T133" s="1">
        <f t="shared" si="41"/>
        <v>130</v>
      </c>
      <c r="U133" s="3">
        <f t="shared" si="42"/>
        <v>-1.516475710349324</v>
      </c>
      <c r="V133" s="1">
        <v>440</v>
      </c>
      <c r="W133" s="3">
        <f t="shared" si="43"/>
        <v>-0.41101346947869544</v>
      </c>
      <c r="X133" s="23">
        <v>6.8322981366459624E-3</v>
      </c>
      <c r="Y133" s="3">
        <f t="shared" si="44"/>
        <v>-0.52571988720876106</v>
      </c>
      <c r="Z133" s="22">
        <v>294.3724885552333</v>
      </c>
      <c r="AA133" s="3">
        <f t="shared" si="45"/>
        <v>-0.17352512012966453</v>
      </c>
      <c r="AB133" s="5">
        <v>500</v>
      </c>
      <c r="AC133" s="3">
        <f t="shared" si="46"/>
        <v>0.31289103917242672</v>
      </c>
      <c r="AD133" s="17">
        <v>15.17</v>
      </c>
      <c r="AE133" s="3">
        <f t="shared" si="47"/>
        <v>-0.68525228710960395</v>
      </c>
      <c r="AF133" s="3">
        <v>0.18</v>
      </c>
      <c r="AG133" s="3"/>
    </row>
    <row r="134" spans="1:33" x14ac:dyDescent="0.25">
      <c r="A134" t="s">
        <v>36</v>
      </c>
      <c r="B134" s="1">
        <v>12</v>
      </c>
      <c r="C134" s="3">
        <f t="shared" si="32"/>
        <v>-0.93975596924574001</v>
      </c>
      <c r="D134" s="1">
        <v>4</v>
      </c>
      <c r="E134" s="3">
        <f t="shared" si="33"/>
        <v>1.1045029607233825</v>
      </c>
      <c r="F134" s="4">
        <v>90.67</v>
      </c>
      <c r="G134" s="3">
        <f t="shared" si="34"/>
        <v>0.57366015839932594</v>
      </c>
      <c r="H134" s="4">
        <v>36.299999999999997</v>
      </c>
      <c r="I134" s="3">
        <f t="shared" si="35"/>
        <v>-0.14340795744642088</v>
      </c>
      <c r="J134" s="3">
        <v>3.2689999999999997</v>
      </c>
      <c r="K134" s="3">
        <f t="shared" si="36"/>
        <v>0.3563714440543681</v>
      </c>
      <c r="L134" s="1">
        <v>25</v>
      </c>
      <c r="M134" s="3">
        <f t="shared" si="37"/>
        <v>-0.72808681457417013</v>
      </c>
      <c r="N134" s="1">
        <v>31</v>
      </c>
      <c r="O134" s="3">
        <f t="shared" si="38"/>
        <v>-1.0508152213534308</v>
      </c>
      <c r="P134" s="1">
        <v>400</v>
      </c>
      <c r="Q134" s="3">
        <f t="shared" si="39"/>
        <v>1.8846886863702668</v>
      </c>
      <c r="R134" s="1">
        <v>161</v>
      </c>
      <c r="S134" s="3">
        <f t="shared" si="40"/>
        <v>-1.5801038249536901</v>
      </c>
      <c r="T134" s="1">
        <f t="shared" si="41"/>
        <v>130</v>
      </c>
      <c r="U134" s="3">
        <f t="shared" si="42"/>
        <v>-1.516475710349324</v>
      </c>
      <c r="V134" s="1">
        <v>440</v>
      </c>
      <c r="W134" s="3">
        <f t="shared" si="43"/>
        <v>-0.41101346947869544</v>
      </c>
      <c r="X134" s="23">
        <v>6.8322981366459624E-3</v>
      </c>
      <c r="Y134" s="3">
        <f t="shared" si="44"/>
        <v>-0.52571988720876106</v>
      </c>
      <c r="Z134" s="22">
        <v>226.45530266575949</v>
      </c>
      <c r="AA134" s="3">
        <f t="shared" si="45"/>
        <v>-0.92202409728900314</v>
      </c>
      <c r="AB134" s="5">
        <v>500</v>
      </c>
      <c r="AC134" s="3">
        <f t="shared" si="46"/>
        <v>0.31289103917242672</v>
      </c>
      <c r="AD134" s="17">
        <v>11.67</v>
      </c>
      <c r="AE134" s="3">
        <f t="shared" si="47"/>
        <v>-0.74497420054100094</v>
      </c>
      <c r="AF134" s="3">
        <v>0.18</v>
      </c>
      <c r="AG134" s="3"/>
    </row>
    <row r="135" spans="1:33" x14ac:dyDescent="0.25">
      <c r="B135" s="1">
        <v>12</v>
      </c>
      <c r="C135" s="3">
        <f t="shared" si="32"/>
        <v>-0.93975596924574001</v>
      </c>
      <c r="D135" s="1">
        <v>4</v>
      </c>
      <c r="E135" s="3">
        <f t="shared" si="33"/>
        <v>1.1045029607233825</v>
      </c>
      <c r="F135" s="4">
        <v>90.67</v>
      </c>
      <c r="G135" s="3">
        <f t="shared" si="34"/>
        <v>0.57366015839932594</v>
      </c>
      <c r="H135" s="4">
        <v>36.299999999999997</v>
      </c>
      <c r="I135" s="3">
        <f t="shared" si="35"/>
        <v>-0.14340795744642088</v>
      </c>
      <c r="J135" s="3">
        <v>3.2689999999999997</v>
      </c>
      <c r="K135" s="3">
        <f t="shared" si="36"/>
        <v>0.3563714440543681</v>
      </c>
      <c r="L135" s="1">
        <v>25</v>
      </c>
      <c r="M135" s="3">
        <f t="shared" si="37"/>
        <v>-0.72808681457417013</v>
      </c>
      <c r="N135" s="1">
        <v>31</v>
      </c>
      <c r="O135" s="3">
        <f t="shared" si="38"/>
        <v>-1.0508152213534308</v>
      </c>
      <c r="P135" s="1">
        <v>400</v>
      </c>
      <c r="Q135" s="3">
        <f t="shared" si="39"/>
        <v>1.8846886863702668</v>
      </c>
      <c r="R135" s="1">
        <v>161</v>
      </c>
      <c r="S135" s="3">
        <f t="shared" si="40"/>
        <v>-1.5801038249536901</v>
      </c>
      <c r="T135" s="1">
        <f t="shared" si="41"/>
        <v>130</v>
      </c>
      <c r="U135" s="3">
        <f t="shared" si="42"/>
        <v>-1.516475710349324</v>
      </c>
      <c r="V135" s="1">
        <v>440</v>
      </c>
      <c r="W135" s="3">
        <f t="shared" si="43"/>
        <v>-0.41101346947869544</v>
      </c>
      <c r="X135" s="23">
        <v>6.8322981366459624E-3</v>
      </c>
      <c r="Y135" s="3">
        <f t="shared" si="44"/>
        <v>-0.52571988720876106</v>
      </c>
      <c r="Z135" s="22">
        <v>260.41389561049635</v>
      </c>
      <c r="AA135" s="3">
        <f t="shared" si="45"/>
        <v>-0.54777460870933437</v>
      </c>
      <c r="AB135" s="5">
        <v>500</v>
      </c>
      <c r="AC135" s="3">
        <f t="shared" si="46"/>
        <v>0.31289103917242672</v>
      </c>
      <c r="AD135" s="17">
        <v>13.42</v>
      </c>
      <c r="AE135" s="3">
        <f t="shared" si="47"/>
        <v>-0.71511324382530239</v>
      </c>
      <c r="AF135" s="3">
        <v>0.2</v>
      </c>
      <c r="AG135" s="3"/>
    </row>
    <row r="136" spans="1:33" x14ac:dyDescent="0.25">
      <c r="B136" s="1">
        <v>12</v>
      </c>
      <c r="C136" s="3">
        <f t="shared" si="32"/>
        <v>-0.93975596924574001</v>
      </c>
      <c r="D136" s="1">
        <v>4</v>
      </c>
      <c r="E136" s="3">
        <f t="shared" si="33"/>
        <v>1.1045029607233825</v>
      </c>
      <c r="F136" s="4">
        <v>90.67</v>
      </c>
      <c r="G136" s="3">
        <f t="shared" si="34"/>
        <v>0.57366015839932594</v>
      </c>
      <c r="H136" s="4">
        <v>36.299999999999997</v>
      </c>
      <c r="I136" s="3">
        <f t="shared" si="35"/>
        <v>-0.14340795744642088</v>
      </c>
      <c r="J136" s="3">
        <v>3.2689999999999997</v>
      </c>
      <c r="K136" s="3">
        <f t="shared" si="36"/>
        <v>0.3563714440543681</v>
      </c>
      <c r="L136" s="1">
        <v>25</v>
      </c>
      <c r="M136" s="3">
        <f t="shared" si="37"/>
        <v>-0.72808681457417013</v>
      </c>
      <c r="N136" s="1">
        <v>31</v>
      </c>
      <c r="O136" s="3">
        <f t="shared" si="38"/>
        <v>-1.0508152213534308</v>
      </c>
      <c r="P136" s="1">
        <v>400</v>
      </c>
      <c r="Q136" s="3">
        <f t="shared" si="39"/>
        <v>1.8846886863702668</v>
      </c>
      <c r="R136" s="1">
        <v>161</v>
      </c>
      <c r="S136" s="3">
        <f t="shared" si="40"/>
        <v>-1.5801038249536901</v>
      </c>
      <c r="T136" s="1">
        <f t="shared" si="41"/>
        <v>130</v>
      </c>
      <c r="U136" s="3">
        <f t="shared" si="42"/>
        <v>-1.516475710349324</v>
      </c>
      <c r="V136" s="1">
        <v>440</v>
      </c>
      <c r="W136" s="3">
        <f t="shared" si="43"/>
        <v>-0.41101346947869544</v>
      </c>
      <c r="X136" s="23">
        <v>6.8322981366459624E-3</v>
      </c>
      <c r="Y136" s="3">
        <f t="shared" si="44"/>
        <v>-0.52571988720876106</v>
      </c>
      <c r="Z136" s="22">
        <v>294.3724885552333</v>
      </c>
      <c r="AA136" s="3">
        <f t="shared" si="45"/>
        <v>-0.17352512012966453</v>
      </c>
      <c r="AB136" s="5">
        <v>500</v>
      </c>
      <c r="AC136" s="3">
        <f t="shared" si="46"/>
        <v>0.31289103917242672</v>
      </c>
      <c r="AD136" s="17">
        <v>15.17</v>
      </c>
      <c r="AE136" s="3">
        <f t="shared" si="47"/>
        <v>-0.68525228710960395</v>
      </c>
      <c r="AF136" s="3">
        <v>0.23</v>
      </c>
      <c r="AG136" s="3"/>
    </row>
    <row r="137" spans="1:33" x14ac:dyDescent="0.25">
      <c r="A137" t="s">
        <v>37</v>
      </c>
      <c r="B137" s="1">
        <v>10</v>
      </c>
      <c r="C137" s="3">
        <f t="shared" si="32"/>
        <v>-1.2593434767381577</v>
      </c>
      <c r="D137" s="1">
        <v>1</v>
      </c>
      <c r="E137" s="3">
        <f t="shared" si="33"/>
        <v>-1.0937587684984469</v>
      </c>
      <c r="F137" s="4">
        <v>45</v>
      </c>
      <c r="G137" s="3">
        <f t="shared" si="34"/>
        <v>-0.40319695221501051</v>
      </c>
      <c r="H137" s="4">
        <v>36.1</v>
      </c>
      <c r="I137" s="3">
        <f t="shared" si="35"/>
        <v>-0.16064278985962552</v>
      </c>
      <c r="J137" s="3">
        <v>2.8</v>
      </c>
      <c r="K137" s="3">
        <f t="shared" si="36"/>
        <v>-0.57961485285764935</v>
      </c>
      <c r="L137" s="1">
        <v>40</v>
      </c>
      <c r="M137" s="3">
        <f t="shared" si="37"/>
        <v>0.66383785756683944</v>
      </c>
      <c r="N137" s="1">
        <v>45</v>
      </c>
      <c r="O137" s="3">
        <f t="shared" si="38"/>
        <v>9.5415155363948831E-2</v>
      </c>
      <c r="P137" s="1">
        <v>100</v>
      </c>
      <c r="Q137" s="3">
        <f t="shared" si="39"/>
        <v>-0.97917565422822206</v>
      </c>
      <c r="R137" s="1">
        <v>250</v>
      </c>
      <c r="S137" s="3">
        <f t="shared" si="40"/>
        <v>-0.78395533901039682</v>
      </c>
      <c r="T137" s="1">
        <f t="shared" si="41"/>
        <v>205</v>
      </c>
      <c r="U137" s="3">
        <f t="shared" si="42"/>
        <v>-0.82212864496790139</v>
      </c>
      <c r="V137" s="1">
        <v>78.5</v>
      </c>
      <c r="W137" s="3">
        <f t="shared" si="43"/>
        <v>-1.0284269514983231</v>
      </c>
      <c r="X137" s="23">
        <v>3.14E-3</v>
      </c>
      <c r="Y137" s="3">
        <f t="shared" si="44"/>
        <v>-0.97961485779796842</v>
      </c>
      <c r="Z137" s="22">
        <v>274.14363221273135</v>
      </c>
      <c r="AA137" s="3">
        <f t="shared" si="45"/>
        <v>-0.39646248249485927</v>
      </c>
      <c r="AB137" s="5">
        <v>528</v>
      </c>
      <c r="AC137" s="3">
        <f t="shared" si="46"/>
        <v>0.58669579052595344</v>
      </c>
      <c r="AD137" s="17">
        <v>4.0999999999999996</v>
      </c>
      <c r="AE137" s="3">
        <f t="shared" si="47"/>
        <v>-0.87414416759119373</v>
      </c>
      <c r="AF137" s="3">
        <v>0.16</v>
      </c>
      <c r="AG137" s="3"/>
    </row>
    <row r="138" spans="1:33" x14ac:dyDescent="0.25">
      <c r="B138" s="1">
        <v>10</v>
      </c>
      <c r="C138" s="3">
        <f t="shared" si="32"/>
        <v>-1.2593434767381577</v>
      </c>
      <c r="D138" s="1">
        <v>1</v>
      </c>
      <c r="E138" s="3">
        <f t="shared" si="33"/>
        <v>-1.0937587684984469</v>
      </c>
      <c r="F138" s="4">
        <v>45</v>
      </c>
      <c r="G138" s="3">
        <f t="shared" si="34"/>
        <v>-0.40319695221501051</v>
      </c>
      <c r="H138" s="4">
        <v>36.1</v>
      </c>
      <c r="I138" s="3">
        <f t="shared" si="35"/>
        <v>-0.16064278985962552</v>
      </c>
      <c r="J138" s="3">
        <v>2.8</v>
      </c>
      <c r="K138" s="3">
        <f t="shared" si="36"/>
        <v>-0.57961485285764935</v>
      </c>
      <c r="L138" s="1">
        <v>40</v>
      </c>
      <c r="M138" s="3">
        <f t="shared" si="37"/>
        <v>0.66383785756683944</v>
      </c>
      <c r="N138" s="1">
        <v>45</v>
      </c>
      <c r="O138" s="3">
        <f t="shared" si="38"/>
        <v>9.5415155363948831E-2</v>
      </c>
      <c r="P138" s="1">
        <v>100</v>
      </c>
      <c r="Q138" s="3">
        <f t="shared" si="39"/>
        <v>-0.97917565422822206</v>
      </c>
      <c r="R138" s="1">
        <v>250</v>
      </c>
      <c r="S138" s="3">
        <f t="shared" si="40"/>
        <v>-0.78395533901039682</v>
      </c>
      <c r="T138" s="1">
        <f t="shared" si="41"/>
        <v>205</v>
      </c>
      <c r="U138" s="3">
        <f t="shared" si="42"/>
        <v>-0.82212864496790139</v>
      </c>
      <c r="V138" s="1">
        <v>78.5</v>
      </c>
      <c r="W138" s="3">
        <f t="shared" si="43"/>
        <v>-1.0284269514983231</v>
      </c>
      <c r="X138" s="23">
        <v>3.14E-3</v>
      </c>
      <c r="Y138" s="3">
        <f t="shared" si="44"/>
        <v>-0.97961485779796842</v>
      </c>
      <c r="Z138" s="22">
        <v>294.20292237463855</v>
      </c>
      <c r="AA138" s="3">
        <f t="shared" si="45"/>
        <v>-0.175393868239201</v>
      </c>
      <c r="AB138" s="5">
        <v>528</v>
      </c>
      <c r="AC138" s="3">
        <f t="shared" si="46"/>
        <v>0.58669579052595344</v>
      </c>
      <c r="AD138" s="17">
        <v>4.4000000000000004</v>
      </c>
      <c r="AE138" s="3">
        <f t="shared" si="47"/>
        <v>-0.86902514643993123</v>
      </c>
      <c r="AF138" s="3">
        <v>0.18</v>
      </c>
      <c r="AG138" s="3"/>
    </row>
    <row r="139" spans="1:33" x14ac:dyDescent="0.25">
      <c r="B139" s="1">
        <v>10</v>
      </c>
      <c r="C139" s="3">
        <f t="shared" si="32"/>
        <v>-1.2593434767381577</v>
      </c>
      <c r="D139" s="1">
        <v>1</v>
      </c>
      <c r="E139" s="3">
        <f t="shared" si="33"/>
        <v>-1.0937587684984469</v>
      </c>
      <c r="F139" s="4">
        <v>45</v>
      </c>
      <c r="G139" s="3">
        <f t="shared" si="34"/>
        <v>-0.40319695221501051</v>
      </c>
      <c r="H139" s="4">
        <v>36.1</v>
      </c>
      <c r="I139" s="3">
        <f t="shared" si="35"/>
        <v>-0.16064278985962552</v>
      </c>
      <c r="J139" s="3">
        <v>2.8</v>
      </c>
      <c r="K139" s="3">
        <f t="shared" si="36"/>
        <v>-0.57961485285764935</v>
      </c>
      <c r="L139" s="1">
        <v>40</v>
      </c>
      <c r="M139" s="3">
        <f t="shared" si="37"/>
        <v>0.66383785756683944</v>
      </c>
      <c r="N139" s="1">
        <v>45</v>
      </c>
      <c r="O139" s="3">
        <f t="shared" si="38"/>
        <v>9.5415155363948831E-2</v>
      </c>
      <c r="P139" s="1">
        <v>100</v>
      </c>
      <c r="Q139" s="3">
        <f t="shared" si="39"/>
        <v>-0.97917565422822206</v>
      </c>
      <c r="R139" s="1">
        <v>250</v>
      </c>
      <c r="S139" s="3">
        <f t="shared" si="40"/>
        <v>-0.78395533901039682</v>
      </c>
      <c r="T139" s="1">
        <f t="shared" si="41"/>
        <v>205</v>
      </c>
      <c r="U139" s="3">
        <f t="shared" si="42"/>
        <v>-0.82212864496790139</v>
      </c>
      <c r="V139" s="1">
        <v>78.5</v>
      </c>
      <c r="W139" s="3">
        <f t="shared" si="43"/>
        <v>-1.0284269514983231</v>
      </c>
      <c r="X139" s="23">
        <v>3.14E-3</v>
      </c>
      <c r="Y139" s="3">
        <f t="shared" si="44"/>
        <v>-0.97961485779796842</v>
      </c>
      <c r="Z139" s="22">
        <v>316.93678455813335</v>
      </c>
      <c r="AA139" s="3">
        <f t="shared" si="45"/>
        <v>7.5150561250544812E-2</v>
      </c>
      <c r="AB139" s="5">
        <v>528</v>
      </c>
      <c r="AC139" s="3">
        <f t="shared" si="46"/>
        <v>0.58669579052595344</v>
      </c>
      <c r="AD139" s="17">
        <v>4.74</v>
      </c>
      <c r="AE139" s="3">
        <f t="shared" si="47"/>
        <v>-0.86322358913516695</v>
      </c>
      <c r="AF139" s="3">
        <v>0.2</v>
      </c>
      <c r="AG139" s="3"/>
    </row>
    <row r="140" spans="1:33" x14ac:dyDescent="0.25">
      <c r="B140" s="1">
        <v>10</v>
      </c>
      <c r="C140" s="3">
        <f t="shared" si="32"/>
        <v>-1.2593434767381577</v>
      </c>
      <c r="D140" s="1">
        <v>1</v>
      </c>
      <c r="E140" s="3">
        <f t="shared" si="33"/>
        <v>-1.0937587684984469</v>
      </c>
      <c r="F140" s="4">
        <v>45</v>
      </c>
      <c r="G140" s="3">
        <f t="shared" si="34"/>
        <v>-0.40319695221501051</v>
      </c>
      <c r="H140" s="4">
        <v>36.1</v>
      </c>
      <c r="I140" s="3">
        <f t="shared" si="35"/>
        <v>-0.16064278985962552</v>
      </c>
      <c r="J140" s="3">
        <v>2.8</v>
      </c>
      <c r="K140" s="3">
        <f t="shared" si="36"/>
        <v>-0.57961485285764935</v>
      </c>
      <c r="L140" s="1">
        <v>40</v>
      </c>
      <c r="M140" s="3">
        <f t="shared" si="37"/>
        <v>0.66383785756683944</v>
      </c>
      <c r="N140" s="1">
        <v>45</v>
      </c>
      <c r="O140" s="3">
        <f t="shared" si="38"/>
        <v>9.5415155363948831E-2</v>
      </c>
      <c r="P140" s="1">
        <v>100</v>
      </c>
      <c r="Q140" s="3">
        <f t="shared" si="39"/>
        <v>-0.97917565422822206</v>
      </c>
      <c r="R140" s="1">
        <v>250</v>
      </c>
      <c r="S140" s="3">
        <f t="shared" si="40"/>
        <v>-0.78395533901039682</v>
      </c>
      <c r="T140" s="1">
        <f t="shared" si="41"/>
        <v>205</v>
      </c>
      <c r="U140" s="3">
        <f t="shared" si="42"/>
        <v>-0.82212864496790139</v>
      </c>
      <c r="V140" s="1">
        <v>78.5</v>
      </c>
      <c r="W140" s="3">
        <f t="shared" si="43"/>
        <v>-1.0284269514983231</v>
      </c>
      <c r="X140" s="23">
        <v>3.14E-3</v>
      </c>
      <c r="Y140" s="3">
        <f t="shared" si="44"/>
        <v>-0.97961485779796842</v>
      </c>
      <c r="Z140" s="22">
        <v>336.9960747200405</v>
      </c>
      <c r="AA140" s="3">
        <f t="shared" si="45"/>
        <v>0.29621917550620247</v>
      </c>
      <c r="AB140" s="5">
        <v>528</v>
      </c>
      <c r="AC140" s="3">
        <f t="shared" si="46"/>
        <v>0.58669579052595344</v>
      </c>
      <c r="AD140" s="17">
        <v>5.04</v>
      </c>
      <c r="AE140" s="3">
        <f t="shared" si="47"/>
        <v>-0.85810456798390433</v>
      </c>
      <c r="AF140" s="3">
        <v>0.22</v>
      </c>
      <c r="AG140" s="3"/>
    </row>
    <row r="141" spans="1:33" x14ac:dyDescent="0.25">
      <c r="B141" s="1">
        <v>10</v>
      </c>
      <c r="C141" s="3">
        <f t="shared" si="32"/>
        <v>-1.2593434767381577</v>
      </c>
      <c r="D141" s="1">
        <v>1</v>
      </c>
      <c r="E141" s="3">
        <f t="shared" si="33"/>
        <v>-1.0937587684984469</v>
      </c>
      <c r="F141" s="4">
        <v>45</v>
      </c>
      <c r="G141" s="3">
        <f t="shared" si="34"/>
        <v>-0.40319695221501051</v>
      </c>
      <c r="H141" s="4">
        <v>36.1</v>
      </c>
      <c r="I141" s="3">
        <f t="shared" si="35"/>
        <v>-0.16064278985962552</v>
      </c>
      <c r="J141" s="3">
        <v>2.8</v>
      </c>
      <c r="K141" s="3">
        <f t="shared" si="36"/>
        <v>-0.57961485285764935</v>
      </c>
      <c r="L141" s="1">
        <v>40</v>
      </c>
      <c r="M141" s="3">
        <f t="shared" si="37"/>
        <v>0.66383785756683944</v>
      </c>
      <c r="N141" s="1">
        <v>45</v>
      </c>
      <c r="O141" s="3">
        <f t="shared" si="38"/>
        <v>9.5415155363948831E-2</v>
      </c>
      <c r="P141" s="1">
        <v>100</v>
      </c>
      <c r="Q141" s="3">
        <f t="shared" si="39"/>
        <v>-0.97917565422822206</v>
      </c>
      <c r="R141" s="1">
        <v>250</v>
      </c>
      <c r="S141" s="3">
        <f t="shared" si="40"/>
        <v>-0.78395533901039682</v>
      </c>
      <c r="T141" s="1">
        <f t="shared" si="41"/>
        <v>205</v>
      </c>
      <c r="U141" s="3">
        <f t="shared" si="42"/>
        <v>-0.82212864496790139</v>
      </c>
      <c r="V141" s="1">
        <v>78.5</v>
      </c>
      <c r="W141" s="3">
        <f t="shared" si="43"/>
        <v>-1.0284269514983231</v>
      </c>
      <c r="X141" s="23">
        <v>3.14E-3</v>
      </c>
      <c r="Y141" s="3">
        <f t="shared" si="44"/>
        <v>-0.97961485779796842</v>
      </c>
      <c r="Z141" s="22">
        <v>359.72993690353525</v>
      </c>
      <c r="AA141" s="3">
        <f t="shared" si="45"/>
        <v>0.54676360499594767</v>
      </c>
      <c r="AB141" s="5">
        <v>528</v>
      </c>
      <c r="AC141" s="3">
        <f t="shared" si="46"/>
        <v>0.58669579052595344</v>
      </c>
      <c r="AD141" s="17">
        <v>5.38</v>
      </c>
      <c r="AE141" s="3">
        <f t="shared" si="47"/>
        <v>-0.85230301067914005</v>
      </c>
      <c r="AF141" s="3">
        <v>0.24</v>
      </c>
      <c r="AG141" s="3"/>
    </row>
    <row r="142" spans="1:33" x14ac:dyDescent="0.25">
      <c r="B142" s="1">
        <v>10</v>
      </c>
      <c r="C142" s="3">
        <f t="shared" si="32"/>
        <v>-1.2593434767381577</v>
      </c>
      <c r="D142" s="1">
        <v>1</v>
      </c>
      <c r="E142" s="3">
        <f t="shared" si="33"/>
        <v>-1.0937587684984469</v>
      </c>
      <c r="F142" s="4">
        <v>45</v>
      </c>
      <c r="G142" s="3">
        <f t="shared" si="34"/>
        <v>-0.40319695221501051</v>
      </c>
      <c r="H142" s="4">
        <v>36.1</v>
      </c>
      <c r="I142" s="3">
        <f t="shared" si="35"/>
        <v>-0.16064278985962552</v>
      </c>
      <c r="J142" s="3">
        <v>2.8</v>
      </c>
      <c r="K142" s="3">
        <f t="shared" si="36"/>
        <v>-0.57961485285764935</v>
      </c>
      <c r="L142" s="1">
        <v>40</v>
      </c>
      <c r="M142" s="3">
        <f t="shared" si="37"/>
        <v>0.66383785756683944</v>
      </c>
      <c r="N142" s="1">
        <v>45</v>
      </c>
      <c r="O142" s="3">
        <f t="shared" si="38"/>
        <v>9.5415155363948831E-2</v>
      </c>
      <c r="P142" s="1">
        <v>100</v>
      </c>
      <c r="Q142" s="3">
        <f t="shared" si="39"/>
        <v>-0.97917565422822206</v>
      </c>
      <c r="R142" s="1">
        <v>250</v>
      </c>
      <c r="S142" s="3">
        <f t="shared" si="40"/>
        <v>-0.78395533901039682</v>
      </c>
      <c r="T142" s="1">
        <f t="shared" si="41"/>
        <v>205</v>
      </c>
      <c r="U142" s="3">
        <f t="shared" si="42"/>
        <v>-0.82212864496790139</v>
      </c>
      <c r="V142" s="1">
        <v>78.5</v>
      </c>
      <c r="W142" s="3">
        <f t="shared" si="43"/>
        <v>-1.0284269514983231</v>
      </c>
      <c r="X142" s="23">
        <v>3.14E-3</v>
      </c>
      <c r="Y142" s="3">
        <f t="shared" si="44"/>
        <v>-0.97961485779796842</v>
      </c>
      <c r="Z142" s="22">
        <v>379.78922706544245</v>
      </c>
      <c r="AA142" s="3">
        <f t="shared" si="45"/>
        <v>0.76783221925160594</v>
      </c>
      <c r="AB142" s="5">
        <v>528</v>
      </c>
      <c r="AC142" s="3">
        <f t="shared" si="46"/>
        <v>0.58669579052595344</v>
      </c>
      <c r="AD142" s="17">
        <v>5.68</v>
      </c>
      <c r="AE142" s="3">
        <f t="shared" si="47"/>
        <v>-0.84718398952787743</v>
      </c>
      <c r="AF142" s="3">
        <v>0.26</v>
      </c>
      <c r="AG142" s="3"/>
    </row>
    <row r="143" spans="1:33" x14ac:dyDescent="0.25">
      <c r="B143" s="1">
        <v>10</v>
      </c>
      <c r="C143" s="3">
        <f t="shared" si="32"/>
        <v>-1.2593434767381577</v>
      </c>
      <c r="D143" s="1">
        <v>1</v>
      </c>
      <c r="E143" s="3">
        <f t="shared" si="33"/>
        <v>-1.0937587684984469</v>
      </c>
      <c r="F143" s="4">
        <v>45</v>
      </c>
      <c r="G143" s="3">
        <f t="shared" si="34"/>
        <v>-0.40319695221501051</v>
      </c>
      <c r="H143" s="4">
        <v>36.1</v>
      </c>
      <c r="I143" s="3">
        <f t="shared" si="35"/>
        <v>-0.16064278985962552</v>
      </c>
      <c r="J143" s="3">
        <v>2.8</v>
      </c>
      <c r="K143" s="3">
        <f t="shared" si="36"/>
        <v>-0.57961485285764935</v>
      </c>
      <c r="L143" s="1">
        <v>40</v>
      </c>
      <c r="M143" s="3">
        <f t="shared" si="37"/>
        <v>0.66383785756683944</v>
      </c>
      <c r="N143" s="1">
        <v>45</v>
      </c>
      <c r="O143" s="3">
        <f t="shared" si="38"/>
        <v>9.5415155363948831E-2</v>
      </c>
      <c r="P143" s="1">
        <v>100</v>
      </c>
      <c r="Q143" s="3">
        <f t="shared" si="39"/>
        <v>-0.97917565422822206</v>
      </c>
      <c r="R143" s="1">
        <v>250</v>
      </c>
      <c r="S143" s="3">
        <f t="shared" si="40"/>
        <v>-0.78395533901039682</v>
      </c>
      <c r="T143" s="1">
        <f t="shared" si="41"/>
        <v>205</v>
      </c>
      <c r="U143" s="3">
        <f t="shared" si="42"/>
        <v>-0.82212864496790139</v>
      </c>
      <c r="V143" s="1">
        <v>78.5</v>
      </c>
      <c r="W143" s="3">
        <f t="shared" si="43"/>
        <v>-1.0284269514983231</v>
      </c>
      <c r="X143" s="23">
        <v>3.14E-3</v>
      </c>
      <c r="Y143" s="3">
        <f t="shared" si="44"/>
        <v>-0.97961485779796842</v>
      </c>
      <c r="Z143" s="22">
        <v>403.86037525973109</v>
      </c>
      <c r="AA143" s="3">
        <f t="shared" si="45"/>
        <v>1.0331145563583959</v>
      </c>
      <c r="AB143" s="5">
        <v>528</v>
      </c>
      <c r="AC143" s="3">
        <f t="shared" si="46"/>
        <v>0.58669579052595344</v>
      </c>
      <c r="AD143" s="17">
        <v>6.04</v>
      </c>
      <c r="AE143" s="3">
        <f t="shared" si="47"/>
        <v>-0.84104116414636232</v>
      </c>
      <c r="AF143" s="3">
        <v>0.28000000000000003</v>
      </c>
      <c r="AG143" s="3"/>
    </row>
    <row r="144" spans="1:33" x14ac:dyDescent="0.25">
      <c r="A144" t="s">
        <v>38</v>
      </c>
      <c r="B144" s="1">
        <v>10</v>
      </c>
      <c r="C144" s="3">
        <f t="shared" si="32"/>
        <v>-1.2593434767381577</v>
      </c>
      <c r="D144" s="1">
        <v>1</v>
      </c>
      <c r="E144" s="3">
        <f t="shared" si="33"/>
        <v>-1.0937587684984469</v>
      </c>
      <c r="F144" s="4">
        <v>45</v>
      </c>
      <c r="G144" s="3">
        <f t="shared" si="34"/>
        <v>-0.40319695221501051</v>
      </c>
      <c r="H144" s="4">
        <v>36.1</v>
      </c>
      <c r="I144" s="3">
        <f t="shared" si="35"/>
        <v>-0.16064278985962552</v>
      </c>
      <c r="J144" s="3">
        <v>2.8</v>
      </c>
      <c r="K144" s="3">
        <f t="shared" si="36"/>
        <v>-0.57961485285764935</v>
      </c>
      <c r="L144" s="1">
        <v>40</v>
      </c>
      <c r="M144" s="3">
        <f t="shared" si="37"/>
        <v>0.66383785756683944</v>
      </c>
      <c r="N144" s="1">
        <v>45</v>
      </c>
      <c r="O144" s="3">
        <f t="shared" si="38"/>
        <v>9.5415155363948831E-2</v>
      </c>
      <c r="P144" s="1">
        <v>100</v>
      </c>
      <c r="Q144" s="3">
        <f t="shared" si="39"/>
        <v>-0.97917565422822206</v>
      </c>
      <c r="R144" s="1">
        <v>250</v>
      </c>
      <c r="S144" s="3">
        <f t="shared" si="40"/>
        <v>-0.78395533901039682</v>
      </c>
      <c r="T144" s="1">
        <f t="shared" si="41"/>
        <v>205</v>
      </c>
      <c r="U144" s="3">
        <f t="shared" si="42"/>
        <v>-0.82212864496790139</v>
      </c>
      <c r="V144" s="1">
        <v>78.5</v>
      </c>
      <c r="W144" s="3">
        <f t="shared" si="43"/>
        <v>-1.0284269514983231</v>
      </c>
      <c r="X144" s="23">
        <v>3.14E-3</v>
      </c>
      <c r="Y144" s="3">
        <f t="shared" si="44"/>
        <v>-0.97961485779796842</v>
      </c>
      <c r="Z144" s="22">
        <v>251.40977002923657</v>
      </c>
      <c r="AA144" s="3">
        <f t="shared" si="45"/>
        <v>-0.6470069119846048</v>
      </c>
      <c r="AB144" s="5">
        <v>528</v>
      </c>
      <c r="AC144" s="3">
        <f t="shared" si="46"/>
        <v>0.58669579052595344</v>
      </c>
      <c r="AD144" s="17">
        <v>3.76</v>
      </c>
      <c r="AE144" s="3">
        <f t="shared" si="47"/>
        <v>-0.87994572489595813</v>
      </c>
      <c r="AF144" s="3">
        <v>0.15</v>
      </c>
      <c r="AG144" s="3"/>
    </row>
    <row r="145" spans="1:33" x14ac:dyDescent="0.25">
      <c r="B145" s="1">
        <v>10</v>
      </c>
      <c r="C145" s="3">
        <f t="shared" si="32"/>
        <v>-1.2593434767381577</v>
      </c>
      <c r="D145" s="1">
        <v>1</v>
      </c>
      <c r="E145" s="3">
        <f t="shared" si="33"/>
        <v>-1.0937587684984469</v>
      </c>
      <c r="F145" s="4">
        <v>45</v>
      </c>
      <c r="G145" s="3">
        <f t="shared" si="34"/>
        <v>-0.40319695221501051</v>
      </c>
      <c r="H145" s="4">
        <v>36.1</v>
      </c>
      <c r="I145" s="3">
        <f t="shared" si="35"/>
        <v>-0.16064278985962552</v>
      </c>
      <c r="J145" s="3">
        <v>2.8</v>
      </c>
      <c r="K145" s="3">
        <f t="shared" si="36"/>
        <v>-0.57961485285764935</v>
      </c>
      <c r="L145" s="1">
        <v>40</v>
      </c>
      <c r="M145" s="3">
        <f t="shared" si="37"/>
        <v>0.66383785756683944</v>
      </c>
      <c r="N145" s="1">
        <v>45</v>
      </c>
      <c r="O145" s="3">
        <f t="shared" si="38"/>
        <v>9.5415155363948831E-2</v>
      </c>
      <c r="P145" s="1">
        <v>100</v>
      </c>
      <c r="Q145" s="3">
        <f t="shared" si="39"/>
        <v>-0.97917565422822206</v>
      </c>
      <c r="R145" s="1">
        <v>250</v>
      </c>
      <c r="S145" s="3">
        <f t="shared" si="40"/>
        <v>-0.78395533901039682</v>
      </c>
      <c r="T145" s="1">
        <f t="shared" si="41"/>
        <v>205</v>
      </c>
      <c r="U145" s="3">
        <f t="shared" si="42"/>
        <v>-0.82212864496790139</v>
      </c>
      <c r="V145" s="1">
        <v>78.5</v>
      </c>
      <c r="W145" s="3">
        <f t="shared" si="43"/>
        <v>-1.0284269514983231</v>
      </c>
      <c r="X145" s="23">
        <v>3.14E-3</v>
      </c>
      <c r="Y145" s="3">
        <f t="shared" si="44"/>
        <v>-0.97961485779796842</v>
      </c>
      <c r="Z145" s="22">
        <v>274.14363221273135</v>
      </c>
      <c r="AA145" s="3">
        <f t="shared" si="45"/>
        <v>-0.39646248249485927</v>
      </c>
      <c r="AB145" s="5">
        <v>528</v>
      </c>
      <c r="AC145" s="3">
        <f t="shared" si="46"/>
        <v>0.58669579052595344</v>
      </c>
      <c r="AD145" s="17">
        <v>4.0999999999999996</v>
      </c>
      <c r="AE145" s="3">
        <f t="shared" si="47"/>
        <v>-0.87414416759119373</v>
      </c>
      <c r="AF145" s="3">
        <v>0.17</v>
      </c>
      <c r="AG145" s="3"/>
    </row>
    <row r="146" spans="1:33" x14ac:dyDescent="0.25">
      <c r="B146" s="1">
        <v>10</v>
      </c>
      <c r="C146" s="3">
        <f t="shared" si="32"/>
        <v>-1.2593434767381577</v>
      </c>
      <c r="D146" s="1">
        <v>1</v>
      </c>
      <c r="E146" s="3">
        <f t="shared" si="33"/>
        <v>-1.0937587684984469</v>
      </c>
      <c r="F146" s="4">
        <v>45</v>
      </c>
      <c r="G146" s="3">
        <f t="shared" si="34"/>
        <v>-0.40319695221501051</v>
      </c>
      <c r="H146" s="4">
        <v>36.1</v>
      </c>
      <c r="I146" s="3">
        <f t="shared" si="35"/>
        <v>-0.16064278985962552</v>
      </c>
      <c r="J146" s="3">
        <v>2.8</v>
      </c>
      <c r="K146" s="3">
        <f t="shared" si="36"/>
        <v>-0.57961485285764935</v>
      </c>
      <c r="L146" s="1">
        <v>40</v>
      </c>
      <c r="M146" s="3">
        <f t="shared" si="37"/>
        <v>0.66383785756683944</v>
      </c>
      <c r="N146" s="1">
        <v>45</v>
      </c>
      <c r="O146" s="3">
        <f t="shared" si="38"/>
        <v>9.5415155363948831E-2</v>
      </c>
      <c r="P146" s="1">
        <v>100</v>
      </c>
      <c r="Q146" s="3">
        <f t="shared" si="39"/>
        <v>-0.97917565422822206</v>
      </c>
      <c r="R146" s="1">
        <v>250</v>
      </c>
      <c r="S146" s="3">
        <f t="shared" si="40"/>
        <v>-0.78395533901039682</v>
      </c>
      <c r="T146" s="1">
        <f t="shared" si="41"/>
        <v>205</v>
      </c>
      <c r="U146" s="3">
        <f t="shared" si="42"/>
        <v>-0.82212864496790139</v>
      </c>
      <c r="V146" s="1">
        <v>78.5</v>
      </c>
      <c r="W146" s="3">
        <f t="shared" si="43"/>
        <v>-1.0284269514983231</v>
      </c>
      <c r="X146" s="23">
        <v>3.14E-3</v>
      </c>
      <c r="Y146" s="3">
        <f t="shared" si="44"/>
        <v>-0.97961485779796842</v>
      </c>
      <c r="Z146" s="22">
        <v>295.54020838543232</v>
      </c>
      <c r="AA146" s="3">
        <f t="shared" si="45"/>
        <v>-0.16065596062215753</v>
      </c>
      <c r="AB146" s="5">
        <v>528</v>
      </c>
      <c r="AC146" s="3">
        <f t="shared" si="46"/>
        <v>0.58669579052595344</v>
      </c>
      <c r="AD146" s="17">
        <v>4.42</v>
      </c>
      <c r="AE146" s="3">
        <f t="shared" si="47"/>
        <v>-0.8686838783631804</v>
      </c>
      <c r="AF146" s="3">
        <v>0.19</v>
      </c>
      <c r="AG146" s="3"/>
    </row>
    <row r="147" spans="1:33" x14ac:dyDescent="0.25">
      <c r="B147" s="1">
        <v>10</v>
      </c>
      <c r="C147" s="3">
        <f t="shared" si="32"/>
        <v>-1.2593434767381577</v>
      </c>
      <c r="D147" s="1">
        <v>1</v>
      </c>
      <c r="E147" s="3">
        <f t="shared" si="33"/>
        <v>-1.0937587684984469</v>
      </c>
      <c r="F147" s="4">
        <v>45</v>
      </c>
      <c r="G147" s="3">
        <f t="shared" si="34"/>
        <v>-0.40319695221501051</v>
      </c>
      <c r="H147" s="4">
        <v>36.1</v>
      </c>
      <c r="I147" s="3">
        <f t="shared" si="35"/>
        <v>-0.16064278985962552</v>
      </c>
      <c r="J147" s="3">
        <v>2.8</v>
      </c>
      <c r="K147" s="3">
        <f t="shared" si="36"/>
        <v>-0.57961485285764935</v>
      </c>
      <c r="L147" s="1">
        <v>40</v>
      </c>
      <c r="M147" s="3">
        <f t="shared" si="37"/>
        <v>0.66383785756683944</v>
      </c>
      <c r="N147" s="1">
        <v>45</v>
      </c>
      <c r="O147" s="3">
        <f t="shared" si="38"/>
        <v>9.5415155363948831E-2</v>
      </c>
      <c r="P147" s="1">
        <v>100</v>
      </c>
      <c r="Q147" s="3">
        <f t="shared" si="39"/>
        <v>-0.97917565422822206</v>
      </c>
      <c r="R147" s="1">
        <v>250</v>
      </c>
      <c r="S147" s="3">
        <f t="shared" si="40"/>
        <v>-0.78395533901039682</v>
      </c>
      <c r="T147" s="1">
        <f t="shared" si="41"/>
        <v>205</v>
      </c>
      <c r="U147" s="3">
        <f t="shared" si="42"/>
        <v>-0.82212864496790139</v>
      </c>
      <c r="V147" s="1">
        <v>78.5</v>
      </c>
      <c r="W147" s="3">
        <f t="shared" si="43"/>
        <v>-1.0284269514983231</v>
      </c>
      <c r="X147" s="23">
        <v>3.14E-3</v>
      </c>
      <c r="Y147" s="3">
        <f t="shared" si="44"/>
        <v>-0.97961485779796842</v>
      </c>
      <c r="Z147" s="22">
        <v>314.93085554194266</v>
      </c>
      <c r="AA147" s="3">
        <f t="shared" si="45"/>
        <v>5.30436998249793E-2</v>
      </c>
      <c r="AB147" s="5">
        <v>528</v>
      </c>
      <c r="AC147" s="3">
        <f t="shared" si="46"/>
        <v>0.58669579052595344</v>
      </c>
      <c r="AD147" s="17">
        <v>4.71</v>
      </c>
      <c r="AE147" s="3">
        <f t="shared" si="47"/>
        <v>-0.86373549125029314</v>
      </c>
      <c r="AF147" s="3">
        <v>0.2</v>
      </c>
      <c r="AG147" s="3"/>
    </row>
    <row r="148" spans="1:33" x14ac:dyDescent="0.25">
      <c r="B148" s="1">
        <v>10</v>
      </c>
      <c r="C148" s="3">
        <f t="shared" si="32"/>
        <v>-1.2593434767381577</v>
      </c>
      <c r="D148" s="1">
        <v>1</v>
      </c>
      <c r="E148" s="3">
        <f t="shared" si="33"/>
        <v>-1.0937587684984469</v>
      </c>
      <c r="F148" s="4">
        <v>45</v>
      </c>
      <c r="G148" s="3">
        <f t="shared" si="34"/>
        <v>-0.40319695221501051</v>
      </c>
      <c r="H148" s="4">
        <v>36.1</v>
      </c>
      <c r="I148" s="3">
        <f t="shared" si="35"/>
        <v>-0.16064278985962552</v>
      </c>
      <c r="J148" s="3">
        <v>2.8</v>
      </c>
      <c r="K148" s="3">
        <f t="shared" si="36"/>
        <v>-0.57961485285764935</v>
      </c>
      <c r="L148" s="1">
        <v>40</v>
      </c>
      <c r="M148" s="3">
        <f t="shared" si="37"/>
        <v>0.66383785756683944</v>
      </c>
      <c r="N148" s="1">
        <v>45</v>
      </c>
      <c r="O148" s="3">
        <f t="shared" si="38"/>
        <v>9.5415155363948831E-2</v>
      </c>
      <c r="P148" s="1">
        <v>100</v>
      </c>
      <c r="Q148" s="3">
        <f t="shared" si="39"/>
        <v>-0.97917565422822206</v>
      </c>
      <c r="R148" s="1">
        <v>250</v>
      </c>
      <c r="S148" s="3">
        <f t="shared" si="40"/>
        <v>-0.78395533901039682</v>
      </c>
      <c r="T148" s="1">
        <f t="shared" si="41"/>
        <v>205</v>
      </c>
      <c r="U148" s="3">
        <f t="shared" si="42"/>
        <v>-0.82212864496790139</v>
      </c>
      <c r="V148" s="1">
        <v>78.5</v>
      </c>
      <c r="W148" s="3">
        <f t="shared" si="43"/>
        <v>-1.0284269514983231</v>
      </c>
      <c r="X148" s="23">
        <v>3.14E-3</v>
      </c>
      <c r="Y148" s="3">
        <f t="shared" si="44"/>
        <v>-0.97961485779796842</v>
      </c>
      <c r="Z148" s="22">
        <v>336.9960747200405</v>
      </c>
      <c r="AA148" s="3">
        <f t="shared" si="45"/>
        <v>0.29621917550620247</v>
      </c>
      <c r="AB148" s="5">
        <v>528</v>
      </c>
      <c r="AC148" s="3">
        <f t="shared" si="46"/>
        <v>0.58669579052595344</v>
      </c>
      <c r="AD148" s="17">
        <v>5.04</v>
      </c>
      <c r="AE148" s="3">
        <f t="shared" si="47"/>
        <v>-0.85810456798390433</v>
      </c>
      <c r="AF148" s="3">
        <v>0.22</v>
      </c>
      <c r="AG148" s="3"/>
    </row>
    <row r="149" spans="1:33" x14ac:dyDescent="0.25">
      <c r="B149" s="1">
        <v>10</v>
      </c>
      <c r="C149" s="3">
        <f t="shared" si="32"/>
        <v>-1.2593434767381577</v>
      </c>
      <c r="D149" s="1">
        <v>1</v>
      </c>
      <c r="E149" s="3">
        <f t="shared" si="33"/>
        <v>-1.0937587684984469</v>
      </c>
      <c r="F149" s="4">
        <v>45</v>
      </c>
      <c r="G149" s="3">
        <f t="shared" si="34"/>
        <v>-0.40319695221501051</v>
      </c>
      <c r="H149" s="4">
        <v>36.1</v>
      </c>
      <c r="I149" s="3">
        <f t="shared" si="35"/>
        <v>-0.16064278985962552</v>
      </c>
      <c r="J149" s="3">
        <v>2.8</v>
      </c>
      <c r="K149" s="3">
        <f t="shared" si="36"/>
        <v>-0.57961485285764935</v>
      </c>
      <c r="L149" s="1">
        <v>40</v>
      </c>
      <c r="M149" s="3">
        <f t="shared" si="37"/>
        <v>0.66383785756683944</v>
      </c>
      <c r="N149" s="1">
        <v>45</v>
      </c>
      <c r="O149" s="3">
        <f t="shared" si="38"/>
        <v>9.5415155363948831E-2</v>
      </c>
      <c r="P149" s="1">
        <v>100</v>
      </c>
      <c r="Q149" s="3">
        <f t="shared" si="39"/>
        <v>-0.97917565422822206</v>
      </c>
      <c r="R149" s="1">
        <v>250</v>
      </c>
      <c r="S149" s="3">
        <f t="shared" si="40"/>
        <v>-0.78395533901039682</v>
      </c>
      <c r="T149" s="1">
        <f t="shared" si="41"/>
        <v>205</v>
      </c>
      <c r="U149" s="3">
        <f t="shared" si="42"/>
        <v>-0.82212864496790139</v>
      </c>
      <c r="V149" s="1">
        <v>78.5</v>
      </c>
      <c r="W149" s="3">
        <f t="shared" si="43"/>
        <v>-1.0284269514983231</v>
      </c>
      <c r="X149" s="23">
        <v>3.14E-3</v>
      </c>
      <c r="Y149" s="3">
        <f t="shared" si="44"/>
        <v>-0.97961485779796842</v>
      </c>
      <c r="Z149" s="22">
        <v>359.06129389813839</v>
      </c>
      <c r="AA149" s="3">
        <f t="shared" si="45"/>
        <v>0.53939465118742624</v>
      </c>
      <c r="AB149" s="5">
        <v>528</v>
      </c>
      <c r="AC149" s="3">
        <f t="shared" si="46"/>
        <v>0.58669579052595344</v>
      </c>
      <c r="AD149" s="17">
        <v>5.37</v>
      </c>
      <c r="AE149" s="3">
        <f t="shared" si="47"/>
        <v>-0.85247364471751552</v>
      </c>
      <c r="AF149" s="3">
        <v>0.24</v>
      </c>
      <c r="AG149" s="3"/>
    </row>
    <row r="150" spans="1:33" x14ac:dyDescent="0.25">
      <c r="B150" s="1">
        <v>10</v>
      </c>
      <c r="C150" s="3">
        <f t="shared" si="32"/>
        <v>-1.2593434767381577</v>
      </c>
      <c r="D150" s="1">
        <v>1</v>
      </c>
      <c r="E150" s="3">
        <f t="shared" si="33"/>
        <v>-1.0937587684984469</v>
      </c>
      <c r="F150" s="4">
        <v>45</v>
      </c>
      <c r="G150" s="3">
        <f t="shared" si="34"/>
        <v>-0.40319695221501051</v>
      </c>
      <c r="H150" s="4">
        <v>36.1</v>
      </c>
      <c r="I150" s="3">
        <f t="shared" si="35"/>
        <v>-0.16064278985962552</v>
      </c>
      <c r="J150" s="3">
        <v>2.8</v>
      </c>
      <c r="K150" s="3">
        <f t="shared" si="36"/>
        <v>-0.57961485285764935</v>
      </c>
      <c r="L150" s="1">
        <v>40</v>
      </c>
      <c r="M150" s="3">
        <f t="shared" si="37"/>
        <v>0.66383785756683944</v>
      </c>
      <c r="N150" s="1">
        <v>45</v>
      </c>
      <c r="O150" s="3">
        <f t="shared" si="38"/>
        <v>9.5415155363948831E-2</v>
      </c>
      <c r="P150" s="1">
        <v>100</v>
      </c>
      <c r="Q150" s="3">
        <f t="shared" si="39"/>
        <v>-0.97917565422822206</v>
      </c>
      <c r="R150" s="1">
        <v>250</v>
      </c>
      <c r="S150" s="3">
        <f t="shared" si="40"/>
        <v>-0.78395533901039682</v>
      </c>
      <c r="T150" s="1">
        <f t="shared" si="41"/>
        <v>205</v>
      </c>
      <c r="U150" s="3">
        <f t="shared" si="42"/>
        <v>-0.82212864496790139</v>
      </c>
      <c r="V150" s="1">
        <v>78.5</v>
      </c>
      <c r="W150" s="3">
        <f t="shared" si="43"/>
        <v>-1.0284269514983231</v>
      </c>
      <c r="X150" s="23">
        <v>3.14E-3</v>
      </c>
      <c r="Y150" s="3">
        <f t="shared" si="44"/>
        <v>-0.97961485779796842</v>
      </c>
      <c r="Z150" s="22">
        <v>377.78329804925175</v>
      </c>
      <c r="AA150" s="3">
        <f t="shared" si="45"/>
        <v>0.74572535782604044</v>
      </c>
      <c r="AB150" s="5">
        <v>528</v>
      </c>
      <c r="AC150" s="3">
        <f t="shared" si="46"/>
        <v>0.58669579052595344</v>
      </c>
      <c r="AD150" s="17">
        <v>5.65</v>
      </c>
      <c r="AE150" s="3">
        <f t="shared" si="47"/>
        <v>-0.84769589164300374</v>
      </c>
      <c r="AF150" s="3">
        <v>0.26</v>
      </c>
      <c r="AG150" s="3"/>
    </row>
    <row r="151" spans="1:33" x14ac:dyDescent="0.25">
      <c r="B151" s="1">
        <v>10</v>
      </c>
      <c r="C151" s="3">
        <f t="shared" si="32"/>
        <v>-1.2593434767381577</v>
      </c>
      <c r="D151" s="1">
        <v>1</v>
      </c>
      <c r="E151" s="3">
        <f t="shared" si="33"/>
        <v>-1.0937587684984469</v>
      </c>
      <c r="F151" s="4">
        <v>45</v>
      </c>
      <c r="G151" s="3">
        <f t="shared" si="34"/>
        <v>-0.40319695221501051</v>
      </c>
      <c r="H151" s="4">
        <v>36.1</v>
      </c>
      <c r="I151" s="3">
        <f t="shared" si="35"/>
        <v>-0.16064278985962552</v>
      </c>
      <c r="J151" s="3">
        <v>2.8</v>
      </c>
      <c r="K151" s="3">
        <f t="shared" si="36"/>
        <v>-0.57961485285764935</v>
      </c>
      <c r="L151" s="1">
        <v>40</v>
      </c>
      <c r="M151" s="3">
        <f t="shared" si="37"/>
        <v>0.66383785756683944</v>
      </c>
      <c r="N151" s="1">
        <v>45</v>
      </c>
      <c r="O151" s="3">
        <f t="shared" si="38"/>
        <v>9.5415155363948831E-2</v>
      </c>
      <c r="P151" s="1">
        <v>100</v>
      </c>
      <c r="Q151" s="3">
        <f t="shared" si="39"/>
        <v>-0.97917565422822206</v>
      </c>
      <c r="R151" s="1">
        <v>250</v>
      </c>
      <c r="S151" s="3">
        <f t="shared" si="40"/>
        <v>-0.78395533901039682</v>
      </c>
      <c r="T151" s="1">
        <f t="shared" si="41"/>
        <v>205</v>
      </c>
      <c r="U151" s="3">
        <f t="shared" si="42"/>
        <v>-0.82212864496790139</v>
      </c>
      <c r="V151" s="1">
        <v>78.5</v>
      </c>
      <c r="W151" s="3">
        <f t="shared" si="43"/>
        <v>-1.0284269514983231</v>
      </c>
      <c r="X151" s="23">
        <v>3.14E-3</v>
      </c>
      <c r="Y151" s="3">
        <f t="shared" si="44"/>
        <v>-0.97961485779796842</v>
      </c>
      <c r="Z151" s="22">
        <v>395.83665919496815</v>
      </c>
      <c r="AA151" s="3">
        <f t="shared" si="45"/>
        <v>0.94468711065613187</v>
      </c>
      <c r="AB151" s="5">
        <v>528</v>
      </c>
      <c r="AC151" s="3">
        <f t="shared" si="46"/>
        <v>0.58669579052595344</v>
      </c>
      <c r="AD151" s="17">
        <v>5.92</v>
      </c>
      <c r="AE151" s="3">
        <f t="shared" si="47"/>
        <v>-0.84308877260686732</v>
      </c>
      <c r="AF151" s="3">
        <v>0.28999999999999998</v>
      </c>
      <c r="AG151" s="3"/>
    </row>
    <row r="152" spans="1:33" x14ac:dyDescent="0.25">
      <c r="A152" t="s">
        <v>39</v>
      </c>
      <c r="B152" s="1">
        <v>20</v>
      </c>
      <c r="C152" s="3">
        <f t="shared" si="32"/>
        <v>0.33859406072393072</v>
      </c>
      <c r="D152" s="1">
        <v>1</v>
      </c>
      <c r="E152" s="3">
        <f t="shared" si="33"/>
        <v>-1.0937587684984469</v>
      </c>
      <c r="F152" s="4">
        <v>40</v>
      </c>
      <c r="G152" s="3">
        <f t="shared" si="34"/>
        <v>-0.51014430393543264</v>
      </c>
      <c r="H152" s="4">
        <v>36.1</v>
      </c>
      <c r="I152" s="3">
        <f t="shared" si="35"/>
        <v>-0.16064278985962552</v>
      </c>
      <c r="J152" s="3">
        <v>2.8</v>
      </c>
      <c r="K152" s="3">
        <f t="shared" si="36"/>
        <v>-0.57961485285764935</v>
      </c>
      <c r="L152" s="1">
        <v>40</v>
      </c>
      <c r="M152" s="3">
        <f t="shared" si="37"/>
        <v>0.66383785756683944</v>
      </c>
      <c r="N152" s="1">
        <v>50</v>
      </c>
      <c r="O152" s="3">
        <f t="shared" si="38"/>
        <v>0.50478314704872718</v>
      </c>
      <c r="P152" s="1">
        <v>100</v>
      </c>
      <c r="Q152" s="3">
        <f t="shared" si="39"/>
        <v>-0.97917565422822206</v>
      </c>
      <c r="R152" s="1">
        <v>250</v>
      </c>
      <c r="S152" s="3">
        <f t="shared" si="40"/>
        <v>-0.78395533901039682</v>
      </c>
      <c r="T152" s="1">
        <f t="shared" si="41"/>
        <v>200</v>
      </c>
      <c r="U152" s="3">
        <f t="shared" si="42"/>
        <v>-0.8684184493266629</v>
      </c>
      <c r="V152" s="1">
        <v>315</v>
      </c>
      <c r="W152" s="3">
        <f t="shared" si="43"/>
        <v>-0.62450360848963171</v>
      </c>
      <c r="X152" s="23">
        <v>1.26E-2</v>
      </c>
      <c r="Y152" s="3">
        <f t="shared" si="44"/>
        <v>0.18330489105914266</v>
      </c>
      <c r="Z152" s="22">
        <v>201.33268539095971</v>
      </c>
      <c r="AA152" s="3">
        <f t="shared" si="45"/>
        <v>-1.1988944223397877</v>
      </c>
      <c r="AB152" s="5">
        <v>598</v>
      </c>
      <c r="AC152" s="3">
        <f t="shared" si="46"/>
        <v>1.2712076689097702</v>
      </c>
      <c r="AD152" s="17">
        <v>11.09</v>
      </c>
      <c r="AE152" s="3">
        <f t="shared" si="47"/>
        <v>-0.75487097476677534</v>
      </c>
      <c r="AF152" s="3">
        <v>0.17</v>
      </c>
      <c r="AG152" s="3"/>
    </row>
    <row r="153" spans="1:33" x14ac:dyDescent="0.25">
      <c r="B153" s="1">
        <v>20</v>
      </c>
      <c r="C153" s="3">
        <f t="shared" si="32"/>
        <v>0.33859406072393072</v>
      </c>
      <c r="D153" s="1">
        <v>1</v>
      </c>
      <c r="E153" s="3">
        <f t="shared" si="33"/>
        <v>-1.0937587684984469</v>
      </c>
      <c r="F153" s="4">
        <v>40</v>
      </c>
      <c r="G153" s="3">
        <f t="shared" si="34"/>
        <v>-0.51014430393543264</v>
      </c>
      <c r="H153" s="4">
        <v>36.1</v>
      </c>
      <c r="I153" s="3">
        <f t="shared" si="35"/>
        <v>-0.16064278985962552</v>
      </c>
      <c r="J153" s="3">
        <v>2.8</v>
      </c>
      <c r="K153" s="3">
        <f t="shared" si="36"/>
        <v>-0.57961485285764935</v>
      </c>
      <c r="L153" s="1">
        <v>40</v>
      </c>
      <c r="M153" s="3">
        <f t="shared" si="37"/>
        <v>0.66383785756683944</v>
      </c>
      <c r="N153" s="1">
        <v>50</v>
      </c>
      <c r="O153" s="3">
        <f t="shared" si="38"/>
        <v>0.50478314704872718</v>
      </c>
      <c r="P153" s="1">
        <v>100</v>
      </c>
      <c r="Q153" s="3">
        <f t="shared" si="39"/>
        <v>-0.97917565422822206</v>
      </c>
      <c r="R153" s="1">
        <v>250</v>
      </c>
      <c r="S153" s="3">
        <f t="shared" si="40"/>
        <v>-0.78395533901039682</v>
      </c>
      <c r="T153" s="1">
        <f t="shared" si="41"/>
        <v>200</v>
      </c>
      <c r="U153" s="3">
        <f t="shared" si="42"/>
        <v>-0.8684184493266629</v>
      </c>
      <c r="V153" s="1">
        <v>315</v>
      </c>
      <c r="W153" s="3">
        <f t="shared" si="43"/>
        <v>-0.62450360848963171</v>
      </c>
      <c r="X153" s="23">
        <v>1.26E-2</v>
      </c>
      <c r="Y153" s="3">
        <f t="shared" si="44"/>
        <v>0.18330489105914266</v>
      </c>
      <c r="Z153" s="22">
        <v>235.28147905021083</v>
      </c>
      <c r="AA153" s="3">
        <f t="shared" si="45"/>
        <v>-0.82475292932953037</v>
      </c>
      <c r="AB153" s="5">
        <v>598</v>
      </c>
      <c r="AC153" s="3">
        <f t="shared" si="46"/>
        <v>1.2712076689097702</v>
      </c>
      <c r="AD153" s="17">
        <v>12.96</v>
      </c>
      <c r="AE153" s="3">
        <f t="shared" si="47"/>
        <v>-0.72296240959057179</v>
      </c>
      <c r="AF153" s="3">
        <v>0.2</v>
      </c>
      <c r="AG153" s="3"/>
    </row>
    <row r="154" spans="1:33" x14ac:dyDescent="0.25">
      <c r="B154" s="1">
        <v>20</v>
      </c>
      <c r="C154" s="3">
        <f t="shared" si="32"/>
        <v>0.33859406072393072</v>
      </c>
      <c r="D154" s="1">
        <v>1</v>
      </c>
      <c r="E154" s="3">
        <f t="shared" si="33"/>
        <v>-1.0937587684984469</v>
      </c>
      <c r="F154" s="4">
        <v>40</v>
      </c>
      <c r="G154" s="3">
        <f t="shared" si="34"/>
        <v>-0.51014430393543264</v>
      </c>
      <c r="H154" s="4">
        <v>36.1</v>
      </c>
      <c r="I154" s="3">
        <f t="shared" si="35"/>
        <v>-0.16064278985962552</v>
      </c>
      <c r="J154" s="3">
        <v>2.8</v>
      </c>
      <c r="K154" s="3">
        <f t="shared" si="36"/>
        <v>-0.57961485285764935</v>
      </c>
      <c r="L154" s="1">
        <v>40</v>
      </c>
      <c r="M154" s="3">
        <f t="shared" si="37"/>
        <v>0.66383785756683944</v>
      </c>
      <c r="N154" s="1">
        <v>50</v>
      </c>
      <c r="O154" s="3">
        <f t="shared" si="38"/>
        <v>0.50478314704872718</v>
      </c>
      <c r="P154" s="1">
        <v>100</v>
      </c>
      <c r="Q154" s="3">
        <f t="shared" si="39"/>
        <v>-0.97917565422822206</v>
      </c>
      <c r="R154" s="1">
        <v>250</v>
      </c>
      <c r="S154" s="3">
        <f t="shared" si="40"/>
        <v>-0.78395533901039682</v>
      </c>
      <c r="T154" s="1">
        <f t="shared" si="41"/>
        <v>200</v>
      </c>
      <c r="U154" s="3">
        <f t="shared" si="42"/>
        <v>-0.8684184493266629</v>
      </c>
      <c r="V154" s="1">
        <v>315</v>
      </c>
      <c r="W154" s="3">
        <f t="shared" si="43"/>
        <v>-0.62450360848963171</v>
      </c>
      <c r="X154" s="23">
        <v>1.26E-2</v>
      </c>
      <c r="Y154" s="3">
        <f t="shared" si="44"/>
        <v>0.18330489105914266</v>
      </c>
      <c r="Z154" s="22">
        <v>268.14100660274795</v>
      </c>
      <c r="AA154" s="3">
        <f t="shared" si="45"/>
        <v>-0.46261597620195599</v>
      </c>
      <c r="AB154" s="5">
        <v>598</v>
      </c>
      <c r="AC154" s="3">
        <f t="shared" si="46"/>
        <v>1.2712076689097702</v>
      </c>
      <c r="AD154" s="17">
        <v>14.77</v>
      </c>
      <c r="AE154" s="3">
        <f t="shared" si="47"/>
        <v>-0.69207764864462074</v>
      </c>
      <c r="AF154" s="3">
        <v>0.24</v>
      </c>
      <c r="AG154" s="3"/>
    </row>
    <row r="155" spans="1:33" x14ac:dyDescent="0.25">
      <c r="B155" s="1">
        <v>20</v>
      </c>
      <c r="C155" s="3">
        <f t="shared" si="32"/>
        <v>0.33859406072393072</v>
      </c>
      <c r="D155" s="1">
        <v>1</v>
      </c>
      <c r="E155" s="3">
        <f t="shared" si="33"/>
        <v>-1.0937587684984469</v>
      </c>
      <c r="F155" s="4">
        <v>40</v>
      </c>
      <c r="G155" s="3">
        <f t="shared" si="34"/>
        <v>-0.51014430393543264</v>
      </c>
      <c r="H155" s="4">
        <v>36.1</v>
      </c>
      <c r="I155" s="3">
        <f t="shared" si="35"/>
        <v>-0.16064278985962552</v>
      </c>
      <c r="J155" s="3">
        <v>2.8</v>
      </c>
      <c r="K155" s="3">
        <f t="shared" si="36"/>
        <v>-0.57961485285764935</v>
      </c>
      <c r="L155" s="1">
        <v>40</v>
      </c>
      <c r="M155" s="3">
        <f t="shared" si="37"/>
        <v>0.66383785756683944</v>
      </c>
      <c r="N155" s="1">
        <v>50</v>
      </c>
      <c r="O155" s="3">
        <f t="shared" si="38"/>
        <v>0.50478314704872718</v>
      </c>
      <c r="P155" s="1">
        <v>100</v>
      </c>
      <c r="Q155" s="3">
        <f t="shared" si="39"/>
        <v>-0.97917565422822206</v>
      </c>
      <c r="R155" s="1">
        <v>250</v>
      </c>
      <c r="S155" s="3">
        <f t="shared" si="40"/>
        <v>-0.78395533901039682</v>
      </c>
      <c r="T155" s="1">
        <f t="shared" si="41"/>
        <v>200</v>
      </c>
      <c r="U155" s="3">
        <f t="shared" si="42"/>
        <v>-0.8684184493266629</v>
      </c>
      <c r="V155" s="1">
        <v>315</v>
      </c>
      <c r="W155" s="3">
        <f t="shared" si="43"/>
        <v>-0.62450360848963171</v>
      </c>
      <c r="X155" s="23">
        <v>1.26E-2</v>
      </c>
      <c r="Y155" s="3">
        <f t="shared" si="44"/>
        <v>0.18330489105914266</v>
      </c>
      <c r="Z155" s="22">
        <v>300.81898980416611</v>
      </c>
      <c r="AA155" s="3">
        <f t="shared" si="45"/>
        <v>-0.1024797797214949</v>
      </c>
      <c r="AB155" s="5">
        <v>598</v>
      </c>
      <c r="AC155" s="3">
        <f t="shared" si="46"/>
        <v>1.2712076689097702</v>
      </c>
      <c r="AD155" s="17">
        <v>16.57</v>
      </c>
      <c r="AE155" s="3">
        <f t="shared" si="47"/>
        <v>-0.66136352173704516</v>
      </c>
      <c r="AF155" s="3">
        <v>0.27</v>
      </c>
      <c r="AG155" s="3"/>
    </row>
    <row r="156" spans="1:33" x14ac:dyDescent="0.25">
      <c r="B156" s="1">
        <v>20</v>
      </c>
      <c r="C156" s="3">
        <f t="shared" si="32"/>
        <v>0.33859406072393072</v>
      </c>
      <c r="D156" s="1">
        <v>1</v>
      </c>
      <c r="E156" s="3">
        <f t="shared" si="33"/>
        <v>-1.0937587684984469</v>
      </c>
      <c r="F156" s="4">
        <v>40</v>
      </c>
      <c r="G156" s="3">
        <f t="shared" si="34"/>
        <v>-0.51014430393543264</v>
      </c>
      <c r="H156" s="4">
        <v>36.1</v>
      </c>
      <c r="I156" s="3">
        <f t="shared" si="35"/>
        <v>-0.16064278985962552</v>
      </c>
      <c r="J156" s="3">
        <v>2.8</v>
      </c>
      <c r="K156" s="3">
        <f t="shared" si="36"/>
        <v>-0.57961485285764935</v>
      </c>
      <c r="L156" s="1">
        <v>40</v>
      </c>
      <c r="M156" s="3">
        <f t="shared" si="37"/>
        <v>0.66383785756683944</v>
      </c>
      <c r="N156" s="1">
        <v>50</v>
      </c>
      <c r="O156" s="3">
        <f t="shared" si="38"/>
        <v>0.50478314704872718</v>
      </c>
      <c r="P156" s="1">
        <v>100</v>
      </c>
      <c r="Q156" s="3">
        <f t="shared" si="39"/>
        <v>-0.97917565422822206</v>
      </c>
      <c r="R156" s="1">
        <v>250</v>
      </c>
      <c r="S156" s="3">
        <f t="shared" si="40"/>
        <v>-0.78395533901039682</v>
      </c>
      <c r="T156" s="1">
        <f t="shared" si="41"/>
        <v>200</v>
      </c>
      <c r="U156" s="3">
        <f t="shared" si="42"/>
        <v>-0.8684184493266629</v>
      </c>
      <c r="V156" s="1">
        <v>315</v>
      </c>
      <c r="W156" s="3">
        <f t="shared" si="43"/>
        <v>-0.62450360848963171</v>
      </c>
      <c r="X156" s="23">
        <v>1.26E-2</v>
      </c>
      <c r="Y156" s="3">
        <f t="shared" si="44"/>
        <v>0.18330489105914266</v>
      </c>
      <c r="Z156" s="22">
        <v>333.13388430334641</v>
      </c>
      <c r="AA156" s="3">
        <f t="shared" si="45"/>
        <v>0.25365490346474018</v>
      </c>
      <c r="AB156" s="5">
        <v>598</v>
      </c>
      <c r="AC156" s="3">
        <f t="shared" si="46"/>
        <v>1.2712076689097702</v>
      </c>
      <c r="AD156" s="17">
        <v>18.350000000000001</v>
      </c>
      <c r="AE156" s="3">
        <f t="shared" si="47"/>
        <v>-0.63099066290622041</v>
      </c>
      <c r="AF156" s="3">
        <v>0.32</v>
      </c>
      <c r="AG156" s="3"/>
    </row>
    <row r="157" spans="1:33" x14ac:dyDescent="0.25">
      <c r="B157" s="1">
        <v>20</v>
      </c>
      <c r="C157" s="3">
        <f t="shared" si="32"/>
        <v>0.33859406072393072</v>
      </c>
      <c r="D157" s="1">
        <v>1</v>
      </c>
      <c r="E157" s="3">
        <f t="shared" si="33"/>
        <v>-1.0937587684984469</v>
      </c>
      <c r="F157" s="4">
        <v>40</v>
      </c>
      <c r="G157" s="3">
        <f t="shared" si="34"/>
        <v>-0.51014430393543264</v>
      </c>
      <c r="H157" s="4">
        <v>36.1</v>
      </c>
      <c r="I157" s="3">
        <f t="shared" si="35"/>
        <v>-0.16064278985962552</v>
      </c>
      <c r="J157" s="3">
        <v>2.8</v>
      </c>
      <c r="K157" s="3">
        <f t="shared" si="36"/>
        <v>-0.57961485285764935</v>
      </c>
      <c r="L157" s="1">
        <v>40</v>
      </c>
      <c r="M157" s="3">
        <f t="shared" si="37"/>
        <v>0.66383785756683944</v>
      </c>
      <c r="N157" s="1">
        <v>50</v>
      </c>
      <c r="O157" s="3">
        <f t="shared" si="38"/>
        <v>0.50478314704872718</v>
      </c>
      <c r="P157" s="1">
        <v>100</v>
      </c>
      <c r="Q157" s="3">
        <f t="shared" si="39"/>
        <v>-0.97917565422822206</v>
      </c>
      <c r="R157" s="1">
        <v>250</v>
      </c>
      <c r="S157" s="3">
        <f t="shared" si="40"/>
        <v>-0.78395533901039682</v>
      </c>
      <c r="T157" s="1">
        <f t="shared" si="41"/>
        <v>200</v>
      </c>
      <c r="U157" s="3">
        <f t="shared" si="42"/>
        <v>-0.8684184493266629</v>
      </c>
      <c r="V157" s="1">
        <v>315</v>
      </c>
      <c r="W157" s="3">
        <f t="shared" si="43"/>
        <v>-0.62450360848963171</v>
      </c>
      <c r="X157" s="23">
        <v>1.26E-2</v>
      </c>
      <c r="Y157" s="3">
        <f t="shared" si="44"/>
        <v>0.18330489105914266</v>
      </c>
      <c r="Z157" s="22">
        <v>366.35650055812141</v>
      </c>
      <c r="AA157" s="3">
        <f t="shared" si="45"/>
        <v>0.61979336988654099</v>
      </c>
      <c r="AB157" s="5">
        <v>598</v>
      </c>
      <c r="AC157" s="3">
        <f t="shared" si="46"/>
        <v>1.2712076689097702</v>
      </c>
      <c r="AD157" s="17">
        <v>20.18</v>
      </c>
      <c r="AE157" s="3">
        <f t="shared" si="47"/>
        <v>-0.59976463388351864</v>
      </c>
      <c r="AF157" s="3">
        <v>0.34</v>
      </c>
      <c r="AG157" s="3"/>
    </row>
    <row r="158" spans="1:33" x14ac:dyDescent="0.25">
      <c r="A158" t="s">
        <v>40</v>
      </c>
      <c r="B158" s="1">
        <v>20</v>
      </c>
      <c r="C158" s="3">
        <f t="shared" si="32"/>
        <v>0.33859406072393072</v>
      </c>
      <c r="D158" s="1">
        <v>1</v>
      </c>
      <c r="E158" s="3">
        <f t="shared" si="33"/>
        <v>-1.0937587684984469</v>
      </c>
      <c r="F158" s="4">
        <v>40</v>
      </c>
      <c r="G158" s="3">
        <f t="shared" si="34"/>
        <v>-0.51014430393543264</v>
      </c>
      <c r="H158" s="4">
        <v>36.1</v>
      </c>
      <c r="I158" s="3">
        <f t="shared" si="35"/>
        <v>-0.16064278985962552</v>
      </c>
      <c r="J158" s="3">
        <v>2.8</v>
      </c>
      <c r="K158" s="3">
        <f t="shared" si="36"/>
        <v>-0.57961485285764935</v>
      </c>
      <c r="L158" s="1">
        <v>40</v>
      </c>
      <c r="M158" s="3">
        <f t="shared" si="37"/>
        <v>0.66383785756683944</v>
      </c>
      <c r="N158" s="1">
        <v>50</v>
      </c>
      <c r="O158" s="3">
        <f t="shared" si="38"/>
        <v>0.50478314704872718</v>
      </c>
      <c r="P158" s="1">
        <v>100</v>
      </c>
      <c r="Q158" s="3">
        <f t="shared" si="39"/>
        <v>-0.97917565422822206</v>
      </c>
      <c r="R158" s="1">
        <v>250</v>
      </c>
      <c r="S158" s="3">
        <f t="shared" si="40"/>
        <v>-0.78395533901039682</v>
      </c>
      <c r="T158" s="1">
        <f t="shared" si="41"/>
        <v>200</v>
      </c>
      <c r="U158" s="3">
        <f t="shared" si="42"/>
        <v>-0.8684184493266629</v>
      </c>
      <c r="V158" s="1">
        <v>315</v>
      </c>
      <c r="W158" s="3">
        <f t="shared" si="43"/>
        <v>-0.62450360848963171</v>
      </c>
      <c r="X158" s="23">
        <v>1.26E-2</v>
      </c>
      <c r="Y158" s="3">
        <f t="shared" si="44"/>
        <v>0.18330489105914266</v>
      </c>
      <c r="Z158" s="22">
        <v>169.74396829625545</v>
      </c>
      <c r="AA158" s="3">
        <f t="shared" si="45"/>
        <v>-1.5470260789375672</v>
      </c>
      <c r="AB158" s="5">
        <v>598</v>
      </c>
      <c r="AC158" s="3">
        <f t="shared" si="46"/>
        <v>1.2712076689097702</v>
      </c>
      <c r="AD158" s="17">
        <v>9.35</v>
      </c>
      <c r="AE158" s="3">
        <f t="shared" si="47"/>
        <v>-0.7845612974440983</v>
      </c>
      <c r="AF158" s="3">
        <v>0.16</v>
      </c>
      <c r="AG158" s="3"/>
    </row>
    <row r="159" spans="1:33" x14ac:dyDescent="0.25">
      <c r="B159" s="1">
        <v>20</v>
      </c>
      <c r="C159" s="3">
        <f t="shared" si="32"/>
        <v>0.33859406072393072</v>
      </c>
      <c r="D159" s="1">
        <v>1</v>
      </c>
      <c r="E159" s="3">
        <f t="shared" si="33"/>
        <v>-1.0937587684984469</v>
      </c>
      <c r="F159" s="4">
        <v>40</v>
      </c>
      <c r="G159" s="3">
        <f t="shared" si="34"/>
        <v>-0.51014430393543264</v>
      </c>
      <c r="H159" s="4">
        <v>36.1</v>
      </c>
      <c r="I159" s="3">
        <f t="shared" si="35"/>
        <v>-0.16064278985962552</v>
      </c>
      <c r="J159" s="3">
        <v>2.8</v>
      </c>
      <c r="K159" s="3">
        <f t="shared" si="36"/>
        <v>-0.57961485285764935</v>
      </c>
      <c r="L159" s="1">
        <v>40</v>
      </c>
      <c r="M159" s="3">
        <f t="shared" si="37"/>
        <v>0.66383785756683944</v>
      </c>
      <c r="N159" s="1">
        <v>50</v>
      </c>
      <c r="O159" s="3">
        <f t="shared" si="38"/>
        <v>0.50478314704872718</v>
      </c>
      <c r="P159" s="1">
        <v>100</v>
      </c>
      <c r="Q159" s="3">
        <f t="shared" si="39"/>
        <v>-0.97917565422822206</v>
      </c>
      <c r="R159" s="1">
        <v>250</v>
      </c>
      <c r="S159" s="3">
        <f t="shared" si="40"/>
        <v>-0.78395533901039682</v>
      </c>
      <c r="T159" s="1">
        <f t="shared" si="41"/>
        <v>200</v>
      </c>
      <c r="U159" s="3">
        <f t="shared" si="42"/>
        <v>-0.8684184493266629</v>
      </c>
      <c r="V159" s="1">
        <v>315</v>
      </c>
      <c r="W159" s="3">
        <f t="shared" si="43"/>
        <v>-0.62450360848963171</v>
      </c>
      <c r="X159" s="23">
        <v>1.26E-2</v>
      </c>
      <c r="Y159" s="3">
        <f t="shared" si="44"/>
        <v>0.18330489105914266</v>
      </c>
      <c r="Z159" s="22">
        <v>201.87731844431667</v>
      </c>
      <c r="AA159" s="3">
        <f t="shared" si="45"/>
        <v>-1.1928921523984468</v>
      </c>
      <c r="AB159" s="5">
        <v>598</v>
      </c>
      <c r="AC159" s="3">
        <f t="shared" si="46"/>
        <v>1.2712076689097702</v>
      </c>
      <c r="AD159" s="17">
        <v>11.12</v>
      </c>
      <c r="AE159" s="3">
        <f t="shared" si="47"/>
        <v>-0.75435907265164914</v>
      </c>
      <c r="AF159" s="3">
        <v>0.2</v>
      </c>
      <c r="AG159" s="3"/>
    </row>
    <row r="160" spans="1:33" x14ac:dyDescent="0.25">
      <c r="B160" s="1">
        <v>20</v>
      </c>
      <c r="C160" s="3">
        <f t="shared" si="32"/>
        <v>0.33859406072393072</v>
      </c>
      <c r="D160" s="1">
        <v>1</v>
      </c>
      <c r="E160" s="3">
        <f t="shared" si="33"/>
        <v>-1.0937587684984469</v>
      </c>
      <c r="F160" s="4">
        <v>40</v>
      </c>
      <c r="G160" s="3">
        <f t="shared" si="34"/>
        <v>-0.51014430393543264</v>
      </c>
      <c r="H160" s="4">
        <v>36.1</v>
      </c>
      <c r="I160" s="3">
        <f t="shared" si="35"/>
        <v>-0.16064278985962552</v>
      </c>
      <c r="J160" s="3">
        <v>2.8</v>
      </c>
      <c r="K160" s="3">
        <f t="shared" si="36"/>
        <v>-0.57961485285764935</v>
      </c>
      <c r="L160" s="1">
        <v>40</v>
      </c>
      <c r="M160" s="3">
        <f t="shared" si="37"/>
        <v>0.66383785756683944</v>
      </c>
      <c r="N160" s="1">
        <v>50</v>
      </c>
      <c r="O160" s="3">
        <f t="shared" si="38"/>
        <v>0.50478314704872718</v>
      </c>
      <c r="P160" s="1">
        <v>100</v>
      </c>
      <c r="Q160" s="3">
        <f t="shared" si="39"/>
        <v>-0.97917565422822206</v>
      </c>
      <c r="R160" s="1">
        <v>250</v>
      </c>
      <c r="S160" s="3">
        <f t="shared" si="40"/>
        <v>-0.78395533901039682</v>
      </c>
      <c r="T160" s="1">
        <f t="shared" si="41"/>
        <v>200</v>
      </c>
      <c r="U160" s="3">
        <f t="shared" si="42"/>
        <v>-0.8684184493266629</v>
      </c>
      <c r="V160" s="1">
        <v>315</v>
      </c>
      <c r="W160" s="3">
        <f t="shared" si="43"/>
        <v>-0.62450360848963171</v>
      </c>
      <c r="X160" s="23">
        <v>1.26E-2</v>
      </c>
      <c r="Y160" s="3">
        <f t="shared" si="44"/>
        <v>0.18330489105914266</v>
      </c>
      <c r="Z160" s="22">
        <v>234.73684599685382</v>
      </c>
      <c r="AA160" s="3">
        <f t="shared" si="45"/>
        <v>-0.83075519927087194</v>
      </c>
      <c r="AB160" s="5">
        <v>598</v>
      </c>
      <c r="AC160" s="3">
        <f t="shared" si="46"/>
        <v>1.2712076689097702</v>
      </c>
      <c r="AD160" s="17">
        <v>12.93</v>
      </c>
      <c r="AE160" s="3">
        <f t="shared" si="47"/>
        <v>-0.72347431170569809</v>
      </c>
      <c r="AF160" s="3">
        <v>0.24</v>
      </c>
      <c r="AG160" s="3"/>
    </row>
    <row r="161" spans="1:33" x14ac:dyDescent="0.25">
      <c r="B161" s="1">
        <v>20</v>
      </c>
      <c r="C161" s="3">
        <f t="shared" si="32"/>
        <v>0.33859406072393072</v>
      </c>
      <c r="D161" s="1">
        <v>1</v>
      </c>
      <c r="E161" s="3">
        <f t="shared" si="33"/>
        <v>-1.0937587684984469</v>
      </c>
      <c r="F161" s="4">
        <v>40</v>
      </c>
      <c r="G161" s="3">
        <f t="shared" si="34"/>
        <v>-0.51014430393543264</v>
      </c>
      <c r="H161" s="4">
        <v>36.1</v>
      </c>
      <c r="I161" s="3">
        <f t="shared" si="35"/>
        <v>-0.16064278985962552</v>
      </c>
      <c r="J161" s="3">
        <v>2.8</v>
      </c>
      <c r="K161" s="3">
        <f t="shared" si="36"/>
        <v>-0.57961485285764935</v>
      </c>
      <c r="L161" s="1">
        <v>40</v>
      </c>
      <c r="M161" s="3">
        <f t="shared" si="37"/>
        <v>0.66383785756683944</v>
      </c>
      <c r="N161" s="1">
        <v>50</v>
      </c>
      <c r="O161" s="3">
        <f t="shared" si="38"/>
        <v>0.50478314704872718</v>
      </c>
      <c r="P161" s="1">
        <v>100</v>
      </c>
      <c r="Q161" s="3">
        <f t="shared" si="39"/>
        <v>-0.97917565422822206</v>
      </c>
      <c r="R161" s="1">
        <v>250</v>
      </c>
      <c r="S161" s="3">
        <f t="shared" si="40"/>
        <v>-0.78395533901039682</v>
      </c>
      <c r="T161" s="1">
        <f t="shared" si="41"/>
        <v>200</v>
      </c>
      <c r="U161" s="3">
        <f t="shared" si="42"/>
        <v>-0.8684184493266629</v>
      </c>
      <c r="V161" s="1">
        <v>315</v>
      </c>
      <c r="W161" s="3">
        <f t="shared" si="43"/>
        <v>-0.62450360848963171</v>
      </c>
      <c r="X161" s="23">
        <v>1.26E-2</v>
      </c>
      <c r="Y161" s="3">
        <f t="shared" si="44"/>
        <v>0.18330489105914266</v>
      </c>
      <c r="Z161" s="22">
        <v>267.23328484715302</v>
      </c>
      <c r="AA161" s="3">
        <f t="shared" si="45"/>
        <v>-0.47261975943752421</v>
      </c>
      <c r="AB161" s="5">
        <v>598</v>
      </c>
      <c r="AC161" s="3">
        <f t="shared" si="46"/>
        <v>1.2712076689097702</v>
      </c>
      <c r="AD161" s="17">
        <v>14.72</v>
      </c>
      <c r="AE161" s="3">
        <f t="shared" si="47"/>
        <v>-0.69293081883649787</v>
      </c>
      <c r="AF161" s="3">
        <v>0.27</v>
      </c>
      <c r="AG161" s="3"/>
    </row>
    <row r="162" spans="1:33" x14ac:dyDescent="0.25">
      <c r="B162" s="1">
        <v>20</v>
      </c>
      <c r="C162" s="3">
        <f t="shared" si="32"/>
        <v>0.33859406072393072</v>
      </c>
      <c r="D162" s="1">
        <v>1</v>
      </c>
      <c r="E162" s="3">
        <f t="shared" si="33"/>
        <v>-1.0937587684984469</v>
      </c>
      <c r="F162" s="4">
        <v>40</v>
      </c>
      <c r="G162" s="3">
        <f t="shared" si="34"/>
        <v>-0.51014430393543264</v>
      </c>
      <c r="H162" s="4">
        <v>36.1</v>
      </c>
      <c r="I162" s="3">
        <f t="shared" si="35"/>
        <v>-0.16064278985962552</v>
      </c>
      <c r="J162" s="3">
        <v>2.8</v>
      </c>
      <c r="K162" s="3">
        <f t="shared" si="36"/>
        <v>-0.57961485285764935</v>
      </c>
      <c r="L162" s="1">
        <v>40</v>
      </c>
      <c r="M162" s="3">
        <f t="shared" si="37"/>
        <v>0.66383785756683944</v>
      </c>
      <c r="N162" s="1">
        <v>50</v>
      </c>
      <c r="O162" s="3">
        <f t="shared" si="38"/>
        <v>0.50478314704872718</v>
      </c>
      <c r="P162" s="1">
        <v>100</v>
      </c>
      <c r="Q162" s="3">
        <f t="shared" si="39"/>
        <v>-0.97917565422822206</v>
      </c>
      <c r="R162" s="1">
        <v>250</v>
      </c>
      <c r="S162" s="3">
        <f t="shared" si="40"/>
        <v>-0.78395533901039682</v>
      </c>
      <c r="T162" s="1">
        <f t="shared" si="41"/>
        <v>200</v>
      </c>
      <c r="U162" s="3">
        <f t="shared" si="42"/>
        <v>-0.8684184493266629</v>
      </c>
      <c r="V162" s="1">
        <v>315</v>
      </c>
      <c r="W162" s="3">
        <f t="shared" si="43"/>
        <v>-0.62450360848963171</v>
      </c>
      <c r="X162" s="23">
        <v>1.26E-2</v>
      </c>
      <c r="Y162" s="3">
        <f t="shared" si="44"/>
        <v>0.18330489105914266</v>
      </c>
      <c r="Z162" s="22">
        <v>301.0005341552851</v>
      </c>
      <c r="AA162" s="3">
        <f t="shared" si="45"/>
        <v>-0.10047902307438125</v>
      </c>
      <c r="AB162" s="5">
        <v>598</v>
      </c>
      <c r="AC162" s="3">
        <f t="shared" si="46"/>
        <v>1.2712076689097702</v>
      </c>
      <c r="AD162" s="17">
        <v>16.579999999999998</v>
      </c>
      <c r="AE162" s="3">
        <f t="shared" si="47"/>
        <v>-0.6611928876986698</v>
      </c>
      <c r="AF162" s="3">
        <v>0.28999999999999998</v>
      </c>
      <c r="AG162" s="3"/>
    </row>
    <row r="163" spans="1:33" x14ac:dyDescent="0.25">
      <c r="B163" s="1">
        <v>20</v>
      </c>
      <c r="C163" s="3">
        <f t="shared" si="32"/>
        <v>0.33859406072393072</v>
      </c>
      <c r="D163" s="1">
        <v>1</v>
      </c>
      <c r="E163" s="3">
        <f t="shared" si="33"/>
        <v>-1.0937587684984469</v>
      </c>
      <c r="F163" s="4">
        <v>40</v>
      </c>
      <c r="G163" s="3">
        <f t="shared" si="34"/>
        <v>-0.51014430393543264</v>
      </c>
      <c r="H163" s="4">
        <v>36.1</v>
      </c>
      <c r="I163" s="3">
        <f t="shared" si="35"/>
        <v>-0.16064278985962552</v>
      </c>
      <c r="J163" s="3">
        <v>2.8</v>
      </c>
      <c r="K163" s="3">
        <f t="shared" si="36"/>
        <v>-0.57961485285764935</v>
      </c>
      <c r="L163" s="1">
        <v>40</v>
      </c>
      <c r="M163" s="3">
        <f t="shared" si="37"/>
        <v>0.66383785756683944</v>
      </c>
      <c r="N163" s="1">
        <v>50</v>
      </c>
      <c r="O163" s="3">
        <f t="shared" si="38"/>
        <v>0.50478314704872718</v>
      </c>
      <c r="P163" s="1">
        <v>100</v>
      </c>
      <c r="Q163" s="3">
        <f t="shared" si="39"/>
        <v>-0.97917565422822206</v>
      </c>
      <c r="R163" s="1">
        <v>250</v>
      </c>
      <c r="S163" s="3">
        <f t="shared" si="40"/>
        <v>-0.78395533901039682</v>
      </c>
      <c r="T163" s="1">
        <f t="shared" si="41"/>
        <v>200</v>
      </c>
      <c r="U163" s="3">
        <f t="shared" si="42"/>
        <v>-0.8684184493266629</v>
      </c>
      <c r="V163" s="1">
        <v>315</v>
      </c>
      <c r="W163" s="3">
        <f t="shared" si="43"/>
        <v>-0.62450360848963171</v>
      </c>
      <c r="X163" s="23">
        <v>1.26E-2</v>
      </c>
      <c r="Y163" s="3">
        <f t="shared" si="44"/>
        <v>0.18330489105914266</v>
      </c>
      <c r="Z163" s="22">
        <v>333.13388430334641</v>
      </c>
      <c r="AA163" s="3">
        <f t="shared" si="45"/>
        <v>0.25365490346474018</v>
      </c>
      <c r="AB163" s="5">
        <v>598</v>
      </c>
      <c r="AC163" s="3">
        <f t="shared" si="46"/>
        <v>1.2712076689097702</v>
      </c>
      <c r="AD163" s="17">
        <v>18.350000000000001</v>
      </c>
      <c r="AE163" s="3">
        <f t="shared" si="47"/>
        <v>-0.63099066290622041</v>
      </c>
      <c r="AF163" s="3">
        <v>0.32</v>
      </c>
      <c r="AG163" s="3"/>
    </row>
    <row r="164" spans="1:33" x14ac:dyDescent="0.25">
      <c r="B164" s="1">
        <v>20</v>
      </c>
      <c r="C164" s="3">
        <f t="shared" si="32"/>
        <v>0.33859406072393072</v>
      </c>
      <c r="D164" s="1">
        <v>1</v>
      </c>
      <c r="E164" s="3">
        <f t="shared" si="33"/>
        <v>-1.0937587684984469</v>
      </c>
      <c r="F164" s="4">
        <v>40</v>
      </c>
      <c r="G164" s="3">
        <f t="shared" si="34"/>
        <v>-0.51014430393543264</v>
      </c>
      <c r="H164" s="4">
        <v>36.1</v>
      </c>
      <c r="I164" s="3">
        <f t="shared" si="35"/>
        <v>-0.16064278985962552</v>
      </c>
      <c r="J164" s="3">
        <v>2.8</v>
      </c>
      <c r="K164" s="3">
        <f t="shared" si="36"/>
        <v>-0.57961485285764935</v>
      </c>
      <c r="L164" s="1">
        <v>40</v>
      </c>
      <c r="M164" s="3">
        <f t="shared" si="37"/>
        <v>0.66383785756683944</v>
      </c>
      <c r="N164" s="1">
        <v>50</v>
      </c>
      <c r="O164" s="3">
        <f t="shared" si="38"/>
        <v>0.50478314704872718</v>
      </c>
      <c r="P164" s="1">
        <v>100</v>
      </c>
      <c r="Q164" s="3">
        <f t="shared" si="39"/>
        <v>-0.97917565422822206</v>
      </c>
      <c r="R164" s="1">
        <v>250</v>
      </c>
      <c r="S164" s="3">
        <f t="shared" si="40"/>
        <v>-0.78395533901039682</v>
      </c>
      <c r="T164" s="1">
        <f t="shared" si="41"/>
        <v>200</v>
      </c>
      <c r="U164" s="3">
        <f t="shared" si="42"/>
        <v>-0.8684184493266629</v>
      </c>
      <c r="V164" s="1">
        <v>315</v>
      </c>
      <c r="W164" s="3">
        <f t="shared" si="43"/>
        <v>-0.62450360848963171</v>
      </c>
      <c r="X164" s="23">
        <v>1.26E-2</v>
      </c>
      <c r="Y164" s="3">
        <f t="shared" si="44"/>
        <v>0.18330489105914266</v>
      </c>
      <c r="Z164" s="22">
        <v>348.7466984995794</v>
      </c>
      <c r="AA164" s="3">
        <f t="shared" si="45"/>
        <v>0.4257199751165146</v>
      </c>
      <c r="AB164" s="5">
        <v>598</v>
      </c>
      <c r="AC164" s="3">
        <f t="shared" si="46"/>
        <v>1.2712076689097702</v>
      </c>
      <c r="AD164" s="17">
        <v>19.21</v>
      </c>
      <c r="AE164" s="3">
        <f t="shared" si="47"/>
        <v>-0.61631613560593435</v>
      </c>
      <c r="AF164" s="3">
        <v>0.33</v>
      </c>
      <c r="AG164" s="3"/>
    </row>
    <row r="165" spans="1:33" x14ac:dyDescent="0.25">
      <c r="A165" t="s">
        <v>41</v>
      </c>
      <c r="B165" s="1">
        <v>10</v>
      </c>
      <c r="C165" s="3">
        <f t="shared" si="32"/>
        <v>-1.2593434767381577</v>
      </c>
      <c r="D165" s="1">
        <v>1</v>
      </c>
      <c r="E165" s="3">
        <f t="shared" si="33"/>
        <v>-1.0937587684984469</v>
      </c>
      <c r="F165" s="4">
        <v>45</v>
      </c>
      <c r="G165" s="3">
        <f t="shared" si="34"/>
        <v>-0.40319695221501051</v>
      </c>
      <c r="H165" s="4">
        <v>36.1</v>
      </c>
      <c r="I165" s="3">
        <f t="shared" si="35"/>
        <v>-0.16064278985962552</v>
      </c>
      <c r="J165" s="3">
        <v>2.8</v>
      </c>
      <c r="K165" s="3">
        <f t="shared" si="36"/>
        <v>-0.57961485285764935</v>
      </c>
      <c r="L165" s="1">
        <v>40</v>
      </c>
      <c r="M165" s="3">
        <f t="shared" si="37"/>
        <v>0.66383785756683944</v>
      </c>
      <c r="N165" s="1">
        <v>45</v>
      </c>
      <c r="O165" s="3">
        <f t="shared" si="38"/>
        <v>9.5415155363948831E-2</v>
      </c>
      <c r="P165" s="1">
        <v>100</v>
      </c>
      <c r="Q165" s="3">
        <f t="shared" si="39"/>
        <v>-0.97917565422822206</v>
      </c>
      <c r="R165" s="1">
        <v>350</v>
      </c>
      <c r="S165" s="3">
        <f t="shared" si="40"/>
        <v>0.11059352160004514</v>
      </c>
      <c r="T165" s="1">
        <f t="shared" si="41"/>
        <v>305</v>
      </c>
      <c r="U165" s="3">
        <f t="shared" si="42"/>
        <v>0.10366744220732886</v>
      </c>
      <c r="V165" s="1">
        <v>78.5</v>
      </c>
      <c r="W165" s="3">
        <f t="shared" si="43"/>
        <v>-1.0284269514983231</v>
      </c>
      <c r="X165" s="23">
        <v>2.2428571428571428E-3</v>
      </c>
      <c r="Y165" s="3">
        <f t="shared" si="44"/>
        <v>-1.0899008140471782</v>
      </c>
      <c r="Z165" s="22">
        <v>310.30985357473827</v>
      </c>
      <c r="AA165" s="3">
        <f t="shared" si="45"/>
        <v>2.116748117460948E-3</v>
      </c>
      <c r="AB165" s="5">
        <v>528</v>
      </c>
      <c r="AC165" s="3">
        <f t="shared" si="46"/>
        <v>0.58669579052595344</v>
      </c>
      <c r="AD165" s="17">
        <v>6.99</v>
      </c>
      <c r="AE165" s="3">
        <f t="shared" si="47"/>
        <v>-0.82483093050069745</v>
      </c>
      <c r="AF165" s="3">
        <v>0.15</v>
      </c>
      <c r="AG165" s="3"/>
    </row>
    <row r="166" spans="1:33" x14ac:dyDescent="0.25">
      <c r="B166" s="1">
        <v>10</v>
      </c>
      <c r="C166" s="3">
        <f t="shared" si="32"/>
        <v>-1.2593434767381577</v>
      </c>
      <c r="D166" s="1">
        <v>1</v>
      </c>
      <c r="E166" s="3">
        <f t="shared" si="33"/>
        <v>-1.0937587684984469</v>
      </c>
      <c r="F166" s="4">
        <v>45</v>
      </c>
      <c r="G166" s="3">
        <f t="shared" si="34"/>
        <v>-0.40319695221501051</v>
      </c>
      <c r="H166" s="4">
        <v>36.1</v>
      </c>
      <c r="I166" s="3">
        <f t="shared" si="35"/>
        <v>-0.16064278985962552</v>
      </c>
      <c r="J166" s="3">
        <v>2.8</v>
      </c>
      <c r="K166" s="3">
        <f t="shared" si="36"/>
        <v>-0.57961485285764935</v>
      </c>
      <c r="L166" s="1">
        <v>40</v>
      </c>
      <c r="M166" s="3">
        <f t="shared" si="37"/>
        <v>0.66383785756683944</v>
      </c>
      <c r="N166" s="1">
        <v>45</v>
      </c>
      <c r="O166" s="3">
        <f t="shared" si="38"/>
        <v>9.5415155363948831E-2</v>
      </c>
      <c r="P166" s="1">
        <v>100</v>
      </c>
      <c r="Q166" s="3">
        <f t="shared" si="39"/>
        <v>-0.97917565422822206</v>
      </c>
      <c r="R166" s="1">
        <v>350</v>
      </c>
      <c r="S166" s="3">
        <f t="shared" si="40"/>
        <v>0.11059352160004514</v>
      </c>
      <c r="T166" s="1">
        <f t="shared" si="41"/>
        <v>305</v>
      </c>
      <c r="U166" s="3">
        <f t="shared" si="42"/>
        <v>0.10366744220732886</v>
      </c>
      <c r="V166" s="1">
        <v>78.5</v>
      </c>
      <c r="W166" s="3">
        <f t="shared" si="43"/>
        <v>-1.0284269514983231</v>
      </c>
      <c r="X166" s="23">
        <v>2.2428571428571428E-3</v>
      </c>
      <c r="Y166" s="3">
        <f t="shared" si="44"/>
        <v>-1.0899008140471782</v>
      </c>
      <c r="Z166" s="22">
        <v>330.28688277482877</v>
      </c>
      <c r="AA166" s="3">
        <f t="shared" si="45"/>
        <v>0.2222787840899709</v>
      </c>
      <c r="AB166" s="5">
        <v>528</v>
      </c>
      <c r="AC166" s="3">
        <f t="shared" si="46"/>
        <v>0.58669579052595344</v>
      </c>
      <c r="AD166" s="17">
        <v>7.44</v>
      </c>
      <c r="AE166" s="3">
        <f t="shared" si="47"/>
        <v>-0.81715239877380363</v>
      </c>
      <c r="AF166" s="3">
        <v>0.19</v>
      </c>
      <c r="AG166" s="3"/>
    </row>
    <row r="167" spans="1:33" x14ac:dyDescent="0.25">
      <c r="B167" s="1">
        <v>10</v>
      </c>
      <c r="C167" s="3">
        <f t="shared" si="32"/>
        <v>-1.2593434767381577</v>
      </c>
      <c r="D167" s="1">
        <v>1</v>
      </c>
      <c r="E167" s="3">
        <f t="shared" si="33"/>
        <v>-1.0937587684984469</v>
      </c>
      <c r="F167" s="4">
        <v>45</v>
      </c>
      <c r="G167" s="3">
        <f t="shared" si="34"/>
        <v>-0.40319695221501051</v>
      </c>
      <c r="H167" s="4">
        <v>36.1</v>
      </c>
      <c r="I167" s="3">
        <f t="shared" si="35"/>
        <v>-0.16064278985962552</v>
      </c>
      <c r="J167" s="3">
        <v>2.8</v>
      </c>
      <c r="K167" s="3">
        <f t="shared" si="36"/>
        <v>-0.57961485285764935</v>
      </c>
      <c r="L167" s="1">
        <v>40</v>
      </c>
      <c r="M167" s="3">
        <f t="shared" si="37"/>
        <v>0.66383785756683944</v>
      </c>
      <c r="N167" s="1">
        <v>45</v>
      </c>
      <c r="O167" s="3">
        <f t="shared" si="38"/>
        <v>9.5415155363948831E-2</v>
      </c>
      <c r="P167" s="1">
        <v>100</v>
      </c>
      <c r="Q167" s="3">
        <f t="shared" si="39"/>
        <v>-0.97917565422822206</v>
      </c>
      <c r="R167" s="1">
        <v>350</v>
      </c>
      <c r="S167" s="3">
        <f t="shared" si="40"/>
        <v>0.11059352160004514</v>
      </c>
      <c r="T167" s="1">
        <f t="shared" si="41"/>
        <v>305</v>
      </c>
      <c r="U167" s="3">
        <f t="shared" si="42"/>
        <v>0.10366744220732886</v>
      </c>
      <c r="V167" s="1">
        <v>78.5</v>
      </c>
      <c r="W167" s="3">
        <f t="shared" si="43"/>
        <v>-1.0284269514983231</v>
      </c>
      <c r="X167" s="23">
        <v>2.2428571428571428E-3</v>
      </c>
      <c r="Y167" s="3">
        <f t="shared" si="44"/>
        <v>-1.0899008140471782</v>
      </c>
      <c r="Z167" s="22">
        <v>334.28228861484689</v>
      </c>
      <c r="AA167" s="3">
        <f t="shared" si="45"/>
        <v>0.26631119128447317</v>
      </c>
      <c r="AB167" s="5">
        <v>528</v>
      </c>
      <c r="AC167" s="3">
        <f t="shared" si="46"/>
        <v>0.58669579052595344</v>
      </c>
      <c r="AD167" s="17">
        <v>7.53</v>
      </c>
      <c r="AE167" s="3">
        <f t="shared" si="47"/>
        <v>-0.81561669242842472</v>
      </c>
      <c r="AF167" s="3">
        <v>0.2</v>
      </c>
      <c r="AG167" s="3"/>
    </row>
    <row r="168" spans="1:33" x14ac:dyDescent="0.25">
      <c r="B168" s="1">
        <v>10</v>
      </c>
      <c r="C168" s="3">
        <f t="shared" si="32"/>
        <v>-1.2593434767381577</v>
      </c>
      <c r="D168" s="1">
        <v>1</v>
      </c>
      <c r="E168" s="3">
        <f t="shared" si="33"/>
        <v>-1.0937587684984469</v>
      </c>
      <c r="F168" s="4">
        <v>45</v>
      </c>
      <c r="G168" s="3">
        <f t="shared" si="34"/>
        <v>-0.40319695221501051</v>
      </c>
      <c r="H168" s="4">
        <v>36.1</v>
      </c>
      <c r="I168" s="3">
        <f t="shared" si="35"/>
        <v>-0.16064278985962552</v>
      </c>
      <c r="J168" s="3">
        <v>2.8</v>
      </c>
      <c r="K168" s="3">
        <f t="shared" si="36"/>
        <v>-0.57961485285764935</v>
      </c>
      <c r="L168" s="1">
        <v>40</v>
      </c>
      <c r="M168" s="3">
        <f t="shared" si="37"/>
        <v>0.66383785756683944</v>
      </c>
      <c r="N168" s="1">
        <v>45</v>
      </c>
      <c r="O168" s="3">
        <f t="shared" si="38"/>
        <v>9.5415155363948831E-2</v>
      </c>
      <c r="P168" s="1">
        <v>100</v>
      </c>
      <c r="Q168" s="3">
        <f t="shared" si="39"/>
        <v>-0.97917565422822206</v>
      </c>
      <c r="R168" s="1">
        <v>350</v>
      </c>
      <c r="S168" s="3">
        <f t="shared" si="40"/>
        <v>0.11059352160004514</v>
      </c>
      <c r="T168" s="1">
        <f t="shared" si="41"/>
        <v>305</v>
      </c>
      <c r="U168" s="3">
        <f t="shared" si="42"/>
        <v>0.10366744220732886</v>
      </c>
      <c r="V168" s="1">
        <v>78.5</v>
      </c>
      <c r="W168" s="3">
        <f t="shared" si="43"/>
        <v>-1.0284269514983231</v>
      </c>
      <c r="X168" s="23">
        <v>2.2428571428571428E-3</v>
      </c>
      <c r="Y168" s="3">
        <f t="shared" si="44"/>
        <v>-1.0899008140471782</v>
      </c>
      <c r="Z168" s="22">
        <v>351.15177993936766</v>
      </c>
      <c r="AA168" s="3">
        <f t="shared" si="45"/>
        <v>0.45222579943903601</v>
      </c>
      <c r="AB168" s="5">
        <v>528</v>
      </c>
      <c r="AC168" s="3">
        <f t="shared" si="46"/>
        <v>0.58669579052595344</v>
      </c>
      <c r="AD168" s="17">
        <v>7.91</v>
      </c>
      <c r="AE168" s="3">
        <f t="shared" si="47"/>
        <v>-0.80913259897015877</v>
      </c>
      <c r="AF168" s="3">
        <v>0.23</v>
      </c>
      <c r="AG168" s="3"/>
    </row>
    <row r="169" spans="1:33" x14ac:dyDescent="0.25">
      <c r="B169" s="1">
        <v>10</v>
      </c>
      <c r="C169" s="3">
        <f t="shared" si="32"/>
        <v>-1.2593434767381577</v>
      </c>
      <c r="D169" s="1">
        <v>1</v>
      </c>
      <c r="E169" s="3">
        <f t="shared" si="33"/>
        <v>-1.0937587684984469</v>
      </c>
      <c r="F169" s="4">
        <v>45</v>
      </c>
      <c r="G169" s="3">
        <f t="shared" si="34"/>
        <v>-0.40319695221501051</v>
      </c>
      <c r="H169" s="4">
        <v>36.1</v>
      </c>
      <c r="I169" s="3">
        <f t="shared" si="35"/>
        <v>-0.16064278985962552</v>
      </c>
      <c r="J169" s="3">
        <v>2.8</v>
      </c>
      <c r="K169" s="3">
        <f t="shared" si="36"/>
        <v>-0.57961485285764935</v>
      </c>
      <c r="L169" s="1">
        <v>40</v>
      </c>
      <c r="M169" s="3">
        <f t="shared" si="37"/>
        <v>0.66383785756683944</v>
      </c>
      <c r="N169" s="1">
        <v>45</v>
      </c>
      <c r="O169" s="3">
        <f t="shared" si="38"/>
        <v>9.5415155363948831E-2</v>
      </c>
      <c r="P169" s="1">
        <v>100</v>
      </c>
      <c r="Q169" s="3">
        <f t="shared" si="39"/>
        <v>-0.97917565422822206</v>
      </c>
      <c r="R169" s="1">
        <v>350</v>
      </c>
      <c r="S169" s="3">
        <f t="shared" si="40"/>
        <v>0.11059352160004514</v>
      </c>
      <c r="T169" s="1">
        <f t="shared" si="41"/>
        <v>305</v>
      </c>
      <c r="U169" s="3">
        <f t="shared" si="42"/>
        <v>0.10366744220732886</v>
      </c>
      <c r="V169" s="1">
        <v>78.5</v>
      </c>
      <c r="W169" s="3">
        <f t="shared" si="43"/>
        <v>-1.0284269514983231</v>
      </c>
      <c r="X169" s="23">
        <v>2.2428571428571428E-3</v>
      </c>
      <c r="Y169" s="3">
        <f t="shared" si="44"/>
        <v>-1.0899008140471782</v>
      </c>
      <c r="Z169" s="22">
        <v>362.69406347719769</v>
      </c>
      <c r="AA169" s="3">
        <f t="shared" si="45"/>
        <v>0.57943053133426359</v>
      </c>
      <c r="AB169" s="5">
        <v>528</v>
      </c>
      <c r="AC169" s="3">
        <f t="shared" si="46"/>
        <v>0.58669579052595344</v>
      </c>
      <c r="AD169" s="17">
        <v>8.17</v>
      </c>
      <c r="AE169" s="3">
        <f t="shared" si="47"/>
        <v>-0.80469611397239793</v>
      </c>
      <c r="AF169" s="3">
        <v>0.25</v>
      </c>
      <c r="AG169" s="3"/>
    </row>
    <row r="170" spans="1:33" x14ac:dyDescent="0.25">
      <c r="B170" s="1">
        <v>10</v>
      </c>
      <c r="C170" s="3">
        <f t="shared" si="32"/>
        <v>-1.2593434767381577</v>
      </c>
      <c r="D170" s="1">
        <v>1</v>
      </c>
      <c r="E170" s="3">
        <f t="shared" si="33"/>
        <v>-1.0937587684984469</v>
      </c>
      <c r="F170" s="4">
        <v>45</v>
      </c>
      <c r="G170" s="3">
        <f t="shared" si="34"/>
        <v>-0.40319695221501051</v>
      </c>
      <c r="H170" s="4">
        <v>36.1</v>
      </c>
      <c r="I170" s="3">
        <f t="shared" si="35"/>
        <v>-0.16064278985962552</v>
      </c>
      <c r="J170" s="3">
        <v>2.8</v>
      </c>
      <c r="K170" s="3">
        <f t="shared" si="36"/>
        <v>-0.57961485285764935</v>
      </c>
      <c r="L170" s="1">
        <v>40</v>
      </c>
      <c r="M170" s="3">
        <f t="shared" si="37"/>
        <v>0.66383785756683944</v>
      </c>
      <c r="N170" s="1">
        <v>45</v>
      </c>
      <c r="O170" s="3">
        <f t="shared" si="38"/>
        <v>9.5415155363948831E-2</v>
      </c>
      <c r="P170" s="1">
        <v>100</v>
      </c>
      <c r="Q170" s="3">
        <f t="shared" si="39"/>
        <v>-0.97917565422822206</v>
      </c>
      <c r="R170" s="1">
        <v>350</v>
      </c>
      <c r="S170" s="3">
        <f t="shared" si="40"/>
        <v>0.11059352160004514</v>
      </c>
      <c r="T170" s="1">
        <f t="shared" si="41"/>
        <v>305</v>
      </c>
      <c r="U170" s="3">
        <f t="shared" si="42"/>
        <v>0.10366744220732886</v>
      </c>
      <c r="V170" s="1">
        <v>78.5</v>
      </c>
      <c r="W170" s="3">
        <f t="shared" si="43"/>
        <v>-1.0284269514983231</v>
      </c>
      <c r="X170" s="23">
        <v>2.2428571428571428E-3</v>
      </c>
      <c r="Y170" s="3">
        <f t="shared" si="44"/>
        <v>-1.0899008140471782</v>
      </c>
      <c r="Z170" s="22">
        <v>375.5681489617005</v>
      </c>
      <c r="AA170" s="3">
        <f t="shared" si="45"/>
        <v>0.72131273229432613</v>
      </c>
      <c r="AB170" s="5">
        <v>528</v>
      </c>
      <c r="AC170" s="3">
        <f t="shared" si="46"/>
        <v>0.58669579052595344</v>
      </c>
      <c r="AD170" s="17">
        <v>8.4600000000000009</v>
      </c>
      <c r="AE170" s="3">
        <f t="shared" si="47"/>
        <v>-0.79974772685951068</v>
      </c>
      <c r="AF170" s="3">
        <v>0.28000000000000003</v>
      </c>
      <c r="AG170" s="3"/>
    </row>
    <row r="171" spans="1:33" x14ac:dyDescent="0.25">
      <c r="B171" s="1">
        <v>10</v>
      </c>
      <c r="C171" s="3">
        <f t="shared" si="32"/>
        <v>-1.2593434767381577</v>
      </c>
      <c r="D171" s="1">
        <v>1</v>
      </c>
      <c r="E171" s="3">
        <f t="shared" si="33"/>
        <v>-1.0937587684984469</v>
      </c>
      <c r="F171" s="4">
        <v>45</v>
      </c>
      <c r="G171" s="3">
        <f t="shared" si="34"/>
        <v>-0.40319695221501051</v>
      </c>
      <c r="H171" s="4">
        <v>36.1</v>
      </c>
      <c r="I171" s="3">
        <f t="shared" si="35"/>
        <v>-0.16064278985962552</v>
      </c>
      <c r="J171" s="3">
        <v>2.8</v>
      </c>
      <c r="K171" s="3">
        <f t="shared" si="36"/>
        <v>-0.57961485285764935</v>
      </c>
      <c r="L171" s="1">
        <v>40</v>
      </c>
      <c r="M171" s="3">
        <f t="shared" si="37"/>
        <v>0.66383785756683944</v>
      </c>
      <c r="N171" s="1">
        <v>45</v>
      </c>
      <c r="O171" s="3">
        <f t="shared" si="38"/>
        <v>9.5415155363948831E-2</v>
      </c>
      <c r="P171" s="1">
        <v>100</v>
      </c>
      <c r="Q171" s="3">
        <f t="shared" si="39"/>
        <v>-0.97917565422822206</v>
      </c>
      <c r="R171" s="1">
        <v>350</v>
      </c>
      <c r="S171" s="3">
        <f t="shared" si="40"/>
        <v>0.11059352160004514</v>
      </c>
      <c r="T171" s="1">
        <f t="shared" si="41"/>
        <v>305</v>
      </c>
      <c r="U171" s="3">
        <f t="shared" si="42"/>
        <v>0.10366744220732886</v>
      </c>
      <c r="V171" s="1">
        <v>78.5</v>
      </c>
      <c r="W171" s="3">
        <f t="shared" si="43"/>
        <v>-1.0284269514983231</v>
      </c>
      <c r="X171" s="23">
        <v>2.2428571428571428E-3</v>
      </c>
      <c r="Y171" s="3">
        <f t="shared" si="44"/>
        <v>-1.0899008140471782</v>
      </c>
      <c r="Z171" s="22">
        <v>387.11043249953048</v>
      </c>
      <c r="AA171" s="3">
        <f t="shared" si="45"/>
        <v>0.84851746418955309</v>
      </c>
      <c r="AB171" s="5">
        <v>528</v>
      </c>
      <c r="AC171" s="3">
        <f t="shared" si="46"/>
        <v>0.58669579052595344</v>
      </c>
      <c r="AD171" s="17">
        <v>8.7200000000000006</v>
      </c>
      <c r="AE171" s="3">
        <f t="shared" si="47"/>
        <v>-0.79531124186174984</v>
      </c>
      <c r="AF171" s="3">
        <v>0.31</v>
      </c>
      <c r="AG171" s="3"/>
    </row>
    <row r="172" spans="1:33" x14ac:dyDescent="0.25">
      <c r="B172" s="1">
        <v>10</v>
      </c>
      <c r="C172" s="3">
        <f t="shared" si="32"/>
        <v>-1.2593434767381577</v>
      </c>
      <c r="D172" s="1">
        <v>1</v>
      </c>
      <c r="E172" s="3">
        <f t="shared" si="33"/>
        <v>-1.0937587684984469</v>
      </c>
      <c r="F172" s="4">
        <v>45</v>
      </c>
      <c r="G172" s="3">
        <f t="shared" si="34"/>
        <v>-0.40319695221501051</v>
      </c>
      <c r="H172" s="4">
        <v>36.1</v>
      </c>
      <c r="I172" s="3">
        <f t="shared" si="35"/>
        <v>-0.16064278985962552</v>
      </c>
      <c r="J172" s="3">
        <v>2.8</v>
      </c>
      <c r="K172" s="3">
        <f t="shared" si="36"/>
        <v>-0.57961485285764935</v>
      </c>
      <c r="L172" s="1">
        <v>40</v>
      </c>
      <c r="M172" s="3">
        <f t="shared" si="37"/>
        <v>0.66383785756683944</v>
      </c>
      <c r="N172" s="1">
        <v>45</v>
      </c>
      <c r="O172" s="3">
        <f t="shared" si="38"/>
        <v>9.5415155363948831E-2</v>
      </c>
      <c r="P172" s="1">
        <v>100</v>
      </c>
      <c r="Q172" s="3">
        <f t="shared" si="39"/>
        <v>-0.97917565422822206</v>
      </c>
      <c r="R172" s="1">
        <v>350</v>
      </c>
      <c r="S172" s="3">
        <f t="shared" si="40"/>
        <v>0.11059352160004514</v>
      </c>
      <c r="T172" s="1">
        <f t="shared" si="41"/>
        <v>305</v>
      </c>
      <c r="U172" s="3">
        <f t="shared" si="42"/>
        <v>0.10366744220732886</v>
      </c>
      <c r="V172" s="1">
        <v>78.5</v>
      </c>
      <c r="W172" s="3">
        <f t="shared" si="43"/>
        <v>-1.0284269514983231</v>
      </c>
      <c r="X172" s="23">
        <v>2.2428571428571428E-3</v>
      </c>
      <c r="Y172" s="3">
        <f t="shared" si="44"/>
        <v>-1.0899008140471782</v>
      </c>
      <c r="Z172" s="22">
        <v>400.87238594848156</v>
      </c>
      <c r="AA172" s="3">
        <f t="shared" si="45"/>
        <v>1.0001846445261695</v>
      </c>
      <c r="AB172" s="5">
        <v>528</v>
      </c>
      <c r="AC172" s="3">
        <f t="shared" si="46"/>
        <v>0.58669579052595344</v>
      </c>
      <c r="AD172" s="17">
        <v>9.0299999999999994</v>
      </c>
      <c r="AE172" s="3">
        <f t="shared" si="47"/>
        <v>-0.79002158667211175</v>
      </c>
      <c r="AF172" s="3">
        <v>0.36</v>
      </c>
      <c r="AG172" s="3"/>
    </row>
    <row r="173" spans="1:33" x14ac:dyDescent="0.25">
      <c r="A173" t="s">
        <v>42</v>
      </c>
      <c r="B173" s="1">
        <v>10</v>
      </c>
      <c r="C173" s="3">
        <f t="shared" si="32"/>
        <v>-1.2593434767381577</v>
      </c>
      <c r="D173" s="1">
        <v>1</v>
      </c>
      <c r="E173" s="3">
        <f t="shared" si="33"/>
        <v>-1.0937587684984469</v>
      </c>
      <c r="F173" s="4">
        <v>45</v>
      </c>
      <c r="G173" s="3">
        <f t="shared" si="34"/>
        <v>-0.40319695221501051</v>
      </c>
      <c r="H173" s="4">
        <v>36.1</v>
      </c>
      <c r="I173" s="3">
        <f t="shared" si="35"/>
        <v>-0.16064278985962552</v>
      </c>
      <c r="J173" s="3">
        <v>2.8</v>
      </c>
      <c r="K173" s="3">
        <f t="shared" si="36"/>
        <v>-0.57961485285764935</v>
      </c>
      <c r="L173" s="1">
        <v>40</v>
      </c>
      <c r="M173" s="3">
        <f t="shared" si="37"/>
        <v>0.66383785756683944</v>
      </c>
      <c r="N173" s="1">
        <v>45</v>
      </c>
      <c r="O173" s="3">
        <f t="shared" si="38"/>
        <v>9.5415155363948831E-2</v>
      </c>
      <c r="P173" s="1">
        <v>100</v>
      </c>
      <c r="Q173" s="3">
        <f t="shared" si="39"/>
        <v>-0.97917565422822206</v>
      </c>
      <c r="R173" s="1">
        <v>350</v>
      </c>
      <c r="S173" s="3">
        <f t="shared" si="40"/>
        <v>0.11059352160004514</v>
      </c>
      <c r="T173" s="1">
        <f t="shared" si="41"/>
        <v>305</v>
      </c>
      <c r="U173" s="3">
        <f t="shared" si="42"/>
        <v>0.10366744220732886</v>
      </c>
      <c r="V173" s="1">
        <v>78.5</v>
      </c>
      <c r="W173" s="3">
        <f t="shared" si="43"/>
        <v>-1.0284269514983231</v>
      </c>
      <c r="X173" s="23">
        <v>2.2428571428571428E-3</v>
      </c>
      <c r="Y173" s="3">
        <f t="shared" si="44"/>
        <v>-1.0899008140471782</v>
      </c>
      <c r="Z173" s="22">
        <v>308.9780516280656</v>
      </c>
      <c r="AA173" s="3">
        <f t="shared" si="45"/>
        <v>-1.2560720947372714E-2</v>
      </c>
      <c r="AB173" s="5">
        <v>528</v>
      </c>
      <c r="AC173" s="3">
        <f t="shared" si="46"/>
        <v>0.58669579052595344</v>
      </c>
      <c r="AD173" s="17">
        <v>6.96</v>
      </c>
      <c r="AE173" s="3">
        <f t="shared" si="47"/>
        <v>-0.82534283261582375</v>
      </c>
      <c r="AF173" s="3">
        <v>0.16</v>
      </c>
      <c r="AG173" s="3"/>
    </row>
    <row r="174" spans="1:33" x14ac:dyDescent="0.25">
      <c r="B174" s="1">
        <v>10</v>
      </c>
      <c r="C174" s="3">
        <f t="shared" si="32"/>
        <v>-1.2593434767381577</v>
      </c>
      <c r="D174" s="1">
        <v>1</v>
      </c>
      <c r="E174" s="3">
        <f t="shared" si="33"/>
        <v>-1.0937587684984469</v>
      </c>
      <c r="F174" s="4">
        <v>45</v>
      </c>
      <c r="G174" s="3">
        <f t="shared" si="34"/>
        <v>-0.40319695221501051</v>
      </c>
      <c r="H174" s="4">
        <v>36.1</v>
      </c>
      <c r="I174" s="3">
        <f t="shared" si="35"/>
        <v>-0.16064278985962552</v>
      </c>
      <c r="J174" s="3">
        <v>2.8</v>
      </c>
      <c r="K174" s="3">
        <f t="shared" si="36"/>
        <v>-0.57961485285764935</v>
      </c>
      <c r="L174" s="1">
        <v>40</v>
      </c>
      <c r="M174" s="3">
        <f t="shared" si="37"/>
        <v>0.66383785756683944</v>
      </c>
      <c r="N174" s="1">
        <v>45</v>
      </c>
      <c r="O174" s="3">
        <f t="shared" si="38"/>
        <v>9.5415155363948831E-2</v>
      </c>
      <c r="P174" s="1">
        <v>100</v>
      </c>
      <c r="Q174" s="3">
        <f t="shared" si="39"/>
        <v>-0.97917565422822206</v>
      </c>
      <c r="R174" s="1">
        <v>350</v>
      </c>
      <c r="S174" s="3">
        <f t="shared" si="40"/>
        <v>0.11059352160004514</v>
      </c>
      <c r="T174" s="1">
        <f t="shared" si="41"/>
        <v>305</v>
      </c>
      <c r="U174" s="3">
        <f t="shared" si="42"/>
        <v>0.10366744220732886</v>
      </c>
      <c r="V174" s="1">
        <v>78.5</v>
      </c>
      <c r="W174" s="3">
        <f t="shared" si="43"/>
        <v>-1.0284269514983231</v>
      </c>
      <c r="X174" s="23">
        <v>2.2428571428571428E-3</v>
      </c>
      <c r="Y174" s="3">
        <f t="shared" si="44"/>
        <v>-1.0899008140471782</v>
      </c>
      <c r="Z174" s="22">
        <v>322.29607109479258</v>
      </c>
      <c r="AA174" s="3">
        <f t="shared" si="45"/>
        <v>0.13421396970096705</v>
      </c>
      <c r="AB174" s="5">
        <v>528</v>
      </c>
      <c r="AC174" s="3">
        <f t="shared" si="46"/>
        <v>0.58669579052595344</v>
      </c>
      <c r="AD174" s="17">
        <v>7.26</v>
      </c>
      <c r="AE174" s="3">
        <f t="shared" si="47"/>
        <v>-0.82022381146456114</v>
      </c>
      <c r="AF174" s="3">
        <v>0.18</v>
      </c>
      <c r="AG174" s="3"/>
    </row>
    <row r="175" spans="1:33" x14ac:dyDescent="0.25">
      <c r="B175" s="1">
        <v>10</v>
      </c>
      <c r="C175" s="3">
        <f t="shared" si="32"/>
        <v>-1.2593434767381577</v>
      </c>
      <c r="D175" s="1">
        <v>1</v>
      </c>
      <c r="E175" s="3">
        <f t="shared" si="33"/>
        <v>-1.0937587684984469</v>
      </c>
      <c r="F175" s="4">
        <v>45</v>
      </c>
      <c r="G175" s="3">
        <f t="shared" si="34"/>
        <v>-0.40319695221501051</v>
      </c>
      <c r="H175" s="4">
        <v>36.1</v>
      </c>
      <c r="I175" s="3">
        <f t="shared" si="35"/>
        <v>-0.16064278985962552</v>
      </c>
      <c r="J175" s="3">
        <v>2.8</v>
      </c>
      <c r="K175" s="3">
        <f t="shared" si="36"/>
        <v>-0.57961485285764935</v>
      </c>
      <c r="L175" s="1">
        <v>40</v>
      </c>
      <c r="M175" s="3">
        <f t="shared" si="37"/>
        <v>0.66383785756683944</v>
      </c>
      <c r="N175" s="1">
        <v>45</v>
      </c>
      <c r="O175" s="3">
        <f t="shared" si="38"/>
        <v>9.5415155363948831E-2</v>
      </c>
      <c r="P175" s="1">
        <v>100</v>
      </c>
      <c r="Q175" s="3">
        <f t="shared" si="39"/>
        <v>-0.97917565422822206</v>
      </c>
      <c r="R175" s="1">
        <v>350</v>
      </c>
      <c r="S175" s="3">
        <f t="shared" si="40"/>
        <v>0.11059352160004514</v>
      </c>
      <c r="T175" s="1">
        <f t="shared" si="41"/>
        <v>305</v>
      </c>
      <c r="U175" s="3">
        <f t="shared" si="42"/>
        <v>0.10366744220732886</v>
      </c>
      <c r="V175" s="1">
        <v>78.5</v>
      </c>
      <c r="W175" s="3">
        <f t="shared" si="43"/>
        <v>-1.0284269514983231</v>
      </c>
      <c r="X175" s="23">
        <v>2.2428571428571428E-3</v>
      </c>
      <c r="Y175" s="3">
        <f t="shared" si="44"/>
        <v>-1.0899008140471782</v>
      </c>
      <c r="Z175" s="22">
        <v>334.72622259707111</v>
      </c>
      <c r="AA175" s="3">
        <f t="shared" si="45"/>
        <v>0.27120368097275105</v>
      </c>
      <c r="AB175" s="5">
        <v>528</v>
      </c>
      <c r="AC175" s="3">
        <f t="shared" si="46"/>
        <v>0.58669579052595344</v>
      </c>
      <c r="AD175" s="17">
        <v>7.54</v>
      </c>
      <c r="AE175" s="3">
        <f t="shared" si="47"/>
        <v>-0.81544605839004936</v>
      </c>
      <c r="AF175" s="3">
        <v>0.2</v>
      </c>
      <c r="AG175" s="3"/>
    </row>
    <row r="176" spans="1:33" x14ac:dyDescent="0.25">
      <c r="B176" s="1">
        <v>10</v>
      </c>
      <c r="C176" s="3">
        <f t="shared" si="32"/>
        <v>-1.2593434767381577</v>
      </c>
      <c r="D176" s="1">
        <v>1</v>
      </c>
      <c r="E176" s="3">
        <f t="shared" si="33"/>
        <v>-1.0937587684984469</v>
      </c>
      <c r="F176" s="4">
        <v>45</v>
      </c>
      <c r="G176" s="3">
        <f t="shared" si="34"/>
        <v>-0.40319695221501051</v>
      </c>
      <c r="H176" s="4">
        <v>36.1</v>
      </c>
      <c r="I176" s="3">
        <f t="shared" si="35"/>
        <v>-0.16064278985962552</v>
      </c>
      <c r="J176" s="3">
        <v>2.8</v>
      </c>
      <c r="K176" s="3">
        <f t="shared" si="36"/>
        <v>-0.57961485285764935</v>
      </c>
      <c r="L176" s="1">
        <v>40</v>
      </c>
      <c r="M176" s="3">
        <f t="shared" si="37"/>
        <v>0.66383785756683944</v>
      </c>
      <c r="N176" s="1">
        <v>45</v>
      </c>
      <c r="O176" s="3">
        <f t="shared" si="38"/>
        <v>9.5415155363948831E-2</v>
      </c>
      <c r="P176" s="1">
        <v>100</v>
      </c>
      <c r="Q176" s="3">
        <f t="shared" si="39"/>
        <v>-0.97917565422822206</v>
      </c>
      <c r="R176" s="1">
        <v>350</v>
      </c>
      <c r="S176" s="3">
        <f t="shared" si="40"/>
        <v>0.11059352160004514</v>
      </c>
      <c r="T176" s="1">
        <f t="shared" si="41"/>
        <v>305</v>
      </c>
      <c r="U176" s="3">
        <f t="shared" si="42"/>
        <v>0.10366744220732886</v>
      </c>
      <c r="V176" s="1">
        <v>78.5</v>
      </c>
      <c r="W176" s="3">
        <f t="shared" si="43"/>
        <v>-1.0284269514983231</v>
      </c>
      <c r="X176" s="23">
        <v>2.2428571428571428E-3</v>
      </c>
      <c r="Y176" s="3">
        <f t="shared" si="44"/>
        <v>-1.0899008140471782</v>
      </c>
      <c r="Z176" s="22">
        <v>347.60030808157381</v>
      </c>
      <c r="AA176" s="3">
        <f t="shared" si="45"/>
        <v>0.41308588193281226</v>
      </c>
      <c r="AB176" s="5">
        <v>528</v>
      </c>
      <c r="AC176" s="3">
        <f t="shared" si="46"/>
        <v>0.58669579052595344</v>
      </c>
      <c r="AD176" s="17">
        <v>7.83</v>
      </c>
      <c r="AE176" s="3">
        <f t="shared" si="47"/>
        <v>-0.81049767127716221</v>
      </c>
      <c r="AF176" s="3">
        <v>0.23</v>
      </c>
      <c r="AG176" s="3"/>
    </row>
    <row r="177" spans="1:33" x14ac:dyDescent="0.25">
      <c r="B177" s="1">
        <v>10</v>
      </c>
      <c r="C177" s="3">
        <f t="shared" si="32"/>
        <v>-1.2593434767381577</v>
      </c>
      <c r="D177" s="1">
        <v>1</v>
      </c>
      <c r="E177" s="3">
        <f t="shared" si="33"/>
        <v>-1.0937587684984469</v>
      </c>
      <c r="F177" s="4">
        <v>45</v>
      </c>
      <c r="G177" s="3">
        <f t="shared" si="34"/>
        <v>-0.40319695221501051</v>
      </c>
      <c r="H177" s="4">
        <v>36.1</v>
      </c>
      <c r="I177" s="3">
        <f t="shared" si="35"/>
        <v>-0.16064278985962552</v>
      </c>
      <c r="J177" s="3">
        <v>2.8</v>
      </c>
      <c r="K177" s="3">
        <f t="shared" si="36"/>
        <v>-0.57961485285764935</v>
      </c>
      <c r="L177" s="1">
        <v>40</v>
      </c>
      <c r="M177" s="3">
        <f t="shared" si="37"/>
        <v>0.66383785756683944</v>
      </c>
      <c r="N177" s="1">
        <v>45</v>
      </c>
      <c r="O177" s="3">
        <f t="shared" si="38"/>
        <v>9.5415155363948831E-2</v>
      </c>
      <c r="P177" s="1">
        <v>100</v>
      </c>
      <c r="Q177" s="3">
        <f t="shared" si="39"/>
        <v>-0.97917565422822206</v>
      </c>
      <c r="R177" s="1">
        <v>350</v>
      </c>
      <c r="S177" s="3">
        <f t="shared" si="40"/>
        <v>0.11059352160004514</v>
      </c>
      <c r="T177" s="1">
        <f t="shared" si="41"/>
        <v>305</v>
      </c>
      <c r="U177" s="3">
        <f t="shared" si="42"/>
        <v>0.10366744220732886</v>
      </c>
      <c r="V177" s="1">
        <v>78.5</v>
      </c>
      <c r="W177" s="3">
        <f t="shared" si="43"/>
        <v>-1.0284269514983231</v>
      </c>
      <c r="X177" s="23">
        <v>2.2428571428571428E-3</v>
      </c>
      <c r="Y177" s="3">
        <f t="shared" si="44"/>
        <v>-1.0899008140471782</v>
      </c>
      <c r="Z177" s="22">
        <v>361.36226153052507</v>
      </c>
      <c r="AA177" s="3">
        <f t="shared" si="45"/>
        <v>0.56475306226943056</v>
      </c>
      <c r="AB177" s="5">
        <v>528</v>
      </c>
      <c r="AC177" s="3">
        <f t="shared" si="46"/>
        <v>0.58669579052595344</v>
      </c>
      <c r="AD177" s="17">
        <v>8.14</v>
      </c>
      <c r="AE177" s="3">
        <f t="shared" si="47"/>
        <v>-0.80520801608752413</v>
      </c>
      <c r="AF177" s="3">
        <v>0.24</v>
      </c>
      <c r="AG177" s="3"/>
    </row>
    <row r="178" spans="1:33" x14ac:dyDescent="0.25">
      <c r="B178" s="1">
        <v>10</v>
      </c>
      <c r="C178" s="3">
        <f t="shared" si="32"/>
        <v>-1.2593434767381577</v>
      </c>
      <c r="D178" s="1">
        <v>1</v>
      </c>
      <c r="E178" s="3">
        <f t="shared" si="33"/>
        <v>-1.0937587684984469</v>
      </c>
      <c r="F178" s="4">
        <v>45</v>
      </c>
      <c r="G178" s="3">
        <f t="shared" si="34"/>
        <v>-0.40319695221501051</v>
      </c>
      <c r="H178" s="4">
        <v>36.1</v>
      </c>
      <c r="I178" s="3">
        <f t="shared" si="35"/>
        <v>-0.16064278985962552</v>
      </c>
      <c r="J178" s="3">
        <v>2.8</v>
      </c>
      <c r="K178" s="3">
        <f t="shared" si="36"/>
        <v>-0.57961485285764935</v>
      </c>
      <c r="L178" s="1">
        <v>40</v>
      </c>
      <c r="M178" s="3">
        <f t="shared" si="37"/>
        <v>0.66383785756683944</v>
      </c>
      <c r="N178" s="1">
        <v>45</v>
      </c>
      <c r="O178" s="3">
        <f t="shared" si="38"/>
        <v>9.5415155363948831E-2</v>
      </c>
      <c r="P178" s="1">
        <v>100</v>
      </c>
      <c r="Q178" s="3">
        <f t="shared" si="39"/>
        <v>-0.97917565422822206</v>
      </c>
      <c r="R178" s="1">
        <v>350</v>
      </c>
      <c r="S178" s="3">
        <f t="shared" si="40"/>
        <v>0.11059352160004514</v>
      </c>
      <c r="T178" s="1">
        <f t="shared" si="41"/>
        <v>305</v>
      </c>
      <c r="U178" s="3">
        <f t="shared" si="42"/>
        <v>0.10366744220732886</v>
      </c>
      <c r="V178" s="1">
        <v>78.5</v>
      </c>
      <c r="W178" s="3">
        <f t="shared" si="43"/>
        <v>-1.0284269514983231</v>
      </c>
      <c r="X178" s="23">
        <v>2.2428571428571428E-3</v>
      </c>
      <c r="Y178" s="3">
        <f t="shared" si="44"/>
        <v>-1.0899008140471782</v>
      </c>
      <c r="Z178" s="22">
        <v>375.5681489617005</v>
      </c>
      <c r="AA178" s="3">
        <f t="shared" si="45"/>
        <v>0.72131273229432613</v>
      </c>
      <c r="AB178" s="5">
        <v>528</v>
      </c>
      <c r="AC178" s="3">
        <f t="shared" si="46"/>
        <v>0.58669579052595344</v>
      </c>
      <c r="AD178" s="17">
        <v>8.4600000000000009</v>
      </c>
      <c r="AE178" s="3">
        <f t="shared" si="47"/>
        <v>-0.79974772685951068</v>
      </c>
      <c r="AF178" s="3">
        <v>0.25</v>
      </c>
      <c r="AG178" s="3"/>
    </row>
    <row r="179" spans="1:33" x14ac:dyDescent="0.25">
      <c r="B179" s="1">
        <v>10</v>
      </c>
      <c r="C179" s="3">
        <f t="shared" si="32"/>
        <v>-1.2593434767381577</v>
      </c>
      <c r="D179" s="1">
        <v>1</v>
      </c>
      <c r="E179" s="3">
        <f t="shared" si="33"/>
        <v>-1.0937587684984469</v>
      </c>
      <c r="F179" s="4">
        <v>45</v>
      </c>
      <c r="G179" s="3">
        <f t="shared" si="34"/>
        <v>-0.40319695221501051</v>
      </c>
      <c r="H179" s="4">
        <v>36.1</v>
      </c>
      <c r="I179" s="3">
        <f t="shared" si="35"/>
        <v>-0.16064278985962552</v>
      </c>
      <c r="J179" s="3">
        <v>2.8</v>
      </c>
      <c r="K179" s="3">
        <f t="shared" si="36"/>
        <v>-0.57961485285764935</v>
      </c>
      <c r="L179" s="1">
        <v>40</v>
      </c>
      <c r="M179" s="3">
        <f t="shared" si="37"/>
        <v>0.66383785756683944</v>
      </c>
      <c r="N179" s="1">
        <v>45</v>
      </c>
      <c r="O179" s="3">
        <f t="shared" si="38"/>
        <v>9.5415155363948831E-2</v>
      </c>
      <c r="P179" s="1">
        <v>100</v>
      </c>
      <c r="Q179" s="3">
        <f t="shared" si="39"/>
        <v>-0.97917565422822206</v>
      </c>
      <c r="R179" s="1">
        <v>350</v>
      </c>
      <c r="S179" s="3">
        <f t="shared" si="40"/>
        <v>0.11059352160004514</v>
      </c>
      <c r="T179" s="1">
        <f t="shared" si="41"/>
        <v>305</v>
      </c>
      <c r="U179" s="3">
        <f t="shared" si="42"/>
        <v>0.10366744220732886</v>
      </c>
      <c r="V179" s="1">
        <v>78.5</v>
      </c>
      <c r="W179" s="3">
        <f t="shared" si="43"/>
        <v>-1.0284269514983231</v>
      </c>
      <c r="X179" s="23">
        <v>2.2428571428571428E-3</v>
      </c>
      <c r="Y179" s="3">
        <f t="shared" si="44"/>
        <v>-1.0899008140471782</v>
      </c>
      <c r="Z179" s="22">
        <v>388.44223444620314</v>
      </c>
      <c r="AA179" s="3">
        <f t="shared" si="45"/>
        <v>0.86319493325438668</v>
      </c>
      <c r="AB179" s="5">
        <v>528</v>
      </c>
      <c r="AC179" s="3">
        <f t="shared" si="46"/>
        <v>0.58669579052595344</v>
      </c>
      <c r="AD179" s="17">
        <v>8.75</v>
      </c>
      <c r="AE179" s="3">
        <f t="shared" si="47"/>
        <v>-0.79479933974662353</v>
      </c>
      <c r="AF179" s="3">
        <v>0.27</v>
      </c>
      <c r="AG179" s="3"/>
    </row>
    <row r="180" spans="1:33" x14ac:dyDescent="0.25">
      <c r="B180" s="1">
        <v>10</v>
      </c>
      <c r="C180" s="3">
        <f t="shared" si="32"/>
        <v>-1.2593434767381577</v>
      </c>
      <c r="D180" s="1">
        <v>1</v>
      </c>
      <c r="E180" s="3">
        <f t="shared" si="33"/>
        <v>-1.0937587684984469</v>
      </c>
      <c r="F180" s="4">
        <v>45</v>
      </c>
      <c r="G180" s="3">
        <f t="shared" si="34"/>
        <v>-0.40319695221501051</v>
      </c>
      <c r="H180" s="4">
        <v>36.1</v>
      </c>
      <c r="I180" s="3">
        <f t="shared" si="35"/>
        <v>-0.16064278985962552</v>
      </c>
      <c r="J180" s="3">
        <v>2.8</v>
      </c>
      <c r="K180" s="3">
        <f t="shared" si="36"/>
        <v>-0.57961485285764935</v>
      </c>
      <c r="L180" s="1">
        <v>40</v>
      </c>
      <c r="M180" s="3">
        <f t="shared" si="37"/>
        <v>0.66383785756683944</v>
      </c>
      <c r="N180" s="1">
        <v>45</v>
      </c>
      <c r="O180" s="3">
        <f t="shared" si="38"/>
        <v>9.5415155363948831E-2</v>
      </c>
      <c r="P180" s="1">
        <v>100</v>
      </c>
      <c r="Q180" s="3">
        <f t="shared" si="39"/>
        <v>-0.97917565422822206</v>
      </c>
      <c r="R180" s="1">
        <v>350</v>
      </c>
      <c r="S180" s="3">
        <f t="shared" si="40"/>
        <v>0.11059352160004514</v>
      </c>
      <c r="T180" s="1">
        <f t="shared" si="41"/>
        <v>305</v>
      </c>
      <c r="U180" s="3">
        <f t="shared" si="42"/>
        <v>0.10366744220732886</v>
      </c>
      <c r="V180" s="1">
        <v>78.5</v>
      </c>
      <c r="W180" s="3">
        <f t="shared" si="43"/>
        <v>-1.0284269514983231</v>
      </c>
      <c r="X180" s="23">
        <v>2.2428571428571428E-3</v>
      </c>
      <c r="Y180" s="3">
        <f t="shared" si="44"/>
        <v>-1.0899008140471782</v>
      </c>
      <c r="Z180" s="22">
        <v>399.98451798403318</v>
      </c>
      <c r="AA180" s="3">
        <f t="shared" si="45"/>
        <v>0.99039966514961431</v>
      </c>
      <c r="AB180" s="5">
        <v>528</v>
      </c>
      <c r="AC180" s="3">
        <f t="shared" si="46"/>
        <v>0.58669579052595344</v>
      </c>
      <c r="AD180" s="17">
        <v>9.01</v>
      </c>
      <c r="AE180" s="3">
        <f t="shared" si="47"/>
        <v>-0.7903628547488627</v>
      </c>
      <c r="AF180" s="3">
        <v>0.28999999999999998</v>
      </c>
      <c r="AG180" s="3"/>
    </row>
    <row r="181" spans="1:33" x14ac:dyDescent="0.25">
      <c r="A181" t="s">
        <v>43</v>
      </c>
      <c r="B181" s="1">
        <v>10</v>
      </c>
      <c r="C181" s="3">
        <f t="shared" si="32"/>
        <v>-1.2593434767381577</v>
      </c>
      <c r="D181" s="1">
        <v>1</v>
      </c>
      <c r="E181" s="3">
        <f t="shared" si="33"/>
        <v>-1.0937587684984469</v>
      </c>
      <c r="F181" s="4">
        <v>45</v>
      </c>
      <c r="G181" s="3">
        <f t="shared" si="34"/>
        <v>-0.40319695221501051</v>
      </c>
      <c r="H181" s="4">
        <v>36.1</v>
      </c>
      <c r="I181" s="3">
        <f t="shared" si="35"/>
        <v>-0.16064278985962552</v>
      </c>
      <c r="J181" s="3">
        <v>2.8</v>
      </c>
      <c r="K181" s="3">
        <f t="shared" si="36"/>
        <v>-0.57961485285764935</v>
      </c>
      <c r="L181" s="1">
        <v>40</v>
      </c>
      <c r="M181" s="3">
        <f t="shared" si="37"/>
        <v>0.66383785756683944</v>
      </c>
      <c r="N181" s="1">
        <v>45</v>
      </c>
      <c r="O181" s="3">
        <f t="shared" si="38"/>
        <v>9.5415155363948831E-2</v>
      </c>
      <c r="P181" s="1">
        <v>100</v>
      </c>
      <c r="Q181" s="3">
        <f t="shared" si="39"/>
        <v>-0.97917565422822206</v>
      </c>
      <c r="R181" s="1">
        <v>350</v>
      </c>
      <c r="S181" s="3">
        <f t="shared" si="40"/>
        <v>0.11059352160004514</v>
      </c>
      <c r="T181" s="1">
        <f t="shared" si="41"/>
        <v>305</v>
      </c>
      <c r="U181" s="3">
        <f t="shared" si="42"/>
        <v>0.10366744220732886</v>
      </c>
      <c r="V181" s="1">
        <v>78.5</v>
      </c>
      <c r="W181" s="3">
        <f t="shared" si="43"/>
        <v>-1.0284269514983231</v>
      </c>
      <c r="X181" s="23">
        <v>2.2428571428571428E-3</v>
      </c>
      <c r="Y181" s="3">
        <f t="shared" si="44"/>
        <v>-1.0899008140471782</v>
      </c>
      <c r="Z181" s="22">
        <v>323.62787304146531</v>
      </c>
      <c r="AA181" s="3">
        <f t="shared" si="45"/>
        <v>0.14889143876580133</v>
      </c>
      <c r="AB181" s="5">
        <v>528</v>
      </c>
      <c r="AC181" s="3">
        <f t="shared" si="46"/>
        <v>0.58669579052595344</v>
      </c>
      <c r="AD181" s="17">
        <v>7.29</v>
      </c>
      <c r="AE181" s="3">
        <f t="shared" si="47"/>
        <v>-0.81971190934943483</v>
      </c>
      <c r="AF181" s="3">
        <v>0.15</v>
      </c>
      <c r="AG181" s="3"/>
    </row>
    <row r="182" spans="1:33" x14ac:dyDescent="0.25">
      <c r="B182" s="1">
        <v>10</v>
      </c>
      <c r="C182" s="3">
        <f t="shared" si="32"/>
        <v>-1.2593434767381577</v>
      </c>
      <c r="D182" s="1">
        <v>1</v>
      </c>
      <c r="E182" s="3">
        <f t="shared" si="33"/>
        <v>-1.0937587684984469</v>
      </c>
      <c r="F182" s="4">
        <v>45</v>
      </c>
      <c r="G182" s="3">
        <f t="shared" si="34"/>
        <v>-0.40319695221501051</v>
      </c>
      <c r="H182" s="4">
        <v>36.1</v>
      </c>
      <c r="I182" s="3">
        <f t="shared" si="35"/>
        <v>-0.16064278985962552</v>
      </c>
      <c r="J182" s="3">
        <v>2.8</v>
      </c>
      <c r="K182" s="3">
        <f t="shared" si="36"/>
        <v>-0.57961485285764935</v>
      </c>
      <c r="L182" s="1">
        <v>40</v>
      </c>
      <c r="M182" s="3">
        <f t="shared" si="37"/>
        <v>0.66383785756683944</v>
      </c>
      <c r="N182" s="1">
        <v>45</v>
      </c>
      <c r="O182" s="3">
        <f t="shared" si="38"/>
        <v>9.5415155363948831E-2</v>
      </c>
      <c r="P182" s="1">
        <v>100</v>
      </c>
      <c r="Q182" s="3">
        <f t="shared" si="39"/>
        <v>-0.97917565422822206</v>
      </c>
      <c r="R182" s="1">
        <v>350</v>
      </c>
      <c r="S182" s="3">
        <f t="shared" si="40"/>
        <v>0.11059352160004514</v>
      </c>
      <c r="T182" s="1">
        <f t="shared" si="41"/>
        <v>305</v>
      </c>
      <c r="U182" s="3">
        <f t="shared" si="42"/>
        <v>0.10366744220732886</v>
      </c>
      <c r="V182" s="1">
        <v>78.5</v>
      </c>
      <c r="W182" s="3">
        <f t="shared" si="43"/>
        <v>-1.0284269514983231</v>
      </c>
      <c r="X182" s="23">
        <v>2.2428571428571428E-3</v>
      </c>
      <c r="Y182" s="3">
        <f t="shared" si="44"/>
        <v>-1.0899008140471782</v>
      </c>
      <c r="Z182" s="22">
        <v>336.50195852596801</v>
      </c>
      <c r="AA182" s="3">
        <f t="shared" si="45"/>
        <v>0.29077363972586256</v>
      </c>
      <c r="AB182" s="5">
        <v>528</v>
      </c>
      <c r="AC182" s="3">
        <f t="shared" si="46"/>
        <v>0.58669579052595344</v>
      </c>
      <c r="AD182" s="17">
        <v>7.58</v>
      </c>
      <c r="AE182" s="3">
        <f t="shared" si="47"/>
        <v>-0.81476352223654769</v>
      </c>
      <c r="AF182" s="3">
        <v>0.16</v>
      </c>
      <c r="AG182" s="3"/>
    </row>
    <row r="183" spans="1:33" x14ac:dyDescent="0.25">
      <c r="B183" s="1">
        <v>10</v>
      </c>
      <c r="C183" s="3">
        <f t="shared" si="32"/>
        <v>-1.2593434767381577</v>
      </c>
      <c r="D183" s="1">
        <v>1</v>
      </c>
      <c r="E183" s="3">
        <f t="shared" si="33"/>
        <v>-1.0937587684984469</v>
      </c>
      <c r="F183" s="4">
        <v>45</v>
      </c>
      <c r="G183" s="3">
        <f t="shared" si="34"/>
        <v>-0.40319695221501051</v>
      </c>
      <c r="H183" s="4">
        <v>36.1</v>
      </c>
      <c r="I183" s="3">
        <f t="shared" si="35"/>
        <v>-0.16064278985962552</v>
      </c>
      <c r="J183" s="3">
        <v>2.8</v>
      </c>
      <c r="K183" s="3">
        <f t="shared" si="36"/>
        <v>-0.57961485285764935</v>
      </c>
      <c r="L183" s="1">
        <v>40</v>
      </c>
      <c r="M183" s="3">
        <f t="shared" si="37"/>
        <v>0.66383785756683944</v>
      </c>
      <c r="N183" s="1">
        <v>45</v>
      </c>
      <c r="O183" s="3">
        <f t="shared" si="38"/>
        <v>9.5415155363948831E-2</v>
      </c>
      <c r="P183" s="1">
        <v>100</v>
      </c>
      <c r="Q183" s="3">
        <f t="shared" si="39"/>
        <v>-0.97917565422822206</v>
      </c>
      <c r="R183" s="1">
        <v>350</v>
      </c>
      <c r="S183" s="3">
        <f t="shared" si="40"/>
        <v>0.11059352160004514</v>
      </c>
      <c r="T183" s="1">
        <f t="shared" si="41"/>
        <v>305</v>
      </c>
      <c r="U183" s="3">
        <f t="shared" si="42"/>
        <v>0.10366744220732886</v>
      </c>
      <c r="V183" s="1">
        <v>78.5</v>
      </c>
      <c r="W183" s="3">
        <f t="shared" si="43"/>
        <v>-1.0284269514983231</v>
      </c>
      <c r="X183" s="23">
        <v>2.2428571428571428E-3</v>
      </c>
      <c r="Y183" s="3">
        <f t="shared" si="44"/>
        <v>-1.0899008140471782</v>
      </c>
      <c r="Z183" s="22">
        <v>354.70325179716156</v>
      </c>
      <c r="AA183" s="3">
        <f t="shared" si="45"/>
        <v>0.49136571694526038</v>
      </c>
      <c r="AB183" s="5">
        <v>528</v>
      </c>
      <c r="AC183" s="3">
        <f t="shared" si="46"/>
        <v>0.58669579052595344</v>
      </c>
      <c r="AD183" s="17">
        <v>7.99</v>
      </c>
      <c r="AE183" s="3">
        <f t="shared" si="47"/>
        <v>-0.80776752666315543</v>
      </c>
      <c r="AF183" s="3">
        <v>0.18</v>
      </c>
      <c r="AG183" s="3"/>
    </row>
    <row r="184" spans="1:33" x14ac:dyDescent="0.25">
      <c r="B184" s="1">
        <v>10</v>
      </c>
      <c r="C184" s="3">
        <f t="shared" si="32"/>
        <v>-1.2593434767381577</v>
      </c>
      <c r="D184" s="1">
        <v>1</v>
      </c>
      <c r="E184" s="3">
        <f t="shared" si="33"/>
        <v>-1.0937587684984469</v>
      </c>
      <c r="F184" s="4">
        <v>45</v>
      </c>
      <c r="G184" s="3">
        <f t="shared" si="34"/>
        <v>-0.40319695221501051</v>
      </c>
      <c r="H184" s="4">
        <v>36.1</v>
      </c>
      <c r="I184" s="3">
        <f t="shared" si="35"/>
        <v>-0.16064278985962552</v>
      </c>
      <c r="J184" s="3">
        <v>2.8</v>
      </c>
      <c r="K184" s="3">
        <f t="shared" si="36"/>
        <v>-0.57961485285764935</v>
      </c>
      <c r="L184" s="1">
        <v>40</v>
      </c>
      <c r="M184" s="3">
        <f t="shared" si="37"/>
        <v>0.66383785756683944</v>
      </c>
      <c r="N184" s="1">
        <v>45</v>
      </c>
      <c r="O184" s="3">
        <f t="shared" si="38"/>
        <v>9.5415155363948831E-2</v>
      </c>
      <c r="P184" s="1">
        <v>100</v>
      </c>
      <c r="Q184" s="3">
        <f t="shared" si="39"/>
        <v>-0.97917565422822206</v>
      </c>
      <c r="R184" s="1">
        <v>350</v>
      </c>
      <c r="S184" s="3">
        <f t="shared" si="40"/>
        <v>0.11059352160004514</v>
      </c>
      <c r="T184" s="1">
        <f t="shared" si="41"/>
        <v>305</v>
      </c>
      <c r="U184" s="3">
        <f t="shared" si="42"/>
        <v>0.10366744220732886</v>
      </c>
      <c r="V184" s="1">
        <v>78.5</v>
      </c>
      <c r="W184" s="3">
        <f t="shared" si="43"/>
        <v>-1.0284269514983231</v>
      </c>
      <c r="X184" s="23">
        <v>2.2428571428571428E-3</v>
      </c>
      <c r="Y184" s="3">
        <f t="shared" si="44"/>
        <v>-1.0899008140471782</v>
      </c>
      <c r="Z184" s="22">
        <v>365.35766737054308</v>
      </c>
      <c r="AA184" s="3">
        <f t="shared" si="45"/>
        <v>0.60878546946393153</v>
      </c>
      <c r="AB184" s="5">
        <v>528</v>
      </c>
      <c r="AC184" s="3">
        <f t="shared" si="46"/>
        <v>0.58669579052595344</v>
      </c>
      <c r="AD184" s="17">
        <v>8.23</v>
      </c>
      <c r="AE184" s="3">
        <f t="shared" si="47"/>
        <v>-0.80367230974214543</v>
      </c>
      <c r="AF184" s="3">
        <v>0.18</v>
      </c>
      <c r="AG184" s="3"/>
    </row>
    <row r="185" spans="1:33" x14ac:dyDescent="0.25">
      <c r="B185" s="1">
        <v>10</v>
      </c>
      <c r="C185" s="3">
        <f t="shared" si="32"/>
        <v>-1.2593434767381577</v>
      </c>
      <c r="D185" s="1">
        <v>1</v>
      </c>
      <c r="E185" s="3">
        <f t="shared" si="33"/>
        <v>-1.0937587684984469</v>
      </c>
      <c r="F185" s="4">
        <v>45</v>
      </c>
      <c r="G185" s="3">
        <f t="shared" si="34"/>
        <v>-0.40319695221501051</v>
      </c>
      <c r="H185" s="4">
        <v>36.1</v>
      </c>
      <c r="I185" s="3">
        <f t="shared" si="35"/>
        <v>-0.16064278985962552</v>
      </c>
      <c r="J185" s="3">
        <v>2.8</v>
      </c>
      <c r="K185" s="3">
        <f t="shared" si="36"/>
        <v>-0.57961485285764935</v>
      </c>
      <c r="L185" s="1">
        <v>40</v>
      </c>
      <c r="M185" s="3">
        <f t="shared" si="37"/>
        <v>0.66383785756683944</v>
      </c>
      <c r="N185" s="1">
        <v>45</v>
      </c>
      <c r="O185" s="3">
        <f t="shared" si="38"/>
        <v>9.5415155363948831E-2</v>
      </c>
      <c r="P185" s="1">
        <v>100</v>
      </c>
      <c r="Q185" s="3">
        <f t="shared" si="39"/>
        <v>-0.97917565422822206</v>
      </c>
      <c r="R185" s="1">
        <v>350</v>
      </c>
      <c r="S185" s="3">
        <f t="shared" si="40"/>
        <v>0.11059352160004514</v>
      </c>
      <c r="T185" s="1">
        <f t="shared" si="41"/>
        <v>305</v>
      </c>
      <c r="U185" s="3">
        <f t="shared" si="42"/>
        <v>0.10366744220732886</v>
      </c>
      <c r="V185" s="1">
        <v>78.5</v>
      </c>
      <c r="W185" s="3">
        <f t="shared" si="43"/>
        <v>-1.0284269514983231</v>
      </c>
      <c r="X185" s="23">
        <v>2.2428571428571428E-3</v>
      </c>
      <c r="Y185" s="3">
        <f t="shared" si="44"/>
        <v>-1.0899008140471782</v>
      </c>
      <c r="Z185" s="22">
        <v>375.5681489617005</v>
      </c>
      <c r="AA185" s="3">
        <f t="shared" si="45"/>
        <v>0.72131273229432613</v>
      </c>
      <c r="AB185" s="5">
        <v>528</v>
      </c>
      <c r="AC185" s="3">
        <f t="shared" si="46"/>
        <v>0.58669579052595344</v>
      </c>
      <c r="AD185" s="17">
        <v>8.4600000000000009</v>
      </c>
      <c r="AE185" s="3">
        <f t="shared" si="47"/>
        <v>-0.79974772685951068</v>
      </c>
      <c r="AF185" s="3">
        <v>0.19</v>
      </c>
      <c r="AG185" s="3"/>
    </row>
    <row r="186" spans="1:33" x14ac:dyDescent="0.25">
      <c r="B186" s="1">
        <v>10</v>
      </c>
      <c r="C186" s="3">
        <f t="shared" si="32"/>
        <v>-1.2593434767381577</v>
      </c>
      <c r="D186" s="1">
        <v>1</v>
      </c>
      <c r="E186" s="3">
        <f t="shared" si="33"/>
        <v>-1.0937587684984469</v>
      </c>
      <c r="F186" s="4">
        <v>45</v>
      </c>
      <c r="G186" s="3">
        <f t="shared" si="34"/>
        <v>-0.40319695221501051</v>
      </c>
      <c r="H186" s="4">
        <v>36.1</v>
      </c>
      <c r="I186" s="3">
        <f t="shared" si="35"/>
        <v>-0.16064278985962552</v>
      </c>
      <c r="J186" s="3">
        <v>2.8</v>
      </c>
      <c r="K186" s="3">
        <f t="shared" si="36"/>
        <v>-0.57961485285764935</v>
      </c>
      <c r="L186" s="1">
        <v>40</v>
      </c>
      <c r="M186" s="3">
        <f t="shared" si="37"/>
        <v>0.66383785756683944</v>
      </c>
      <c r="N186" s="1">
        <v>45</v>
      </c>
      <c r="O186" s="3">
        <f t="shared" si="38"/>
        <v>9.5415155363948831E-2</v>
      </c>
      <c r="P186" s="1">
        <v>100</v>
      </c>
      <c r="Q186" s="3">
        <f t="shared" si="39"/>
        <v>-0.97917565422822206</v>
      </c>
      <c r="R186" s="1">
        <v>350</v>
      </c>
      <c r="S186" s="3">
        <f t="shared" si="40"/>
        <v>0.11059352160004514</v>
      </c>
      <c r="T186" s="1">
        <f t="shared" si="41"/>
        <v>305</v>
      </c>
      <c r="U186" s="3">
        <f t="shared" si="42"/>
        <v>0.10366744220732886</v>
      </c>
      <c r="V186" s="1">
        <v>78.5</v>
      </c>
      <c r="W186" s="3">
        <f t="shared" si="43"/>
        <v>-1.0284269514983231</v>
      </c>
      <c r="X186" s="23">
        <v>2.2428571428571428E-3</v>
      </c>
      <c r="Y186" s="3">
        <f t="shared" si="44"/>
        <v>-1.0899008140471782</v>
      </c>
      <c r="Z186" s="22">
        <v>386.66649851730631</v>
      </c>
      <c r="AA186" s="3">
        <f t="shared" si="45"/>
        <v>0.84362497450127583</v>
      </c>
      <c r="AB186" s="5">
        <v>528</v>
      </c>
      <c r="AC186" s="3">
        <f t="shared" si="46"/>
        <v>0.58669579052595344</v>
      </c>
      <c r="AD186" s="17">
        <v>8.7100000000000009</v>
      </c>
      <c r="AE186" s="3">
        <f t="shared" si="47"/>
        <v>-0.7954818759001252</v>
      </c>
      <c r="AF186" s="3">
        <v>0.2</v>
      </c>
      <c r="AG186" s="3"/>
    </row>
    <row r="187" spans="1:33" x14ac:dyDescent="0.25">
      <c r="B187" s="1">
        <v>10</v>
      </c>
      <c r="C187" s="3">
        <f t="shared" si="32"/>
        <v>-1.2593434767381577</v>
      </c>
      <c r="D187" s="1">
        <v>1</v>
      </c>
      <c r="E187" s="3">
        <f t="shared" si="33"/>
        <v>-1.0937587684984469</v>
      </c>
      <c r="F187" s="4">
        <v>45</v>
      </c>
      <c r="G187" s="3">
        <f t="shared" si="34"/>
        <v>-0.40319695221501051</v>
      </c>
      <c r="H187" s="4">
        <v>36.1</v>
      </c>
      <c r="I187" s="3">
        <f t="shared" si="35"/>
        <v>-0.16064278985962552</v>
      </c>
      <c r="J187" s="3">
        <v>2.8</v>
      </c>
      <c r="K187" s="3">
        <f t="shared" si="36"/>
        <v>-0.57961485285764935</v>
      </c>
      <c r="L187" s="1">
        <v>40</v>
      </c>
      <c r="M187" s="3">
        <f t="shared" si="37"/>
        <v>0.66383785756683944</v>
      </c>
      <c r="N187" s="1">
        <v>45</v>
      </c>
      <c r="O187" s="3">
        <f t="shared" si="38"/>
        <v>9.5415155363948831E-2</v>
      </c>
      <c r="P187" s="1">
        <v>100</v>
      </c>
      <c r="Q187" s="3">
        <f t="shared" si="39"/>
        <v>-0.97917565422822206</v>
      </c>
      <c r="R187" s="1">
        <v>350</v>
      </c>
      <c r="S187" s="3">
        <f t="shared" si="40"/>
        <v>0.11059352160004514</v>
      </c>
      <c r="T187" s="1">
        <f t="shared" si="41"/>
        <v>305</v>
      </c>
      <c r="U187" s="3">
        <f t="shared" si="42"/>
        <v>0.10366744220732886</v>
      </c>
      <c r="V187" s="1">
        <v>78.5</v>
      </c>
      <c r="W187" s="3">
        <f t="shared" si="43"/>
        <v>-1.0284269514983231</v>
      </c>
      <c r="X187" s="23">
        <v>2.2428571428571428E-3</v>
      </c>
      <c r="Y187" s="3">
        <f t="shared" si="44"/>
        <v>-1.0899008140471782</v>
      </c>
      <c r="Z187" s="22">
        <v>401.31631993070596</v>
      </c>
      <c r="AA187" s="3">
        <f t="shared" si="45"/>
        <v>1.0050771342144491</v>
      </c>
      <c r="AB187" s="5">
        <v>528</v>
      </c>
      <c r="AC187" s="3">
        <f t="shared" si="46"/>
        <v>0.58669579052595344</v>
      </c>
      <c r="AD187" s="17">
        <v>9.0399999999999991</v>
      </c>
      <c r="AE187" s="3">
        <f t="shared" si="47"/>
        <v>-0.78985095263373639</v>
      </c>
      <c r="AF187" s="3">
        <v>0.22</v>
      </c>
      <c r="AG187" s="3"/>
    </row>
    <row r="188" spans="1:33" x14ac:dyDescent="0.25">
      <c r="A188" t="s">
        <v>44</v>
      </c>
      <c r="B188" s="1">
        <v>20</v>
      </c>
      <c r="C188" s="3">
        <f t="shared" si="32"/>
        <v>0.33859406072393072</v>
      </c>
      <c r="D188" s="1">
        <v>1</v>
      </c>
      <c r="E188" s="3">
        <f t="shared" si="33"/>
        <v>-1.0937587684984469</v>
      </c>
      <c r="F188" s="4">
        <v>40</v>
      </c>
      <c r="G188" s="3">
        <f t="shared" si="34"/>
        <v>-0.51014430393543264</v>
      </c>
      <c r="H188" s="4">
        <v>36.1</v>
      </c>
      <c r="I188" s="3">
        <f t="shared" si="35"/>
        <v>-0.16064278985962552</v>
      </c>
      <c r="J188" s="3">
        <v>2.8</v>
      </c>
      <c r="K188" s="3">
        <f t="shared" si="36"/>
        <v>-0.57961485285764935</v>
      </c>
      <c r="L188" s="1">
        <v>40</v>
      </c>
      <c r="M188" s="3">
        <f t="shared" si="37"/>
        <v>0.66383785756683944</v>
      </c>
      <c r="N188" s="1">
        <v>50</v>
      </c>
      <c r="O188" s="3">
        <f t="shared" si="38"/>
        <v>0.50478314704872718</v>
      </c>
      <c r="P188" s="1">
        <v>100</v>
      </c>
      <c r="Q188" s="3">
        <f t="shared" si="39"/>
        <v>-0.97917565422822206</v>
      </c>
      <c r="R188" s="1">
        <v>350</v>
      </c>
      <c r="S188" s="3">
        <f t="shared" si="40"/>
        <v>0.11059352160004514</v>
      </c>
      <c r="T188" s="1">
        <f t="shared" si="41"/>
        <v>300</v>
      </c>
      <c r="U188" s="3">
        <f t="shared" si="42"/>
        <v>5.737763784856735E-2</v>
      </c>
      <c r="V188" s="1">
        <v>315</v>
      </c>
      <c r="W188" s="3">
        <f t="shared" si="43"/>
        <v>-0.62450360848963171</v>
      </c>
      <c r="X188" s="23">
        <v>8.9999999999999993E-3</v>
      </c>
      <c r="Y188" s="3">
        <f t="shared" si="44"/>
        <v>-0.25924385057781302</v>
      </c>
      <c r="Z188" s="22">
        <v>224.93648942333181</v>
      </c>
      <c r="AA188" s="3">
        <f t="shared" si="45"/>
        <v>-0.93876257288343112</v>
      </c>
      <c r="AB188" s="5">
        <v>598</v>
      </c>
      <c r="AC188" s="3">
        <f t="shared" si="46"/>
        <v>1.2712076689097702</v>
      </c>
      <c r="AD188" s="17">
        <v>18.98</v>
      </c>
      <c r="AE188" s="3">
        <f t="shared" si="47"/>
        <v>-0.6202407184885691</v>
      </c>
      <c r="AF188" s="3">
        <v>0.16</v>
      </c>
      <c r="AG188" s="3"/>
    </row>
    <row r="189" spans="1:33" x14ac:dyDescent="0.25">
      <c r="B189" s="1">
        <v>20</v>
      </c>
      <c r="C189" s="3">
        <f t="shared" si="32"/>
        <v>0.33859406072393072</v>
      </c>
      <c r="D189" s="1">
        <v>1</v>
      </c>
      <c r="E189" s="3">
        <f t="shared" si="33"/>
        <v>-1.0937587684984469</v>
      </c>
      <c r="F189" s="4">
        <v>40</v>
      </c>
      <c r="G189" s="3">
        <f t="shared" si="34"/>
        <v>-0.51014430393543264</v>
      </c>
      <c r="H189" s="4">
        <v>36.1</v>
      </c>
      <c r="I189" s="3">
        <f t="shared" si="35"/>
        <v>-0.16064278985962552</v>
      </c>
      <c r="J189" s="3">
        <v>2.8</v>
      </c>
      <c r="K189" s="3">
        <f t="shared" si="36"/>
        <v>-0.57961485285764935</v>
      </c>
      <c r="L189" s="1">
        <v>40</v>
      </c>
      <c r="M189" s="3">
        <f t="shared" si="37"/>
        <v>0.66383785756683944</v>
      </c>
      <c r="N189" s="1">
        <v>50</v>
      </c>
      <c r="O189" s="3">
        <f t="shared" si="38"/>
        <v>0.50478314704872718</v>
      </c>
      <c r="P189" s="1">
        <v>100</v>
      </c>
      <c r="Q189" s="3">
        <f t="shared" si="39"/>
        <v>-0.97917565422822206</v>
      </c>
      <c r="R189" s="1">
        <v>350</v>
      </c>
      <c r="S189" s="3">
        <f t="shared" si="40"/>
        <v>0.11059352160004514</v>
      </c>
      <c r="T189" s="1">
        <f t="shared" si="41"/>
        <v>300</v>
      </c>
      <c r="U189" s="3">
        <f t="shared" si="42"/>
        <v>5.737763784856735E-2</v>
      </c>
      <c r="V189" s="1">
        <v>315</v>
      </c>
      <c r="W189" s="3">
        <f t="shared" si="43"/>
        <v>-0.62450360848963171</v>
      </c>
      <c r="X189" s="23">
        <v>8.9999999999999993E-3</v>
      </c>
      <c r="Y189" s="3">
        <f t="shared" si="44"/>
        <v>-0.25924385057781302</v>
      </c>
      <c r="Z189" s="22">
        <v>259.89764030841235</v>
      </c>
      <c r="AA189" s="3">
        <f t="shared" si="45"/>
        <v>-0.55346413427642427</v>
      </c>
      <c r="AB189" s="5">
        <v>598</v>
      </c>
      <c r="AC189" s="3">
        <f t="shared" si="46"/>
        <v>1.2712076689097702</v>
      </c>
      <c r="AD189" s="17">
        <v>21.93</v>
      </c>
      <c r="AE189" s="3">
        <f t="shared" si="47"/>
        <v>-0.5699036771678202</v>
      </c>
      <c r="AF189" s="3">
        <v>0.2</v>
      </c>
      <c r="AG189" s="3"/>
    </row>
    <row r="190" spans="1:33" x14ac:dyDescent="0.25">
      <c r="B190" s="1">
        <v>20</v>
      </c>
      <c r="C190" s="3">
        <f t="shared" si="32"/>
        <v>0.33859406072393072</v>
      </c>
      <c r="D190" s="1">
        <v>1</v>
      </c>
      <c r="E190" s="3">
        <f t="shared" si="33"/>
        <v>-1.0937587684984469</v>
      </c>
      <c r="F190" s="4">
        <v>40</v>
      </c>
      <c r="G190" s="3">
        <f t="shared" si="34"/>
        <v>-0.51014430393543264</v>
      </c>
      <c r="H190" s="4">
        <v>36.1</v>
      </c>
      <c r="I190" s="3">
        <f t="shared" si="35"/>
        <v>-0.16064278985962552</v>
      </c>
      <c r="J190" s="3">
        <v>2.8</v>
      </c>
      <c r="K190" s="3">
        <f t="shared" si="36"/>
        <v>-0.57961485285764935</v>
      </c>
      <c r="L190" s="1">
        <v>40</v>
      </c>
      <c r="M190" s="3">
        <f t="shared" si="37"/>
        <v>0.66383785756683944</v>
      </c>
      <c r="N190" s="1">
        <v>50</v>
      </c>
      <c r="O190" s="3">
        <f t="shared" si="38"/>
        <v>0.50478314704872718</v>
      </c>
      <c r="P190" s="1">
        <v>100</v>
      </c>
      <c r="Q190" s="3">
        <f t="shared" si="39"/>
        <v>-0.97917565422822206</v>
      </c>
      <c r="R190" s="1">
        <v>350</v>
      </c>
      <c r="S190" s="3">
        <f t="shared" si="40"/>
        <v>0.11059352160004514</v>
      </c>
      <c r="T190" s="1">
        <f t="shared" si="41"/>
        <v>300</v>
      </c>
      <c r="U190" s="3">
        <f t="shared" si="42"/>
        <v>5.737763784856735E-2</v>
      </c>
      <c r="V190" s="1">
        <v>315</v>
      </c>
      <c r="W190" s="3">
        <f t="shared" si="43"/>
        <v>-0.62450360848963171</v>
      </c>
      <c r="X190" s="23">
        <v>8.9999999999999993E-3</v>
      </c>
      <c r="Y190" s="3">
        <f t="shared" si="44"/>
        <v>-0.25924385057781302</v>
      </c>
      <c r="Z190" s="22">
        <v>294.74027881761134</v>
      </c>
      <c r="AA190" s="3">
        <f t="shared" si="45"/>
        <v>-0.16947179207147431</v>
      </c>
      <c r="AB190" s="5">
        <v>598</v>
      </c>
      <c r="AC190" s="3">
        <f t="shared" si="46"/>
        <v>1.2712076689097702</v>
      </c>
      <c r="AD190" s="17">
        <v>24.87</v>
      </c>
      <c r="AE190" s="3">
        <f t="shared" si="47"/>
        <v>-0.51973726988544666</v>
      </c>
      <c r="AF190" s="3">
        <v>0.23</v>
      </c>
      <c r="AG190" s="3"/>
    </row>
    <row r="191" spans="1:33" x14ac:dyDescent="0.25">
      <c r="A191" t="s">
        <v>45</v>
      </c>
      <c r="B191" s="1">
        <v>20</v>
      </c>
      <c r="C191" s="3">
        <f t="shared" si="32"/>
        <v>0.33859406072393072</v>
      </c>
      <c r="D191" s="1">
        <v>1</v>
      </c>
      <c r="E191" s="3">
        <f t="shared" si="33"/>
        <v>-1.0937587684984469</v>
      </c>
      <c r="F191" s="4">
        <v>40</v>
      </c>
      <c r="G191" s="3">
        <f t="shared" si="34"/>
        <v>-0.51014430393543264</v>
      </c>
      <c r="H191" s="4">
        <v>36.1</v>
      </c>
      <c r="I191" s="3">
        <f t="shared" si="35"/>
        <v>-0.16064278985962552</v>
      </c>
      <c r="J191" s="3">
        <v>2.8</v>
      </c>
      <c r="K191" s="3">
        <f t="shared" si="36"/>
        <v>-0.57961485285764935</v>
      </c>
      <c r="L191" s="1">
        <v>40</v>
      </c>
      <c r="M191" s="3">
        <f t="shared" si="37"/>
        <v>0.66383785756683944</v>
      </c>
      <c r="N191" s="1">
        <v>50</v>
      </c>
      <c r="O191" s="3">
        <f t="shared" si="38"/>
        <v>0.50478314704872718</v>
      </c>
      <c r="P191" s="1">
        <v>100</v>
      </c>
      <c r="Q191" s="3">
        <f t="shared" si="39"/>
        <v>-0.97917565422822206</v>
      </c>
      <c r="R191" s="1">
        <v>350</v>
      </c>
      <c r="S191" s="3">
        <f t="shared" si="40"/>
        <v>0.11059352160004514</v>
      </c>
      <c r="T191" s="1">
        <f t="shared" si="41"/>
        <v>300</v>
      </c>
      <c r="U191" s="3">
        <f t="shared" si="42"/>
        <v>5.737763784856735E-2</v>
      </c>
      <c r="V191" s="1">
        <v>315</v>
      </c>
      <c r="W191" s="3">
        <f t="shared" si="43"/>
        <v>-0.62450360848963171</v>
      </c>
      <c r="X191" s="23">
        <v>8.9999999999999993E-3</v>
      </c>
      <c r="Y191" s="3">
        <f t="shared" si="44"/>
        <v>-0.25924385057781302</v>
      </c>
      <c r="Z191" s="22">
        <v>224.93648942333181</v>
      </c>
      <c r="AA191" s="3">
        <f t="shared" si="45"/>
        <v>-0.93876257288343112</v>
      </c>
      <c r="AB191" s="5">
        <v>598</v>
      </c>
      <c r="AC191" s="3">
        <f t="shared" si="46"/>
        <v>1.2712076689097702</v>
      </c>
      <c r="AD191" s="17">
        <v>18.98</v>
      </c>
      <c r="AE191" s="3">
        <f t="shared" si="47"/>
        <v>-0.6202407184885691</v>
      </c>
      <c r="AF191" s="3">
        <v>0.14000000000000001</v>
      </c>
      <c r="AG191" s="3"/>
    </row>
    <row r="192" spans="1:33" x14ac:dyDescent="0.25">
      <c r="B192" s="1">
        <v>20</v>
      </c>
      <c r="C192" s="3">
        <f t="shared" si="32"/>
        <v>0.33859406072393072</v>
      </c>
      <c r="D192" s="1">
        <v>1</v>
      </c>
      <c r="E192" s="3">
        <f t="shared" si="33"/>
        <v>-1.0937587684984469</v>
      </c>
      <c r="F192" s="4">
        <v>40</v>
      </c>
      <c r="G192" s="3">
        <f t="shared" si="34"/>
        <v>-0.51014430393543264</v>
      </c>
      <c r="H192" s="4">
        <v>36.1</v>
      </c>
      <c r="I192" s="3">
        <f t="shared" si="35"/>
        <v>-0.16064278985962552</v>
      </c>
      <c r="J192" s="3">
        <v>2.8</v>
      </c>
      <c r="K192" s="3">
        <f t="shared" si="36"/>
        <v>-0.57961485285764935</v>
      </c>
      <c r="L192" s="1">
        <v>40</v>
      </c>
      <c r="M192" s="3">
        <f t="shared" si="37"/>
        <v>0.66383785756683944</v>
      </c>
      <c r="N192" s="1">
        <v>50</v>
      </c>
      <c r="O192" s="3">
        <f t="shared" si="38"/>
        <v>0.50478314704872718</v>
      </c>
      <c r="P192" s="1">
        <v>100</v>
      </c>
      <c r="Q192" s="3">
        <f t="shared" si="39"/>
        <v>-0.97917565422822206</v>
      </c>
      <c r="R192" s="1">
        <v>350</v>
      </c>
      <c r="S192" s="3">
        <f t="shared" si="40"/>
        <v>0.11059352160004514</v>
      </c>
      <c r="T192" s="1">
        <f t="shared" si="41"/>
        <v>300</v>
      </c>
      <c r="U192" s="3">
        <f t="shared" si="42"/>
        <v>5.737763784856735E-2</v>
      </c>
      <c r="V192" s="1">
        <v>315</v>
      </c>
      <c r="W192" s="3">
        <f t="shared" si="43"/>
        <v>-0.62450360848963171</v>
      </c>
      <c r="X192" s="23">
        <v>8.9999999999999993E-3</v>
      </c>
      <c r="Y192" s="3">
        <f t="shared" si="44"/>
        <v>-0.25924385057781302</v>
      </c>
      <c r="Z192" s="22">
        <v>259.42359080488586</v>
      </c>
      <c r="AA192" s="3">
        <f t="shared" si="45"/>
        <v>-0.55868851988465462</v>
      </c>
      <c r="AB192" s="5">
        <v>598</v>
      </c>
      <c r="AC192" s="3">
        <f t="shared" si="46"/>
        <v>1.2712076689097702</v>
      </c>
      <c r="AD192" s="17">
        <v>21.89</v>
      </c>
      <c r="AE192" s="3">
        <f t="shared" si="47"/>
        <v>-0.57058621332132187</v>
      </c>
      <c r="AF192" s="3">
        <v>0.17</v>
      </c>
      <c r="AG192" s="3"/>
    </row>
    <row r="193" spans="1:33" x14ac:dyDescent="0.25">
      <c r="B193" s="1">
        <v>20</v>
      </c>
      <c r="C193" s="3">
        <f t="shared" si="32"/>
        <v>0.33859406072393072</v>
      </c>
      <c r="D193" s="1">
        <v>1</v>
      </c>
      <c r="E193" s="3">
        <f t="shared" si="33"/>
        <v>-1.0937587684984469</v>
      </c>
      <c r="F193" s="4">
        <v>40</v>
      </c>
      <c r="G193" s="3">
        <f t="shared" si="34"/>
        <v>-0.51014430393543264</v>
      </c>
      <c r="H193" s="4">
        <v>36.1</v>
      </c>
      <c r="I193" s="3">
        <f t="shared" si="35"/>
        <v>-0.16064278985962552</v>
      </c>
      <c r="J193" s="3">
        <v>2.8</v>
      </c>
      <c r="K193" s="3">
        <f t="shared" si="36"/>
        <v>-0.57961485285764935</v>
      </c>
      <c r="L193" s="1">
        <v>40</v>
      </c>
      <c r="M193" s="3">
        <f t="shared" si="37"/>
        <v>0.66383785756683944</v>
      </c>
      <c r="N193" s="1">
        <v>50</v>
      </c>
      <c r="O193" s="3">
        <f t="shared" si="38"/>
        <v>0.50478314704872718</v>
      </c>
      <c r="P193" s="1">
        <v>100</v>
      </c>
      <c r="Q193" s="3">
        <f t="shared" si="39"/>
        <v>-0.97917565422822206</v>
      </c>
      <c r="R193" s="1">
        <v>350</v>
      </c>
      <c r="S193" s="3">
        <f t="shared" si="40"/>
        <v>0.11059352160004514</v>
      </c>
      <c r="T193" s="1">
        <f t="shared" si="41"/>
        <v>300</v>
      </c>
      <c r="U193" s="3">
        <f t="shared" si="42"/>
        <v>5.737763784856735E-2</v>
      </c>
      <c r="V193" s="1">
        <v>315</v>
      </c>
      <c r="W193" s="3">
        <f t="shared" si="43"/>
        <v>-0.62450360848963171</v>
      </c>
      <c r="X193" s="23">
        <v>8.9999999999999993E-3</v>
      </c>
      <c r="Y193" s="3">
        <f t="shared" si="44"/>
        <v>-0.25924385057781302</v>
      </c>
      <c r="Z193" s="22">
        <v>294.14771693820313</v>
      </c>
      <c r="AA193" s="3">
        <f t="shared" si="45"/>
        <v>-0.17600227408176328</v>
      </c>
      <c r="AB193" s="5">
        <v>598</v>
      </c>
      <c r="AC193" s="3">
        <f t="shared" si="46"/>
        <v>1.2712076689097702</v>
      </c>
      <c r="AD193" s="17">
        <v>24.82</v>
      </c>
      <c r="AE193" s="3">
        <f t="shared" si="47"/>
        <v>-0.5205904400773238</v>
      </c>
      <c r="AF193" s="3">
        <v>0.21</v>
      </c>
      <c r="AG193" s="3"/>
    </row>
    <row r="194" spans="1:33" x14ac:dyDescent="0.25">
      <c r="A194" t="s">
        <v>46</v>
      </c>
      <c r="B194" s="1">
        <v>20</v>
      </c>
      <c r="C194" s="3">
        <f t="shared" si="32"/>
        <v>0.33859406072393072</v>
      </c>
      <c r="D194" s="1">
        <v>1</v>
      </c>
      <c r="E194" s="3">
        <f t="shared" si="33"/>
        <v>-1.0937587684984469</v>
      </c>
      <c r="F194" s="4">
        <v>40</v>
      </c>
      <c r="G194" s="3">
        <f t="shared" si="34"/>
        <v>-0.51014430393543264</v>
      </c>
      <c r="H194" s="4">
        <v>36.1</v>
      </c>
      <c r="I194" s="3">
        <f t="shared" si="35"/>
        <v>-0.16064278985962552</v>
      </c>
      <c r="J194" s="3">
        <v>2.8</v>
      </c>
      <c r="K194" s="3">
        <f t="shared" si="36"/>
        <v>-0.57961485285764935</v>
      </c>
      <c r="L194" s="1">
        <v>40</v>
      </c>
      <c r="M194" s="3">
        <f t="shared" si="37"/>
        <v>0.66383785756683944</v>
      </c>
      <c r="N194" s="1">
        <v>50</v>
      </c>
      <c r="O194" s="3">
        <f t="shared" si="38"/>
        <v>0.50478314704872718</v>
      </c>
      <c r="P194" s="1">
        <v>100</v>
      </c>
      <c r="Q194" s="3">
        <f t="shared" si="39"/>
        <v>-0.97917565422822206</v>
      </c>
      <c r="R194" s="1">
        <v>350</v>
      </c>
      <c r="S194" s="3">
        <f t="shared" si="40"/>
        <v>0.11059352160004514</v>
      </c>
      <c r="T194" s="1">
        <f t="shared" si="41"/>
        <v>300</v>
      </c>
      <c r="U194" s="3">
        <f t="shared" si="42"/>
        <v>5.737763784856735E-2</v>
      </c>
      <c r="V194" s="1">
        <v>315</v>
      </c>
      <c r="W194" s="3">
        <f t="shared" si="43"/>
        <v>-0.62450360848963171</v>
      </c>
      <c r="X194" s="23">
        <v>8.9999999999999993E-3</v>
      </c>
      <c r="Y194" s="3">
        <f t="shared" si="44"/>
        <v>-0.25924385057781302</v>
      </c>
      <c r="Z194" s="22">
        <v>154.30311339788094</v>
      </c>
      <c r="AA194" s="3">
        <f t="shared" si="45"/>
        <v>-1.7171960285097907</v>
      </c>
      <c r="AB194" s="5">
        <v>598</v>
      </c>
      <c r="AC194" s="3">
        <f t="shared" si="46"/>
        <v>1.2712076689097702</v>
      </c>
      <c r="AD194" s="17">
        <v>13.02</v>
      </c>
      <c r="AE194" s="3">
        <f t="shared" si="47"/>
        <v>-0.72193860536031917</v>
      </c>
      <c r="AF194" s="3">
        <v>0.21</v>
      </c>
      <c r="AG194" s="3"/>
    </row>
    <row r="195" spans="1:33" x14ac:dyDescent="0.25">
      <c r="B195" s="1">
        <v>20</v>
      </c>
      <c r="C195" s="3">
        <f t="shared" ref="C195:C258" si="48">(B195-B$344)/B$345</f>
        <v>0.33859406072393072</v>
      </c>
      <c r="D195" s="1">
        <v>1</v>
      </c>
      <c r="E195" s="3">
        <f t="shared" ref="E195:E258" si="49">(D195-D$344)/D$345</f>
        <v>-1.0937587684984469</v>
      </c>
      <c r="F195" s="4">
        <v>40</v>
      </c>
      <c r="G195" s="3">
        <f t="shared" ref="G195:G258" si="50">(F195-F$344)/F$345</f>
        <v>-0.51014430393543264</v>
      </c>
      <c r="H195" s="4">
        <v>36.1</v>
      </c>
      <c r="I195" s="3">
        <f t="shared" ref="I195:I258" si="51">(H195-H$344)/H$345</f>
        <v>-0.16064278985962552</v>
      </c>
      <c r="J195" s="3">
        <v>2.8</v>
      </c>
      <c r="K195" s="3">
        <f t="shared" ref="K195:K258" si="52">(J195-J$344)/J$345</f>
        <v>-0.57961485285764935</v>
      </c>
      <c r="L195" s="1">
        <v>40</v>
      </c>
      <c r="M195" s="3">
        <f t="shared" ref="M195:M258" si="53">(L195-L$344)/L$345</f>
        <v>0.66383785756683944</v>
      </c>
      <c r="N195" s="1">
        <v>50</v>
      </c>
      <c r="O195" s="3">
        <f t="shared" ref="O195:O258" si="54">(N195-N$344)/N$345</f>
        <v>0.50478314704872718</v>
      </c>
      <c r="P195" s="1">
        <v>100</v>
      </c>
      <c r="Q195" s="3">
        <f t="shared" ref="Q195:Q258" si="55">(P195-P$344)/P$345</f>
        <v>-0.97917565422822206</v>
      </c>
      <c r="R195" s="1">
        <v>350</v>
      </c>
      <c r="S195" s="3">
        <f t="shared" ref="S195:S258" si="56">(R195-R$344)/R$345</f>
        <v>0.11059352160004514</v>
      </c>
      <c r="T195" s="1">
        <f t="shared" ref="T195:T258" si="57">R195-N195</f>
        <v>300</v>
      </c>
      <c r="U195" s="3">
        <f t="shared" ref="U195:U258" si="58">(T195-T$344)/T$345</f>
        <v>5.737763784856735E-2</v>
      </c>
      <c r="V195" s="1">
        <v>315</v>
      </c>
      <c r="W195" s="3">
        <f t="shared" ref="W195:W258" si="59">(V195-V$344)/V$345</f>
        <v>-0.62450360848963171</v>
      </c>
      <c r="X195" s="23">
        <v>8.9999999999999993E-3</v>
      </c>
      <c r="Y195" s="3">
        <f t="shared" ref="Y195:Y258" si="60">(X195-X$344)/X$345</f>
        <v>-0.25924385057781302</v>
      </c>
      <c r="Z195" s="22">
        <v>190.33087566589617</v>
      </c>
      <c r="AA195" s="3">
        <f t="shared" ref="AA195:AA258" si="61">(Z195-Z$344)/Z$345</f>
        <v>-1.3201427222842645</v>
      </c>
      <c r="AB195" s="5">
        <v>598</v>
      </c>
      <c r="AC195" s="3">
        <f t="shared" ref="AC195:AC258" si="62">(AB195-AB$344)/AB$345</f>
        <v>1.2712076689097702</v>
      </c>
      <c r="AD195" s="17">
        <v>16.059999999999999</v>
      </c>
      <c r="AE195" s="3">
        <f t="shared" ref="AE195:AE258" si="63">(AD195-AD$344)/AD$345</f>
        <v>-0.67006585769419169</v>
      </c>
      <c r="AF195" s="3">
        <v>0.25</v>
      </c>
      <c r="AG195" s="3"/>
    </row>
    <row r="196" spans="1:33" x14ac:dyDescent="0.25">
      <c r="B196" s="1">
        <v>20</v>
      </c>
      <c r="C196" s="3">
        <f t="shared" si="48"/>
        <v>0.33859406072393072</v>
      </c>
      <c r="D196" s="1">
        <v>1</v>
      </c>
      <c r="E196" s="3">
        <f t="shared" si="49"/>
        <v>-1.0937587684984469</v>
      </c>
      <c r="F196" s="4">
        <v>40</v>
      </c>
      <c r="G196" s="3">
        <f t="shared" si="50"/>
        <v>-0.51014430393543264</v>
      </c>
      <c r="H196" s="4">
        <v>36.1</v>
      </c>
      <c r="I196" s="3">
        <f t="shared" si="51"/>
        <v>-0.16064278985962552</v>
      </c>
      <c r="J196" s="3">
        <v>2.8</v>
      </c>
      <c r="K196" s="3">
        <f t="shared" si="52"/>
        <v>-0.57961485285764935</v>
      </c>
      <c r="L196" s="1">
        <v>40</v>
      </c>
      <c r="M196" s="3">
        <f t="shared" si="53"/>
        <v>0.66383785756683944</v>
      </c>
      <c r="N196" s="1">
        <v>50</v>
      </c>
      <c r="O196" s="3">
        <f t="shared" si="54"/>
        <v>0.50478314704872718</v>
      </c>
      <c r="P196" s="1">
        <v>100</v>
      </c>
      <c r="Q196" s="3">
        <f t="shared" si="55"/>
        <v>-0.97917565422822206</v>
      </c>
      <c r="R196" s="1">
        <v>350</v>
      </c>
      <c r="S196" s="3">
        <f t="shared" si="56"/>
        <v>0.11059352160004514</v>
      </c>
      <c r="T196" s="1">
        <f t="shared" si="57"/>
        <v>300</v>
      </c>
      <c r="U196" s="3">
        <f t="shared" si="58"/>
        <v>5.737763784856735E-2</v>
      </c>
      <c r="V196" s="1">
        <v>315</v>
      </c>
      <c r="W196" s="3">
        <f t="shared" si="59"/>
        <v>-0.62450360848963171</v>
      </c>
      <c r="X196" s="23">
        <v>8.9999999999999993E-3</v>
      </c>
      <c r="Y196" s="3">
        <f t="shared" si="60"/>
        <v>-0.25924385057781302</v>
      </c>
      <c r="Z196" s="22">
        <v>224.34392754392366</v>
      </c>
      <c r="AA196" s="3">
        <f t="shared" si="61"/>
        <v>-0.9452930548937194</v>
      </c>
      <c r="AB196" s="5">
        <v>598</v>
      </c>
      <c r="AC196" s="3">
        <f t="shared" si="62"/>
        <v>1.2712076689097702</v>
      </c>
      <c r="AD196" s="17">
        <v>18.93</v>
      </c>
      <c r="AE196" s="3">
        <f t="shared" si="63"/>
        <v>-0.62109388868044613</v>
      </c>
      <c r="AF196" s="3">
        <v>0.28999999999999998</v>
      </c>
      <c r="AG196" s="3"/>
    </row>
    <row r="197" spans="1:33" x14ac:dyDescent="0.25">
      <c r="B197" s="1">
        <v>20</v>
      </c>
      <c r="C197" s="3">
        <f t="shared" si="48"/>
        <v>0.33859406072393072</v>
      </c>
      <c r="D197" s="1">
        <v>1</v>
      </c>
      <c r="E197" s="3">
        <f t="shared" si="49"/>
        <v>-1.0937587684984469</v>
      </c>
      <c r="F197" s="4">
        <v>40</v>
      </c>
      <c r="G197" s="3">
        <f t="shared" si="50"/>
        <v>-0.51014430393543264</v>
      </c>
      <c r="H197" s="4">
        <v>36.1</v>
      </c>
      <c r="I197" s="3">
        <f t="shared" si="51"/>
        <v>-0.16064278985962552</v>
      </c>
      <c r="J197" s="3">
        <v>2.8</v>
      </c>
      <c r="K197" s="3">
        <f t="shared" si="52"/>
        <v>-0.57961485285764935</v>
      </c>
      <c r="L197" s="1">
        <v>40</v>
      </c>
      <c r="M197" s="3">
        <f t="shared" si="53"/>
        <v>0.66383785756683944</v>
      </c>
      <c r="N197" s="1">
        <v>50</v>
      </c>
      <c r="O197" s="3">
        <f t="shared" si="54"/>
        <v>0.50478314704872718</v>
      </c>
      <c r="P197" s="1">
        <v>100</v>
      </c>
      <c r="Q197" s="3">
        <f t="shared" si="55"/>
        <v>-0.97917565422822206</v>
      </c>
      <c r="R197" s="1">
        <v>350</v>
      </c>
      <c r="S197" s="3">
        <f t="shared" si="56"/>
        <v>0.11059352160004514</v>
      </c>
      <c r="T197" s="1">
        <f t="shared" si="57"/>
        <v>300</v>
      </c>
      <c r="U197" s="3">
        <f t="shared" si="58"/>
        <v>5.737763784856735E-2</v>
      </c>
      <c r="V197" s="1">
        <v>315</v>
      </c>
      <c r="W197" s="3">
        <f t="shared" si="59"/>
        <v>-0.62450360848963171</v>
      </c>
      <c r="X197" s="23">
        <v>8.9999999999999993E-3</v>
      </c>
      <c r="Y197" s="3">
        <f t="shared" si="60"/>
        <v>-0.25924385057781302</v>
      </c>
      <c r="Z197" s="22">
        <v>258.47549179783277</v>
      </c>
      <c r="AA197" s="3">
        <f t="shared" si="61"/>
        <v>-0.56913729110111644</v>
      </c>
      <c r="AB197" s="5">
        <v>598</v>
      </c>
      <c r="AC197" s="3">
        <f t="shared" si="62"/>
        <v>1.2712076689097702</v>
      </c>
      <c r="AD197" s="17">
        <v>21.81</v>
      </c>
      <c r="AE197" s="3">
        <f t="shared" si="63"/>
        <v>-0.57195128562832531</v>
      </c>
      <c r="AF197" s="3">
        <v>0.33</v>
      </c>
      <c r="AG197" s="3"/>
    </row>
    <row r="198" spans="1:33" x14ac:dyDescent="0.25">
      <c r="B198" s="1">
        <v>20</v>
      </c>
      <c r="C198" s="3">
        <f t="shared" si="48"/>
        <v>0.33859406072393072</v>
      </c>
      <c r="D198" s="1">
        <v>1</v>
      </c>
      <c r="E198" s="3">
        <f t="shared" si="49"/>
        <v>-1.0937587684984469</v>
      </c>
      <c r="F198" s="4">
        <v>40</v>
      </c>
      <c r="G198" s="3">
        <f t="shared" si="50"/>
        <v>-0.51014430393543264</v>
      </c>
      <c r="H198" s="4">
        <v>36.1</v>
      </c>
      <c r="I198" s="3">
        <f t="shared" si="51"/>
        <v>-0.16064278985962552</v>
      </c>
      <c r="J198" s="3">
        <v>2.8</v>
      </c>
      <c r="K198" s="3">
        <f t="shared" si="52"/>
        <v>-0.57961485285764935</v>
      </c>
      <c r="L198" s="1">
        <v>40</v>
      </c>
      <c r="M198" s="3">
        <f t="shared" si="53"/>
        <v>0.66383785756683944</v>
      </c>
      <c r="N198" s="1">
        <v>50</v>
      </c>
      <c r="O198" s="3">
        <f t="shared" si="54"/>
        <v>0.50478314704872718</v>
      </c>
      <c r="P198" s="1">
        <v>100</v>
      </c>
      <c r="Q198" s="3">
        <f t="shared" si="55"/>
        <v>-0.97917565422822206</v>
      </c>
      <c r="R198" s="1">
        <v>350</v>
      </c>
      <c r="S198" s="3">
        <f t="shared" si="56"/>
        <v>0.11059352160004514</v>
      </c>
      <c r="T198" s="1">
        <f t="shared" si="57"/>
        <v>300</v>
      </c>
      <c r="U198" s="3">
        <f t="shared" si="58"/>
        <v>5.737763784856735E-2</v>
      </c>
      <c r="V198" s="1">
        <v>315</v>
      </c>
      <c r="W198" s="3">
        <f t="shared" si="59"/>
        <v>-0.62450360848963171</v>
      </c>
      <c r="X198" s="23">
        <v>8.9999999999999993E-3</v>
      </c>
      <c r="Y198" s="3">
        <f t="shared" si="60"/>
        <v>-0.25924385057781302</v>
      </c>
      <c r="Z198" s="22">
        <v>306.71002878165581</v>
      </c>
      <c r="AA198" s="3">
        <f t="shared" si="61"/>
        <v>-3.7556055463652295E-2</v>
      </c>
      <c r="AB198" s="5">
        <v>598</v>
      </c>
      <c r="AC198" s="3">
        <f t="shared" si="62"/>
        <v>1.2712076689097702</v>
      </c>
      <c r="AD198" s="17">
        <v>25.88</v>
      </c>
      <c r="AE198" s="3">
        <f t="shared" si="63"/>
        <v>-0.50250323200952929</v>
      </c>
      <c r="AF198" s="3">
        <v>0.37</v>
      </c>
      <c r="AG198" s="3"/>
    </row>
    <row r="199" spans="1:33" x14ac:dyDescent="0.25">
      <c r="A199" t="s">
        <v>47</v>
      </c>
      <c r="B199" s="1">
        <v>20</v>
      </c>
      <c r="C199" s="3">
        <f t="shared" si="48"/>
        <v>0.33859406072393072</v>
      </c>
      <c r="D199" s="1">
        <v>6</v>
      </c>
      <c r="E199" s="3">
        <f t="shared" si="49"/>
        <v>2.5700107802046022</v>
      </c>
      <c r="F199" s="4">
        <v>84</v>
      </c>
      <c r="G199" s="3">
        <f t="shared" si="50"/>
        <v>0.43099239120428268</v>
      </c>
      <c r="H199" s="4">
        <v>40</v>
      </c>
      <c r="I199" s="3">
        <f t="shared" si="51"/>
        <v>0.17543644219787177</v>
      </c>
      <c r="J199" s="3">
        <v>3.5088212858554391</v>
      </c>
      <c r="K199" s="3">
        <f t="shared" si="52"/>
        <v>0.83498431669511686</v>
      </c>
      <c r="L199" s="1">
        <v>50</v>
      </c>
      <c r="M199" s="3">
        <f t="shared" si="53"/>
        <v>1.5917876389941792</v>
      </c>
      <c r="N199" s="1">
        <v>64</v>
      </c>
      <c r="O199" s="3">
        <f t="shared" si="54"/>
        <v>1.6510135237661068</v>
      </c>
      <c r="P199" s="1">
        <v>600</v>
      </c>
      <c r="Q199" s="3">
        <f t="shared" si="55"/>
        <v>3.7939315801025923</v>
      </c>
      <c r="R199" s="1">
        <v>400</v>
      </c>
      <c r="S199" s="3">
        <f t="shared" si="56"/>
        <v>0.55786795190526606</v>
      </c>
      <c r="T199" s="1">
        <f t="shared" si="57"/>
        <v>336</v>
      </c>
      <c r="U199" s="3">
        <f t="shared" si="58"/>
        <v>0.39066422923165023</v>
      </c>
      <c r="V199" s="1">
        <v>1884</v>
      </c>
      <c r="W199" s="3">
        <f t="shared" si="59"/>
        <v>2.0552246163756402</v>
      </c>
      <c r="X199" s="23">
        <v>7.8499999999999993E-3</v>
      </c>
      <c r="Y199" s="3">
        <f t="shared" si="60"/>
        <v>-0.40061358748961828</v>
      </c>
      <c r="Z199" s="22">
        <v>179.8880402629556</v>
      </c>
      <c r="AA199" s="3">
        <f t="shared" si="61"/>
        <v>-1.4352307006122329</v>
      </c>
      <c r="AB199" s="5">
        <v>430</v>
      </c>
      <c r="AC199" s="3">
        <f t="shared" si="62"/>
        <v>-0.37162083921139011</v>
      </c>
      <c r="AD199" s="17">
        <v>103</v>
      </c>
      <c r="AE199" s="3">
        <f t="shared" si="63"/>
        <v>0.81342647194170892</v>
      </c>
      <c r="AF199" s="3">
        <v>0.15</v>
      </c>
      <c r="AG199" s="3"/>
    </row>
    <row r="200" spans="1:33" x14ac:dyDescent="0.25">
      <c r="B200" s="1">
        <v>20</v>
      </c>
      <c r="C200" s="3">
        <f t="shared" si="48"/>
        <v>0.33859406072393072</v>
      </c>
      <c r="D200" s="1">
        <v>6</v>
      </c>
      <c r="E200" s="3">
        <f t="shared" si="49"/>
        <v>2.5700107802046022</v>
      </c>
      <c r="F200" s="4">
        <v>84</v>
      </c>
      <c r="G200" s="3">
        <f t="shared" si="50"/>
        <v>0.43099239120428268</v>
      </c>
      <c r="H200" s="4">
        <v>40</v>
      </c>
      <c r="I200" s="3">
        <f t="shared" si="51"/>
        <v>0.17543644219787177</v>
      </c>
      <c r="J200" s="3">
        <v>3.5088212858554391</v>
      </c>
      <c r="K200" s="3">
        <f t="shared" si="52"/>
        <v>0.83498431669511686</v>
      </c>
      <c r="L200" s="1">
        <v>50</v>
      </c>
      <c r="M200" s="3">
        <f t="shared" si="53"/>
        <v>1.5917876389941792</v>
      </c>
      <c r="N200" s="1">
        <v>64</v>
      </c>
      <c r="O200" s="3">
        <f t="shared" si="54"/>
        <v>1.6510135237661068</v>
      </c>
      <c r="P200" s="1">
        <v>600</v>
      </c>
      <c r="Q200" s="3">
        <f t="shared" si="55"/>
        <v>3.7939315801025923</v>
      </c>
      <c r="R200" s="1">
        <v>400</v>
      </c>
      <c r="S200" s="3">
        <f t="shared" si="56"/>
        <v>0.55786795190526606</v>
      </c>
      <c r="T200" s="1">
        <f t="shared" si="57"/>
        <v>336</v>
      </c>
      <c r="U200" s="3">
        <f t="shared" si="58"/>
        <v>0.39066422923165023</v>
      </c>
      <c r="V200" s="1">
        <v>1884</v>
      </c>
      <c r="W200" s="3">
        <f t="shared" si="59"/>
        <v>2.0552246163756402</v>
      </c>
      <c r="X200" s="23">
        <v>7.8499999999999993E-3</v>
      </c>
      <c r="Y200" s="3">
        <f t="shared" si="60"/>
        <v>-0.40061358748961828</v>
      </c>
      <c r="Z200" s="22">
        <v>225.29667178564338</v>
      </c>
      <c r="AA200" s="3">
        <f t="shared" si="61"/>
        <v>-0.93479308966279551</v>
      </c>
      <c r="AB200" s="5">
        <v>430</v>
      </c>
      <c r="AC200" s="3">
        <f t="shared" si="62"/>
        <v>-0.37162083921139011</v>
      </c>
      <c r="AD200" s="17">
        <v>129</v>
      </c>
      <c r="AE200" s="3">
        <f t="shared" si="63"/>
        <v>1.2570749717178007</v>
      </c>
      <c r="AF200" s="3">
        <v>0.23</v>
      </c>
      <c r="AG200" s="3"/>
    </row>
    <row r="201" spans="1:33" x14ac:dyDescent="0.25">
      <c r="B201" s="1">
        <v>20</v>
      </c>
      <c r="C201" s="3">
        <f t="shared" si="48"/>
        <v>0.33859406072393072</v>
      </c>
      <c r="D201" s="1">
        <v>6</v>
      </c>
      <c r="E201" s="3">
        <f t="shared" si="49"/>
        <v>2.5700107802046022</v>
      </c>
      <c r="F201" s="4">
        <v>84</v>
      </c>
      <c r="G201" s="3">
        <f t="shared" si="50"/>
        <v>0.43099239120428268</v>
      </c>
      <c r="H201" s="4">
        <v>40</v>
      </c>
      <c r="I201" s="3">
        <f t="shared" si="51"/>
        <v>0.17543644219787177</v>
      </c>
      <c r="J201" s="3">
        <v>3.5088212858554391</v>
      </c>
      <c r="K201" s="3">
        <f t="shared" si="52"/>
        <v>0.83498431669511686</v>
      </c>
      <c r="L201" s="1">
        <v>50</v>
      </c>
      <c r="M201" s="3">
        <f t="shared" si="53"/>
        <v>1.5917876389941792</v>
      </c>
      <c r="N201" s="1">
        <v>64</v>
      </c>
      <c r="O201" s="3">
        <f t="shared" si="54"/>
        <v>1.6510135237661068</v>
      </c>
      <c r="P201" s="1">
        <v>600</v>
      </c>
      <c r="Q201" s="3">
        <f t="shared" si="55"/>
        <v>3.7939315801025923</v>
      </c>
      <c r="R201" s="1">
        <v>400</v>
      </c>
      <c r="S201" s="3">
        <f t="shared" si="56"/>
        <v>0.55786795190526606</v>
      </c>
      <c r="T201" s="1">
        <f t="shared" si="57"/>
        <v>336</v>
      </c>
      <c r="U201" s="3">
        <f t="shared" si="58"/>
        <v>0.39066422923165023</v>
      </c>
      <c r="V201" s="1">
        <v>1884</v>
      </c>
      <c r="W201" s="3">
        <f t="shared" si="59"/>
        <v>2.0552246163756402</v>
      </c>
      <c r="X201" s="23">
        <v>7.8499999999999993E-3</v>
      </c>
      <c r="Y201" s="3">
        <f t="shared" si="60"/>
        <v>-0.40061358748961828</v>
      </c>
      <c r="Z201" s="22">
        <v>270.70530330833117</v>
      </c>
      <c r="AA201" s="3">
        <f t="shared" si="61"/>
        <v>-0.43435547871335828</v>
      </c>
      <c r="AB201" s="5">
        <v>430</v>
      </c>
      <c r="AC201" s="3">
        <f t="shared" si="62"/>
        <v>-0.37162083921139011</v>
      </c>
      <c r="AD201" s="17">
        <v>155</v>
      </c>
      <c r="AE201" s="3">
        <f t="shared" si="63"/>
        <v>1.7007234714938926</v>
      </c>
      <c r="AF201" s="3">
        <v>0.28000000000000003</v>
      </c>
      <c r="AG201" s="3"/>
    </row>
    <row r="202" spans="1:33" x14ac:dyDescent="0.25">
      <c r="A202" t="s">
        <v>48</v>
      </c>
      <c r="B202" s="1">
        <v>20</v>
      </c>
      <c r="C202" s="3">
        <f t="shared" si="48"/>
        <v>0.33859406072393072</v>
      </c>
      <c r="D202" s="1">
        <v>9</v>
      </c>
      <c r="E202" s="3">
        <f t="shared" si="49"/>
        <v>4.7682725094264322</v>
      </c>
      <c r="F202" s="4">
        <v>45</v>
      </c>
      <c r="G202" s="3">
        <f t="shared" si="50"/>
        <v>-0.40319695221501051</v>
      </c>
      <c r="H202" s="4">
        <v>40</v>
      </c>
      <c r="I202" s="3">
        <f t="shared" si="51"/>
        <v>0.17543644219787177</v>
      </c>
      <c r="J202" s="3">
        <v>3.5088212858554391</v>
      </c>
      <c r="K202" s="3">
        <f t="shared" si="52"/>
        <v>0.83498431669511686</v>
      </c>
      <c r="L202" s="1">
        <v>50</v>
      </c>
      <c r="M202" s="3">
        <f t="shared" si="53"/>
        <v>1.5917876389941792</v>
      </c>
      <c r="N202" s="1">
        <v>64</v>
      </c>
      <c r="O202" s="3">
        <f t="shared" si="54"/>
        <v>1.6510135237661068</v>
      </c>
      <c r="P202" s="1">
        <v>600</v>
      </c>
      <c r="Q202" s="3">
        <f t="shared" si="55"/>
        <v>3.7939315801025923</v>
      </c>
      <c r="R202" s="1">
        <v>400</v>
      </c>
      <c r="S202" s="3">
        <f t="shared" si="56"/>
        <v>0.55786795190526606</v>
      </c>
      <c r="T202" s="1">
        <f t="shared" si="57"/>
        <v>336</v>
      </c>
      <c r="U202" s="3">
        <f t="shared" si="58"/>
        <v>0.39066422923165023</v>
      </c>
      <c r="V202" s="1">
        <v>2826</v>
      </c>
      <c r="W202" s="3">
        <f t="shared" si="59"/>
        <v>3.6640863039620553</v>
      </c>
      <c r="X202" s="23">
        <v>1.1775000000000001E-2</v>
      </c>
      <c r="Y202" s="3">
        <f t="shared" si="60"/>
        <v>8.188747110067375E-2</v>
      </c>
      <c r="Z202" s="22">
        <v>176.83957373352104</v>
      </c>
      <c r="AA202" s="3">
        <f t="shared" si="61"/>
        <v>-1.4688271173262517</v>
      </c>
      <c r="AB202" s="5">
        <v>430</v>
      </c>
      <c r="AC202" s="3">
        <f t="shared" si="62"/>
        <v>-0.37162083921139011</v>
      </c>
      <c r="AD202" s="17">
        <v>149</v>
      </c>
      <c r="AE202" s="3">
        <f t="shared" si="63"/>
        <v>1.5983430484686405</v>
      </c>
      <c r="AF202" s="3">
        <v>0.18</v>
      </c>
      <c r="AG202" s="3"/>
    </row>
    <row r="203" spans="1:33" x14ac:dyDescent="0.25">
      <c r="B203" s="1">
        <v>20</v>
      </c>
      <c r="C203" s="3">
        <f t="shared" si="48"/>
        <v>0.33859406072393072</v>
      </c>
      <c r="D203" s="1">
        <v>9</v>
      </c>
      <c r="E203" s="3">
        <f t="shared" si="49"/>
        <v>4.7682725094264322</v>
      </c>
      <c r="F203" s="4">
        <v>45</v>
      </c>
      <c r="G203" s="3">
        <f t="shared" si="50"/>
        <v>-0.40319695221501051</v>
      </c>
      <c r="H203" s="4">
        <v>40</v>
      </c>
      <c r="I203" s="3">
        <f t="shared" si="51"/>
        <v>0.17543644219787177</v>
      </c>
      <c r="J203" s="3">
        <v>3.5088212858554391</v>
      </c>
      <c r="K203" s="3">
        <f t="shared" si="52"/>
        <v>0.83498431669511686</v>
      </c>
      <c r="L203" s="1">
        <v>50</v>
      </c>
      <c r="M203" s="3">
        <f t="shared" si="53"/>
        <v>1.5917876389941792</v>
      </c>
      <c r="N203" s="1">
        <v>64</v>
      </c>
      <c r="O203" s="3">
        <f t="shared" si="54"/>
        <v>1.6510135237661068</v>
      </c>
      <c r="P203" s="1">
        <v>600</v>
      </c>
      <c r="Q203" s="3">
        <f t="shared" si="55"/>
        <v>3.7939315801025923</v>
      </c>
      <c r="R203" s="1">
        <v>400</v>
      </c>
      <c r="S203" s="3">
        <f t="shared" si="56"/>
        <v>0.55786795190526606</v>
      </c>
      <c r="T203" s="1">
        <f t="shared" si="57"/>
        <v>336</v>
      </c>
      <c r="U203" s="3">
        <f t="shared" si="58"/>
        <v>0.39066422923165023</v>
      </c>
      <c r="V203" s="1">
        <v>2826</v>
      </c>
      <c r="W203" s="3">
        <f t="shared" si="59"/>
        <v>3.6640863039620553</v>
      </c>
      <c r="X203" s="23">
        <v>1.1775000000000001E-2</v>
      </c>
      <c r="Y203" s="3">
        <f t="shared" si="60"/>
        <v>8.188747110067375E-2</v>
      </c>
      <c r="Z203" s="22">
        <v>220.75275647271758</v>
      </c>
      <c r="AA203" s="3">
        <f t="shared" si="61"/>
        <v>-0.98487048788654541</v>
      </c>
      <c r="AB203" s="5">
        <v>430</v>
      </c>
      <c r="AC203" s="3">
        <f t="shared" si="62"/>
        <v>-0.37162083921139011</v>
      </c>
      <c r="AD203" s="17">
        <v>186</v>
      </c>
      <c r="AE203" s="3">
        <f t="shared" si="63"/>
        <v>2.229688990457694</v>
      </c>
      <c r="AF203" s="3">
        <v>0.26</v>
      </c>
      <c r="AG203" s="3"/>
    </row>
    <row r="204" spans="1:33" x14ac:dyDescent="0.25">
      <c r="B204" s="1">
        <v>20</v>
      </c>
      <c r="C204" s="3">
        <f t="shared" si="48"/>
        <v>0.33859406072393072</v>
      </c>
      <c r="D204" s="1">
        <v>9</v>
      </c>
      <c r="E204" s="3">
        <f t="shared" si="49"/>
        <v>4.7682725094264322</v>
      </c>
      <c r="F204" s="4">
        <v>45</v>
      </c>
      <c r="G204" s="3">
        <f t="shared" si="50"/>
        <v>-0.40319695221501051</v>
      </c>
      <c r="H204" s="4">
        <v>40</v>
      </c>
      <c r="I204" s="3">
        <f t="shared" si="51"/>
        <v>0.17543644219787177</v>
      </c>
      <c r="J204" s="3">
        <v>3.5088212858554391</v>
      </c>
      <c r="K204" s="3">
        <f t="shared" si="52"/>
        <v>0.83498431669511686</v>
      </c>
      <c r="L204" s="1">
        <v>50</v>
      </c>
      <c r="M204" s="3">
        <f t="shared" si="53"/>
        <v>1.5917876389941792</v>
      </c>
      <c r="N204" s="1">
        <v>64</v>
      </c>
      <c r="O204" s="3">
        <f t="shared" si="54"/>
        <v>1.6510135237661068</v>
      </c>
      <c r="P204" s="1">
        <v>600</v>
      </c>
      <c r="Q204" s="3">
        <f t="shared" si="55"/>
        <v>3.7939315801025923</v>
      </c>
      <c r="R204" s="1">
        <v>400</v>
      </c>
      <c r="S204" s="3">
        <f t="shared" si="56"/>
        <v>0.55786795190526606</v>
      </c>
      <c r="T204" s="1">
        <f t="shared" si="57"/>
        <v>336</v>
      </c>
      <c r="U204" s="3">
        <f t="shared" si="58"/>
        <v>0.39066422923165023</v>
      </c>
      <c r="V204" s="1">
        <v>2826</v>
      </c>
      <c r="W204" s="3">
        <f t="shared" si="59"/>
        <v>3.6640863039620553</v>
      </c>
      <c r="X204" s="23">
        <v>1.1775000000000001E-2</v>
      </c>
      <c r="Y204" s="3">
        <f t="shared" si="60"/>
        <v>8.188747110067375E-2</v>
      </c>
      <c r="Z204" s="22">
        <v>264.66593921191406</v>
      </c>
      <c r="AA204" s="3">
        <f t="shared" si="61"/>
        <v>-0.50091385844683955</v>
      </c>
      <c r="AB204" s="5">
        <v>430</v>
      </c>
      <c r="AC204" s="3">
        <f t="shared" si="62"/>
        <v>-0.37162083921139011</v>
      </c>
      <c r="AD204" s="17">
        <v>223</v>
      </c>
      <c r="AE204" s="3">
        <f t="shared" si="63"/>
        <v>2.8610349324467479</v>
      </c>
      <c r="AF204" s="3">
        <v>0.34</v>
      </c>
      <c r="AG204" s="3"/>
    </row>
    <row r="205" spans="1:33" x14ac:dyDescent="0.25">
      <c r="A205" t="s">
        <v>49</v>
      </c>
      <c r="B205" s="1">
        <v>16</v>
      </c>
      <c r="C205" s="3">
        <f t="shared" si="48"/>
        <v>-0.30058095426090464</v>
      </c>
      <c r="D205" s="1">
        <v>2</v>
      </c>
      <c r="E205" s="3">
        <f t="shared" si="49"/>
        <v>-0.36100485875783711</v>
      </c>
      <c r="F205" s="4">
        <v>52</v>
      </c>
      <c r="G205" s="3">
        <f t="shared" si="50"/>
        <v>-0.25347065980641942</v>
      </c>
      <c r="H205" s="4">
        <v>59.2</v>
      </c>
      <c r="I205" s="3">
        <f t="shared" si="51"/>
        <v>1.8299803538655517</v>
      </c>
      <c r="J205" s="3">
        <v>3.42</v>
      </c>
      <c r="K205" s="3">
        <f t="shared" si="52"/>
        <v>0.65772310894501829</v>
      </c>
      <c r="L205" s="1">
        <v>27</v>
      </c>
      <c r="M205" s="3">
        <f t="shared" si="53"/>
        <v>-0.5424968582887022</v>
      </c>
      <c r="N205" s="1">
        <v>35</v>
      </c>
      <c r="O205" s="3">
        <f t="shared" si="54"/>
        <v>-0.72332082800560793</v>
      </c>
      <c r="P205" s="1">
        <v>150</v>
      </c>
      <c r="Q205" s="3">
        <f t="shared" si="55"/>
        <v>-0.50186493079514061</v>
      </c>
      <c r="R205" s="1">
        <v>235</v>
      </c>
      <c r="S205" s="3">
        <f t="shared" si="56"/>
        <v>-0.91813766810196307</v>
      </c>
      <c r="T205" s="1">
        <f t="shared" si="57"/>
        <v>200</v>
      </c>
      <c r="U205" s="3">
        <f t="shared" si="58"/>
        <v>-0.8684184493266629</v>
      </c>
      <c r="V205" s="1">
        <v>402</v>
      </c>
      <c r="W205" s="3">
        <f t="shared" si="59"/>
        <v>-0.47591447173802004</v>
      </c>
      <c r="X205" s="23">
        <v>1.1404255319148937E-2</v>
      </c>
      <c r="Y205" s="3">
        <f t="shared" si="60"/>
        <v>3.6311751106442337E-2</v>
      </c>
      <c r="Z205" s="22">
        <v>234.72234542321382</v>
      </c>
      <c r="AA205" s="3">
        <f t="shared" si="61"/>
        <v>-0.83091500660675632</v>
      </c>
      <c r="AB205" s="5">
        <v>528</v>
      </c>
      <c r="AC205" s="3">
        <f t="shared" si="62"/>
        <v>0.58669579052595344</v>
      </c>
      <c r="AD205" s="17">
        <v>16.674999999999997</v>
      </c>
      <c r="AE205" s="3">
        <f t="shared" si="63"/>
        <v>-0.65957186433410331</v>
      </c>
      <c r="AF205" s="3">
        <v>0.15</v>
      </c>
      <c r="AG205" s="3"/>
    </row>
    <row r="206" spans="1:33" x14ac:dyDescent="0.25">
      <c r="B206" s="1">
        <v>16</v>
      </c>
      <c r="C206" s="3">
        <f t="shared" si="48"/>
        <v>-0.30058095426090464</v>
      </c>
      <c r="D206" s="1">
        <v>2</v>
      </c>
      <c r="E206" s="3">
        <f t="shared" si="49"/>
        <v>-0.36100485875783711</v>
      </c>
      <c r="F206" s="4">
        <v>52</v>
      </c>
      <c r="G206" s="3">
        <f t="shared" si="50"/>
        <v>-0.25347065980641942</v>
      </c>
      <c r="H206" s="4">
        <v>59.2</v>
      </c>
      <c r="I206" s="3">
        <f t="shared" si="51"/>
        <v>1.8299803538655517</v>
      </c>
      <c r="J206" s="3">
        <v>3.42</v>
      </c>
      <c r="K206" s="3">
        <f t="shared" si="52"/>
        <v>0.65772310894501829</v>
      </c>
      <c r="L206" s="1">
        <v>27</v>
      </c>
      <c r="M206" s="3">
        <f t="shared" si="53"/>
        <v>-0.5424968582887022</v>
      </c>
      <c r="N206" s="1">
        <v>35</v>
      </c>
      <c r="O206" s="3">
        <f t="shared" si="54"/>
        <v>-0.72332082800560793</v>
      </c>
      <c r="P206" s="1">
        <v>150</v>
      </c>
      <c r="Q206" s="3">
        <f t="shared" si="55"/>
        <v>-0.50186493079514061</v>
      </c>
      <c r="R206" s="1">
        <v>235</v>
      </c>
      <c r="S206" s="3">
        <f t="shared" si="56"/>
        <v>-0.91813766810196307</v>
      </c>
      <c r="T206" s="1">
        <f t="shared" si="57"/>
        <v>200</v>
      </c>
      <c r="U206" s="3">
        <f t="shared" si="58"/>
        <v>-0.8684184493266629</v>
      </c>
      <c r="V206" s="1">
        <v>402</v>
      </c>
      <c r="W206" s="3">
        <f t="shared" si="59"/>
        <v>-0.47591447173802004</v>
      </c>
      <c r="X206" s="23">
        <v>1.1404255319148937E-2</v>
      </c>
      <c r="Y206" s="3">
        <f t="shared" si="60"/>
        <v>3.6311751106442337E-2</v>
      </c>
      <c r="Z206" s="22">
        <v>315.66108522432211</v>
      </c>
      <c r="AA206" s="3">
        <f t="shared" si="61"/>
        <v>6.1091385593966888E-2</v>
      </c>
      <c r="AB206" s="5">
        <v>528</v>
      </c>
      <c r="AC206" s="3">
        <f t="shared" si="62"/>
        <v>0.58669579052595344</v>
      </c>
      <c r="AD206" s="17">
        <v>22.424999999999997</v>
      </c>
      <c r="AE206" s="3">
        <f t="shared" si="63"/>
        <v>-0.56145729226823693</v>
      </c>
      <c r="AF206" s="3">
        <v>0.19</v>
      </c>
      <c r="AG206" s="3"/>
    </row>
    <row r="207" spans="1:33" x14ac:dyDescent="0.25">
      <c r="B207" s="1">
        <v>16</v>
      </c>
      <c r="C207" s="3">
        <f t="shared" si="48"/>
        <v>-0.30058095426090464</v>
      </c>
      <c r="D207" s="1">
        <v>2</v>
      </c>
      <c r="E207" s="3">
        <f t="shared" si="49"/>
        <v>-0.36100485875783711</v>
      </c>
      <c r="F207" s="4">
        <v>52</v>
      </c>
      <c r="G207" s="3">
        <f t="shared" si="50"/>
        <v>-0.25347065980641942</v>
      </c>
      <c r="H207" s="4">
        <v>59.2</v>
      </c>
      <c r="I207" s="3">
        <f t="shared" si="51"/>
        <v>1.8299803538655517</v>
      </c>
      <c r="J207" s="3">
        <v>3.42</v>
      </c>
      <c r="K207" s="3">
        <f t="shared" si="52"/>
        <v>0.65772310894501829</v>
      </c>
      <c r="L207" s="1">
        <v>27</v>
      </c>
      <c r="M207" s="3">
        <f t="shared" si="53"/>
        <v>-0.5424968582887022</v>
      </c>
      <c r="N207" s="1">
        <v>35</v>
      </c>
      <c r="O207" s="3">
        <f t="shared" si="54"/>
        <v>-0.72332082800560793</v>
      </c>
      <c r="P207" s="1">
        <v>150</v>
      </c>
      <c r="Q207" s="3">
        <f t="shared" si="55"/>
        <v>-0.50186493079514061</v>
      </c>
      <c r="R207" s="1">
        <v>235</v>
      </c>
      <c r="S207" s="3">
        <f t="shared" si="56"/>
        <v>-0.91813766810196307</v>
      </c>
      <c r="T207" s="1">
        <f t="shared" si="57"/>
        <v>200</v>
      </c>
      <c r="U207" s="3">
        <f t="shared" si="58"/>
        <v>-0.8684184493266629</v>
      </c>
      <c r="V207" s="1">
        <v>402</v>
      </c>
      <c r="W207" s="3">
        <f t="shared" si="59"/>
        <v>-0.47591447173802004</v>
      </c>
      <c r="X207" s="23">
        <v>1.1404255319148937E-2</v>
      </c>
      <c r="Y207" s="3">
        <f t="shared" si="60"/>
        <v>3.6311751106442337E-2</v>
      </c>
      <c r="Z207" s="22">
        <v>364.22432910498702</v>
      </c>
      <c r="AA207" s="3">
        <f t="shared" si="61"/>
        <v>0.59629522091440024</v>
      </c>
      <c r="AB207" s="5">
        <v>528</v>
      </c>
      <c r="AC207" s="3">
        <f t="shared" si="62"/>
        <v>0.58669579052595344</v>
      </c>
      <c r="AD207" s="17">
        <v>25.874999999999996</v>
      </c>
      <c r="AE207" s="3">
        <f t="shared" si="63"/>
        <v>-0.50258854902871708</v>
      </c>
      <c r="AF207" s="3">
        <v>0.22</v>
      </c>
      <c r="AG207" s="3"/>
    </row>
    <row r="208" spans="1:33" x14ac:dyDescent="0.25">
      <c r="B208" s="1">
        <v>16</v>
      </c>
      <c r="C208" s="3">
        <f t="shared" si="48"/>
        <v>-0.30058095426090464</v>
      </c>
      <c r="D208" s="1">
        <v>2</v>
      </c>
      <c r="E208" s="3">
        <f t="shared" si="49"/>
        <v>-0.36100485875783711</v>
      </c>
      <c r="F208" s="4">
        <v>52</v>
      </c>
      <c r="G208" s="3">
        <f t="shared" si="50"/>
        <v>-0.25347065980641942</v>
      </c>
      <c r="H208" s="4">
        <v>59.2</v>
      </c>
      <c r="I208" s="3">
        <f t="shared" si="51"/>
        <v>1.8299803538655517</v>
      </c>
      <c r="J208" s="3">
        <v>3.42</v>
      </c>
      <c r="K208" s="3">
        <f t="shared" si="52"/>
        <v>0.65772310894501829</v>
      </c>
      <c r="L208" s="1">
        <v>27</v>
      </c>
      <c r="M208" s="3">
        <f t="shared" si="53"/>
        <v>-0.5424968582887022</v>
      </c>
      <c r="N208" s="1">
        <v>35</v>
      </c>
      <c r="O208" s="3">
        <f t="shared" si="54"/>
        <v>-0.72332082800560793</v>
      </c>
      <c r="P208" s="1">
        <v>150</v>
      </c>
      <c r="Q208" s="3">
        <f t="shared" si="55"/>
        <v>-0.50186493079514061</v>
      </c>
      <c r="R208" s="1">
        <v>235</v>
      </c>
      <c r="S208" s="3">
        <f t="shared" si="56"/>
        <v>-0.91813766810196307</v>
      </c>
      <c r="T208" s="1">
        <f t="shared" si="57"/>
        <v>200</v>
      </c>
      <c r="U208" s="3">
        <f t="shared" si="58"/>
        <v>-0.8684184493266629</v>
      </c>
      <c r="V208" s="1">
        <v>402</v>
      </c>
      <c r="W208" s="3">
        <f t="shared" si="59"/>
        <v>-0.47591447173802004</v>
      </c>
      <c r="X208" s="23">
        <v>1.1404255319148937E-2</v>
      </c>
      <c r="Y208" s="3">
        <f t="shared" si="60"/>
        <v>3.6311751106442337E-2</v>
      </c>
      <c r="Z208" s="22">
        <v>404.69369900554108</v>
      </c>
      <c r="AA208" s="3">
        <f t="shared" si="61"/>
        <v>1.0422984170147609</v>
      </c>
      <c r="AB208" s="5">
        <v>528</v>
      </c>
      <c r="AC208" s="3">
        <f t="shared" si="62"/>
        <v>0.58669579052595344</v>
      </c>
      <c r="AD208" s="17">
        <v>28.749999999999996</v>
      </c>
      <c r="AE208" s="3">
        <f t="shared" si="63"/>
        <v>-0.45353126299578383</v>
      </c>
      <c r="AF208" s="3">
        <v>0.22</v>
      </c>
      <c r="AG208" s="3"/>
    </row>
    <row r="209" spans="1:33" x14ac:dyDescent="0.25">
      <c r="B209" s="1">
        <v>16</v>
      </c>
      <c r="C209" s="3">
        <f t="shared" si="48"/>
        <v>-0.30058095426090464</v>
      </c>
      <c r="D209" s="1">
        <v>2</v>
      </c>
      <c r="E209" s="3">
        <f t="shared" si="49"/>
        <v>-0.36100485875783711</v>
      </c>
      <c r="F209" s="4">
        <v>52</v>
      </c>
      <c r="G209" s="3">
        <f t="shared" si="50"/>
        <v>-0.25347065980641942</v>
      </c>
      <c r="H209" s="4">
        <v>59.2</v>
      </c>
      <c r="I209" s="3">
        <f t="shared" si="51"/>
        <v>1.8299803538655517</v>
      </c>
      <c r="J209" s="3">
        <v>3.42</v>
      </c>
      <c r="K209" s="3">
        <f t="shared" si="52"/>
        <v>0.65772310894501829</v>
      </c>
      <c r="L209" s="1">
        <v>27</v>
      </c>
      <c r="M209" s="3">
        <f t="shared" si="53"/>
        <v>-0.5424968582887022</v>
      </c>
      <c r="N209" s="1">
        <v>35</v>
      </c>
      <c r="O209" s="3">
        <f t="shared" si="54"/>
        <v>-0.72332082800560793</v>
      </c>
      <c r="P209" s="1">
        <v>150</v>
      </c>
      <c r="Q209" s="3">
        <f t="shared" si="55"/>
        <v>-0.50186493079514061</v>
      </c>
      <c r="R209" s="1">
        <v>235</v>
      </c>
      <c r="S209" s="3">
        <f t="shared" si="56"/>
        <v>-0.91813766810196307</v>
      </c>
      <c r="T209" s="1">
        <f t="shared" si="57"/>
        <v>200</v>
      </c>
      <c r="U209" s="3">
        <f t="shared" si="58"/>
        <v>-0.8684184493266629</v>
      </c>
      <c r="V209" s="1">
        <v>402</v>
      </c>
      <c r="W209" s="3">
        <f t="shared" si="59"/>
        <v>-0.47591447173802004</v>
      </c>
      <c r="X209" s="23">
        <v>1.1404255319148937E-2</v>
      </c>
      <c r="Y209" s="3">
        <f t="shared" si="60"/>
        <v>3.6311751106442337E-2</v>
      </c>
      <c r="Z209" s="22">
        <v>469.44469084642765</v>
      </c>
      <c r="AA209" s="3">
        <f t="shared" si="61"/>
        <v>1.7559035307753388</v>
      </c>
      <c r="AB209" s="5">
        <v>528</v>
      </c>
      <c r="AC209" s="3">
        <f t="shared" si="62"/>
        <v>0.58669579052595344</v>
      </c>
      <c r="AD209" s="17">
        <v>33.349999999999994</v>
      </c>
      <c r="AE209" s="3">
        <f t="shared" si="63"/>
        <v>-0.37503960534309072</v>
      </c>
      <c r="AF209" s="3">
        <v>0.25</v>
      </c>
      <c r="AG209" s="3"/>
    </row>
    <row r="210" spans="1:33" x14ac:dyDescent="0.25">
      <c r="B210" s="1">
        <v>16</v>
      </c>
      <c r="C210" s="3">
        <f t="shared" si="48"/>
        <v>-0.30058095426090464</v>
      </c>
      <c r="D210" s="1">
        <v>2</v>
      </c>
      <c r="E210" s="3">
        <f t="shared" si="49"/>
        <v>-0.36100485875783711</v>
      </c>
      <c r="F210" s="4">
        <v>52</v>
      </c>
      <c r="G210" s="3">
        <f t="shared" si="50"/>
        <v>-0.25347065980641942</v>
      </c>
      <c r="H210" s="4">
        <v>59.2</v>
      </c>
      <c r="I210" s="3">
        <f t="shared" si="51"/>
        <v>1.8299803538655517</v>
      </c>
      <c r="J210" s="3">
        <v>3.42</v>
      </c>
      <c r="K210" s="3">
        <f t="shared" si="52"/>
        <v>0.65772310894501829</v>
      </c>
      <c r="L210" s="1">
        <v>27</v>
      </c>
      <c r="M210" s="3">
        <f t="shared" si="53"/>
        <v>-0.5424968582887022</v>
      </c>
      <c r="N210" s="1">
        <v>35</v>
      </c>
      <c r="O210" s="3">
        <f t="shared" si="54"/>
        <v>-0.72332082800560793</v>
      </c>
      <c r="P210" s="1">
        <v>150</v>
      </c>
      <c r="Q210" s="3">
        <f t="shared" si="55"/>
        <v>-0.50186493079514061</v>
      </c>
      <c r="R210" s="1">
        <v>235</v>
      </c>
      <c r="S210" s="3">
        <f t="shared" si="56"/>
        <v>-0.91813766810196307</v>
      </c>
      <c r="T210" s="1">
        <f t="shared" si="57"/>
        <v>200</v>
      </c>
      <c r="U210" s="3">
        <f t="shared" si="58"/>
        <v>-0.8684184493266629</v>
      </c>
      <c r="V210" s="1">
        <v>402</v>
      </c>
      <c r="W210" s="3">
        <f t="shared" si="59"/>
        <v>-0.47591447173802004</v>
      </c>
      <c r="X210" s="23">
        <v>1.1404255319148937E-2</v>
      </c>
      <c r="Y210" s="3">
        <f t="shared" si="60"/>
        <v>3.6311751106442337E-2</v>
      </c>
      <c r="Z210" s="22">
        <v>526.10180870720353</v>
      </c>
      <c r="AA210" s="3">
        <f t="shared" si="61"/>
        <v>2.3803080053158459</v>
      </c>
      <c r="AB210" s="5">
        <v>528</v>
      </c>
      <c r="AC210" s="3">
        <f t="shared" si="62"/>
        <v>0.58669579052595344</v>
      </c>
      <c r="AD210" s="17">
        <v>37.375</v>
      </c>
      <c r="AE210" s="3">
        <f t="shared" si="63"/>
        <v>-0.3063594048969841</v>
      </c>
      <c r="AF210" s="3">
        <v>0.28999999999999998</v>
      </c>
      <c r="AG210" s="3"/>
    </row>
    <row r="211" spans="1:33" x14ac:dyDescent="0.25">
      <c r="A211" t="s">
        <v>50</v>
      </c>
      <c r="B211" s="1">
        <v>20</v>
      </c>
      <c r="C211" s="3">
        <f t="shared" si="48"/>
        <v>0.33859406072393072</v>
      </c>
      <c r="D211" s="1">
        <v>2</v>
      </c>
      <c r="E211" s="3">
        <f t="shared" si="49"/>
        <v>-0.36100485875783711</v>
      </c>
      <c r="F211" s="4">
        <v>44</v>
      </c>
      <c r="G211" s="3">
        <f t="shared" si="50"/>
        <v>-0.4245864225590949</v>
      </c>
      <c r="H211" s="4">
        <v>59.2</v>
      </c>
      <c r="I211" s="3">
        <f t="shared" si="51"/>
        <v>1.8299803538655517</v>
      </c>
      <c r="J211" s="3">
        <v>3.42</v>
      </c>
      <c r="K211" s="3">
        <f t="shared" si="52"/>
        <v>0.65772310894501829</v>
      </c>
      <c r="L211" s="1">
        <v>25</v>
      </c>
      <c r="M211" s="3">
        <f t="shared" si="53"/>
        <v>-0.72808681457417013</v>
      </c>
      <c r="N211" s="1">
        <v>35</v>
      </c>
      <c r="O211" s="3">
        <f t="shared" si="54"/>
        <v>-0.72332082800560793</v>
      </c>
      <c r="P211" s="1">
        <v>150</v>
      </c>
      <c r="Q211" s="3">
        <f t="shared" si="55"/>
        <v>-0.50186493079514061</v>
      </c>
      <c r="R211" s="1">
        <v>235</v>
      </c>
      <c r="S211" s="3">
        <f t="shared" si="56"/>
        <v>-0.91813766810196307</v>
      </c>
      <c r="T211" s="1">
        <f t="shared" si="57"/>
        <v>200</v>
      </c>
      <c r="U211" s="3">
        <f t="shared" si="58"/>
        <v>-0.8684184493266629</v>
      </c>
      <c r="V211" s="1">
        <v>628</v>
      </c>
      <c r="W211" s="3">
        <f t="shared" si="59"/>
        <v>-8.9924300406247284E-2</v>
      </c>
      <c r="X211" s="23">
        <v>1.7815602836879434E-2</v>
      </c>
      <c r="Y211" s="3">
        <f t="shared" si="60"/>
        <v>0.82446002226445625</v>
      </c>
      <c r="Z211" s="22">
        <v>270.87013331072598</v>
      </c>
      <c r="AA211" s="3">
        <f t="shared" si="61"/>
        <v>-0.43253892688509993</v>
      </c>
      <c r="AB211" s="5">
        <v>528</v>
      </c>
      <c r="AC211" s="3">
        <f t="shared" si="62"/>
        <v>0.58669579052595344</v>
      </c>
      <c r="AD211" s="17">
        <v>29.324999999999999</v>
      </c>
      <c r="AE211" s="3">
        <f t="shared" si="63"/>
        <v>-0.44371980578919712</v>
      </c>
      <c r="AF211" s="3">
        <v>0.17</v>
      </c>
      <c r="AG211" s="3"/>
    </row>
    <row r="212" spans="1:33" x14ac:dyDescent="0.25">
      <c r="B212" s="1">
        <v>20</v>
      </c>
      <c r="C212" s="3">
        <f t="shared" si="48"/>
        <v>0.33859406072393072</v>
      </c>
      <c r="D212" s="1">
        <v>2</v>
      </c>
      <c r="E212" s="3">
        <f t="shared" si="49"/>
        <v>-0.36100485875783711</v>
      </c>
      <c r="F212" s="4">
        <v>44</v>
      </c>
      <c r="G212" s="3">
        <f t="shared" si="50"/>
        <v>-0.4245864225590949</v>
      </c>
      <c r="H212" s="4">
        <v>59.2</v>
      </c>
      <c r="I212" s="3">
        <f t="shared" si="51"/>
        <v>1.8299803538655517</v>
      </c>
      <c r="J212" s="3">
        <v>3.42</v>
      </c>
      <c r="K212" s="3">
        <f t="shared" si="52"/>
        <v>0.65772310894501829</v>
      </c>
      <c r="L212" s="1">
        <v>25</v>
      </c>
      <c r="M212" s="3">
        <f t="shared" si="53"/>
        <v>-0.72808681457417013</v>
      </c>
      <c r="N212" s="1">
        <v>35</v>
      </c>
      <c r="O212" s="3">
        <f t="shared" si="54"/>
        <v>-0.72332082800560793</v>
      </c>
      <c r="P212" s="1">
        <v>150</v>
      </c>
      <c r="Q212" s="3">
        <f t="shared" si="55"/>
        <v>-0.50186493079514061</v>
      </c>
      <c r="R212" s="1">
        <v>235</v>
      </c>
      <c r="S212" s="3">
        <f t="shared" si="56"/>
        <v>-0.91813766810196307</v>
      </c>
      <c r="T212" s="1">
        <f t="shared" si="57"/>
        <v>200</v>
      </c>
      <c r="U212" s="3">
        <f t="shared" si="58"/>
        <v>-0.8684184493266629</v>
      </c>
      <c r="V212" s="1">
        <v>628</v>
      </c>
      <c r="W212" s="3">
        <f t="shared" si="59"/>
        <v>-8.9924300406247284E-2</v>
      </c>
      <c r="X212" s="23">
        <v>1.7815602836879434E-2</v>
      </c>
      <c r="Y212" s="3">
        <f t="shared" si="60"/>
        <v>0.82446002226445625</v>
      </c>
      <c r="Z212" s="22">
        <v>308.0483869023941</v>
      </c>
      <c r="AA212" s="3">
        <f t="shared" si="61"/>
        <v>-2.2806332380665071E-2</v>
      </c>
      <c r="AB212" s="5">
        <v>528</v>
      </c>
      <c r="AC212" s="3">
        <f t="shared" si="62"/>
        <v>0.58669579052595344</v>
      </c>
      <c r="AD212" s="17">
        <v>33.349999999999994</v>
      </c>
      <c r="AE212" s="3">
        <f t="shared" si="63"/>
        <v>-0.37503960534309072</v>
      </c>
      <c r="AF212" s="3">
        <v>0.19</v>
      </c>
      <c r="AG212" s="3"/>
    </row>
    <row r="213" spans="1:33" x14ac:dyDescent="0.25">
      <c r="B213" s="1">
        <v>20</v>
      </c>
      <c r="C213" s="3">
        <f t="shared" si="48"/>
        <v>0.33859406072393072</v>
      </c>
      <c r="D213" s="1">
        <v>2</v>
      </c>
      <c r="E213" s="3">
        <f t="shared" si="49"/>
        <v>-0.36100485875783711</v>
      </c>
      <c r="F213" s="4">
        <v>44</v>
      </c>
      <c r="G213" s="3">
        <f t="shared" si="50"/>
        <v>-0.4245864225590949</v>
      </c>
      <c r="H213" s="4">
        <v>59.2</v>
      </c>
      <c r="I213" s="3">
        <f t="shared" si="51"/>
        <v>1.8299803538655517</v>
      </c>
      <c r="J213" s="3">
        <v>3.42</v>
      </c>
      <c r="K213" s="3">
        <f t="shared" si="52"/>
        <v>0.65772310894501829</v>
      </c>
      <c r="L213" s="1">
        <v>25</v>
      </c>
      <c r="M213" s="3">
        <f t="shared" si="53"/>
        <v>-0.72808681457417013</v>
      </c>
      <c r="N213" s="1">
        <v>35</v>
      </c>
      <c r="O213" s="3">
        <f t="shared" si="54"/>
        <v>-0.72332082800560793</v>
      </c>
      <c r="P213" s="1">
        <v>150</v>
      </c>
      <c r="Q213" s="3">
        <f t="shared" si="55"/>
        <v>-0.50186493079514061</v>
      </c>
      <c r="R213" s="1">
        <v>235</v>
      </c>
      <c r="S213" s="3">
        <f t="shared" si="56"/>
        <v>-0.91813766810196307</v>
      </c>
      <c r="T213" s="1">
        <f t="shared" si="57"/>
        <v>200</v>
      </c>
      <c r="U213" s="3">
        <f t="shared" si="58"/>
        <v>-0.8684184493266629</v>
      </c>
      <c r="V213" s="1">
        <v>628</v>
      </c>
      <c r="W213" s="3">
        <f t="shared" si="59"/>
        <v>-8.9924300406247284E-2</v>
      </c>
      <c r="X213" s="23">
        <v>1.7815602836879434E-2</v>
      </c>
      <c r="Y213" s="3">
        <f t="shared" si="60"/>
        <v>0.82446002226445625</v>
      </c>
      <c r="Z213" s="22">
        <v>355.84899866311054</v>
      </c>
      <c r="AA213" s="3">
        <f t="shared" si="61"/>
        <v>0.50399271769646847</v>
      </c>
      <c r="AB213" s="5">
        <v>528</v>
      </c>
      <c r="AC213" s="3">
        <f t="shared" si="62"/>
        <v>0.58669579052595344</v>
      </c>
      <c r="AD213" s="17">
        <v>38.524999999999999</v>
      </c>
      <c r="AE213" s="3">
        <f t="shared" si="63"/>
        <v>-0.28673649048381084</v>
      </c>
      <c r="AF213" s="3">
        <v>0.21</v>
      </c>
      <c r="AG213" s="3"/>
    </row>
    <row r="214" spans="1:33" x14ac:dyDescent="0.25">
      <c r="B214" s="1">
        <v>20</v>
      </c>
      <c r="C214" s="3">
        <f t="shared" si="48"/>
        <v>0.33859406072393072</v>
      </c>
      <c r="D214" s="1">
        <v>2</v>
      </c>
      <c r="E214" s="3">
        <f t="shared" si="49"/>
        <v>-0.36100485875783711</v>
      </c>
      <c r="F214" s="4">
        <v>44</v>
      </c>
      <c r="G214" s="3">
        <f t="shared" si="50"/>
        <v>-0.4245864225590949</v>
      </c>
      <c r="H214" s="4">
        <v>59.2</v>
      </c>
      <c r="I214" s="3">
        <f t="shared" si="51"/>
        <v>1.8299803538655517</v>
      </c>
      <c r="J214" s="3">
        <v>3.42</v>
      </c>
      <c r="K214" s="3">
        <f t="shared" si="52"/>
        <v>0.65772310894501829</v>
      </c>
      <c r="L214" s="1">
        <v>25</v>
      </c>
      <c r="M214" s="3">
        <f t="shared" si="53"/>
        <v>-0.72808681457417013</v>
      </c>
      <c r="N214" s="1">
        <v>35</v>
      </c>
      <c r="O214" s="3">
        <f t="shared" si="54"/>
        <v>-0.72332082800560793</v>
      </c>
      <c r="P214" s="1">
        <v>150</v>
      </c>
      <c r="Q214" s="3">
        <f t="shared" si="55"/>
        <v>-0.50186493079514061</v>
      </c>
      <c r="R214" s="1">
        <v>235</v>
      </c>
      <c r="S214" s="3">
        <f t="shared" si="56"/>
        <v>-0.91813766810196307</v>
      </c>
      <c r="T214" s="1">
        <f t="shared" si="57"/>
        <v>200</v>
      </c>
      <c r="U214" s="3">
        <f t="shared" si="58"/>
        <v>-0.8684184493266629</v>
      </c>
      <c r="V214" s="1">
        <v>628</v>
      </c>
      <c r="W214" s="3">
        <f t="shared" si="59"/>
        <v>-8.9924300406247284E-2</v>
      </c>
      <c r="X214" s="23">
        <v>1.7815602836879434E-2</v>
      </c>
      <c r="Y214" s="3">
        <f t="shared" si="60"/>
        <v>0.82446002226445625</v>
      </c>
      <c r="Z214" s="22">
        <v>377.09371500120665</v>
      </c>
      <c r="AA214" s="3">
        <f t="shared" si="61"/>
        <v>0.73812562884186028</v>
      </c>
      <c r="AB214" s="5">
        <v>528</v>
      </c>
      <c r="AC214" s="3">
        <f t="shared" si="62"/>
        <v>0.58669579052595344</v>
      </c>
      <c r="AD214" s="17">
        <v>40.824999999999996</v>
      </c>
      <c r="AE214" s="3">
        <f t="shared" si="63"/>
        <v>-0.24749066165746433</v>
      </c>
      <c r="AF214" s="3">
        <v>0.23</v>
      </c>
      <c r="AG214" s="3"/>
    </row>
    <row r="215" spans="1:33" x14ac:dyDescent="0.25">
      <c r="B215" s="1">
        <v>20</v>
      </c>
      <c r="C215" s="3">
        <f t="shared" si="48"/>
        <v>0.33859406072393072</v>
      </c>
      <c r="D215" s="1">
        <v>2</v>
      </c>
      <c r="E215" s="3">
        <f t="shared" si="49"/>
        <v>-0.36100485875783711</v>
      </c>
      <c r="F215" s="4">
        <v>44</v>
      </c>
      <c r="G215" s="3">
        <f t="shared" si="50"/>
        <v>-0.4245864225590949</v>
      </c>
      <c r="H215" s="4">
        <v>59.2</v>
      </c>
      <c r="I215" s="3">
        <f t="shared" si="51"/>
        <v>1.8299803538655517</v>
      </c>
      <c r="J215" s="3">
        <v>3.42</v>
      </c>
      <c r="K215" s="3">
        <f t="shared" si="52"/>
        <v>0.65772310894501829</v>
      </c>
      <c r="L215" s="1">
        <v>25</v>
      </c>
      <c r="M215" s="3">
        <f t="shared" si="53"/>
        <v>-0.72808681457417013</v>
      </c>
      <c r="N215" s="1">
        <v>35</v>
      </c>
      <c r="O215" s="3">
        <f t="shared" si="54"/>
        <v>-0.72332082800560793</v>
      </c>
      <c r="P215" s="1">
        <v>150</v>
      </c>
      <c r="Q215" s="3">
        <f t="shared" si="55"/>
        <v>-0.50186493079514061</v>
      </c>
      <c r="R215" s="1">
        <v>235</v>
      </c>
      <c r="S215" s="3">
        <f t="shared" si="56"/>
        <v>-0.91813766810196307</v>
      </c>
      <c r="T215" s="1">
        <f t="shared" si="57"/>
        <v>200</v>
      </c>
      <c r="U215" s="3">
        <f t="shared" si="58"/>
        <v>-0.8684184493266629</v>
      </c>
      <c r="V215" s="1">
        <v>628</v>
      </c>
      <c r="W215" s="3">
        <f t="shared" si="59"/>
        <v>-8.9924300406247284E-2</v>
      </c>
      <c r="X215" s="23">
        <v>1.7815602836879434E-2</v>
      </c>
      <c r="Y215" s="3">
        <f t="shared" si="60"/>
        <v>0.82446002226445625</v>
      </c>
      <c r="Z215" s="22">
        <v>424.89432676192303</v>
      </c>
      <c r="AA215" s="3">
        <f t="shared" si="61"/>
        <v>1.2649246789189932</v>
      </c>
      <c r="AB215" s="5">
        <v>528</v>
      </c>
      <c r="AC215" s="3">
        <f t="shared" si="62"/>
        <v>0.58669579052595344</v>
      </c>
      <c r="AD215" s="17">
        <v>46</v>
      </c>
      <c r="AE215" s="3">
        <f t="shared" si="63"/>
        <v>-0.15918754679818448</v>
      </c>
      <c r="AF215" s="3">
        <v>0.25</v>
      </c>
      <c r="AG215" s="3"/>
    </row>
    <row r="216" spans="1:33" x14ac:dyDescent="0.25">
      <c r="B216" s="1">
        <v>20</v>
      </c>
      <c r="C216" s="3">
        <f t="shared" si="48"/>
        <v>0.33859406072393072</v>
      </c>
      <c r="D216" s="1">
        <v>2</v>
      </c>
      <c r="E216" s="3">
        <f t="shared" si="49"/>
        <v>-0.36100485875783711</v>
      </c>
      <c r="F216" s="4">
        <v>44</v>
      </c>
      <c r="G216" s="3">
        <f t="shared" si="50"/>
        <v>-0.4245864225590949</v>
      </c>
      <c r="H216" s="4">
        <v>59.2</v>
      </c>
      <c r="I216" s="3">
        <f t="shared" si="51"/>
        <v>1.8299803538655517</v>
      </c>
      <c r="J216" s="3">
        <v>3.42</v>
      </c>
      <c r="K216" s="3">
        <f t="shared" si="52"/>
        <v>0.65772310894501829</v>
      </c>
      <c r="L216" s="1">
        <v>25</v>
      </c>
      <c r="M216" s="3">
        <f t="shared" si="53"/>
        <v>-0.72808681457417013</v>
      </c>
      <c r="N216" s="1">
        <v>35</v>
      </c>
      <c r="O216" s="3">
        <f t="shared" si="54"/>
        <v>-0.72332082800560793</v>
      </c>
      <c r="P216" s="1">
        <v>150</v>
      </c>
      <c r="Q216" s="3">
        <f t="shared" si="55"/>
        <v>-0.50186493079514061</v>
      </c>
      <c r="R216" s="1">
        <v>235</v>
      </c>
      <c r="S216" s="3">
        <f t="shared" si="56"/>
        <v>-0.91813766810196307</v>
      </c>
      <c r="T216" s="1">
        <f t="shared" si="57"/>
        <v>200</v>
      </c>
      <c r="U216" s="3">
        <f t="shared" si="58"/>
        <v>-0.8684184493266629</v>
      </c>
      <c r="V216" s="1">
        <v>628</v>
      </c>
      <c r="W216" s="3">
        <f t="shared" si="59"/>
        <v>-8.9924300406247284E-2</v>
      </c>
      <c r="X216" s="23">
        <v>1.7815602836879434E-2</v>
      </c>
      <c r="Y216" s="3">
        <f t="shared" si="60"/>
        <v>0.82446002226445625</v>
      </c>
      <c r="Z216" s="22">
        <v>525.80672936787971</v>
      </c>
      <c r="AA216" s="3">
        <f t="shared" si="61"/>
        <v>2.3770560068596058</v>
      </c>
      <c r="AB216" s="5">
        <v>528</v>
      </c>
      <c r="AC216" s="3">
        <f t="shared" si="62"/>
        <v>0.58669579052595344</v>
      </c>
      <c r="AD216" s="17">
        <v>56.924999999999997</v>
      </c>
      <c r="AE216" s="3">
        <f t="shared" si="63"/>
        <v>2.7230140126961719E-2</v>
      </c>
      <c r="AF216" s="3">
        <v>0.25</v>
      </c>
      <c r="AG216" s="3"/>
    </row>
    <row r="217" spans="1:33" x14ac:dyDescent="0.25">
      <c r="A217" t="s">
        <v>51</v>
      </c>
      <c r="B217" s="1">
        <v>20</v>
      </c>
      <c r="C217" s="3">
        <f t="shared" si="48"/>
        <v>0.33859406072393072</v>
      </c>
      <c r="D217" s="1">
        <v>3</v>
      </c>
      <c r="E217" s="3">
        <f t="shared" si="49"/>
        <v>0.37174905098277272</v>
      </c>
      <c r="F217" s="4">
        <v>12</v>
      </c>
      <c r="G217" s="3">
        <f t="shared" si="50"/>
        <v>-1.1090494735697969</v>
      </c>
      <c r="H217" s="4">
        <v>59.2</v>
      </c>
      <c r="I217" s="3">
        <f t="shared" si="51"/>
        <v>1.8299803538655517</v>
      </c>
      <c r="J217" s="3">
        <v>3.42</v>
      </c>
      <c r="K217" s="3">
        <f t="shared" si="52"/>
        <v>0.65772310894501829</v>
      </c>
      <c r="L217" s="1">
        <v>25</v>
      </c>
      <c r="M217" s="3">
        <f t="shared" si="53"/>
        <v>-0.72808681457417013</v>
      </c>
      <c r="N217" s="1">
        <v>35</v>
      </c>
      <c r="O217" s="3">
        <f t="shared" si="54"/>
        <v>-0.72332082800560793</v>
      </c>
      <c r="P217" s="1">
        <v>150</v>
      </c>
      <c r="Q217" s="3">
        <f t="shared" si="55"/>
        <v>-0.50186493079514061</v>
      </c>
      <c r="R217" s="1">
        <v>235</v>
      </c>
      <c r="S217" s="3">
        <f t="shared" si="56"/>
        <v>-0.91813766810196307</v>
      </c>
      <c r="T217" s="1">
        <f t="shared" si="57"/>
        <v>200</v>
      </c>
      <c r="U217" s="3">
        <f t="shared" si="58"/>
        <v>-0.8684184493266629</v>
      </c>
      <c r="V217" s="1">
        <v>942</v>
      </c>
      <c r="W217" s="3">
        <f t="shared" si="59"/>
        <v>0.44636292878922462</v>
      </c>
      <c r="X217" s="23">
        <v>2.672340425531915E-2</v>
      </c>
      <c r="Y217" s="3">
        <f t="shared" si="60"/>
        <v>1.9194978857317855</v>
      </c>
      <c r="Z217" s="22">
        <v>246.92191294539825</v>
      </c>
      <c r="AA217" s="3">
        <f t="shared" si="61"/>
        <v>-0.69646650594300075</v>
      </c>
      <c r="AB217" s="5">
        <v>528</v>
      </c>
      <c r="AC217" s="3">
        <f t="shared" si="62"/>
        <v>0.58669579052595344</v>
      </c>
      <c r="AD217" s="17">
        <v>39.099999999999994</v>
      </c>
      <c r="AE217" s="3">
        <f t="shared" si="63"/>
        <v>-0.27692503327722429</v>
      </c>
      <c r="AF217" s="3">
        <v>0.18</v>
      </c>
      <c r="AG217" s="3"/>
    </row>
    <row r="218" spans="1:33" x14ac:dyDescent="0.25">
      <c r="B218" s="1">
        <v>20</v>
      </c>
      <c r="C218" s="3">
        <f t="shared" si="48"/>
        <v>0.33859406072393072</v>
      </c>
      <c r="D218" s="1">
        <v>3</v>
      </c>
      <c r="E218" s="3">
        <f t="shared" si="49"/>
        <v>0.37174905098277272</v>
      </c>
      <c r="F218" s="4">
        <v>12</v>
      </c>
      <c r="G218" s="3">
        <f t="shared" si="50"/>
        <v>-1.1090494735697969</v>
      </c>
      <c r="H218" s="4">
        <v>59.2</v>
      </c>
      <c r="I218" s="3">
        <f t="shared" si="51"/>
        <v>1.8299803538655517</v>
      </c>
      <c r="J218" s="3">
        <v>3.42</v>
      </c>
      <c r="K218" s="3">
        <f t="shared" si="52"/>
        <v>0.65772310894501829</v>
      </c>
      <c r="L218" s="1">
        <v>25</v>
      </c>
      <c r="M218" s="3">
        <f t="shared" si="53"/>
        <v>-0.72808681457417013</v>
      </c>
      <c r="N218" s="1">
        <v>35</v>
      </c>
      <c r="O218" s="3">
        <f t="shared" si="54"/>
        <v>-0.72332082800560793</v>
      </c>
      <c r="P218" s="1">
        <v>150</v>
      </c>
      <c r="Q218" s="3">
        <f t="shared" si="55"/>
        <v>-0.50186493079514061</v>
      </c>
      <c r="R218" s="1">
        <v>235</v>
      </c>
      <c r="S218" s="3">
        <f t="shared" si="56"/>
        <v>-0.91813766810196307</v>
      </c>
      <c r="T218" s="1">
        <f t="shared" si="57"/>
        <v>200</v>
      </c>
      <c r="U218" s="3">
        <f t="shared" si="58"/>
        <v>-0.8684184493266629</v>
      </c>
      <c r="V218" s="1">
        <v>942</v>
      </c>
      <c r="W218" s="3">
        <f t="shared" si="59"/>
        <v>0.44636292878922462</v>
      </c>
      <c r="X218" s="23">
        <v>2.672340425531915E-2</v>
      </c>
      <c r="Y218" s="3">
        <f t="shared" si="60"/>
        <v>1.9194978857317855</v>
      </c>
      <c r="Z218" s="22">
        <v>283.23395896678039</v>
      </c>
      <c r="AA218" s="3">
        <f t="shared" si="61"/>
        <v>-0.29628017681861041</v>
      </c>
      <c r="AB218" s="5">
        <v>528</v>
      </c>
      <c r="AC218" s="3">
        <f t="shared" si="62"/>
        <v>0.58669579052595344</v>
      </c>
      <c r="AD218" s="17">
        <v>44.849999999999994</v>
      </c>
      <c r="AE218" s="3">
        <f t="shared" si="63"/>
        <v>-0.17881046121135785</v>
      </c>
      <c r="AF218" s="3">
        <v>0.19</v>
      </c>
      <c r="AG218" s="3"/>
    </row>
    <row r="219" spans="1:33" x14ac:dyDescent="0.25">
      <c r="B219" s="1">
        <v>20</v>
      </c>
      <c r="C219" s="3">
        <f t="shared" si="48"/>
        <v>0.33859406072393072</v>
      </c>
      <c r="D219" s="1">
        <v>3</v>
      </c>
      <c r="E219" s="3">
        <f t="shared" si="49"/>
        <v>0.37174905098277272</v>
      </c>
      <c r="F219" s="4">
        <v>12</v>
      </c>
      <c r="G219" s="3">
        <f t="shared" si="50"/>
        <v>-1.1090494735697969</v>
      </c>
      <c r="H219" s="4">
        <v>59.2</v>
      </c>
      <c r="I219" s="3">
        <f t="shared" si="51"/>
        <v>1.8299803538655517</v>
      </c>
      <c r="J219" s="3">
        <v>3.42</v>
      </c>
      <c r="K219" s="3">
        <f t="shared" si="52"/>
        <v>0.65772310894501829</v>
      </c>
      <c r="L219" s="1">
        <v>25</v>
      </c>
      <c r="M219" s="3">
        <f t="shared" si="53"/>
        <v>-0.72808681457417013</v>
      </c>
      <c r="N219" s="1">
        <v>35</v>
      </c>
      <c r="O219" s="3">
        <f t="shared" si="54"/>
        <v>-0.72332082800560793</v>
      </c>
      <c r="P219" s="1">
        <v>150</v>
      </c>
      <c r="Q219" s="3">
        <f t="shared" si="55"/>
        <v>-0.50186493079514061</v>
      </c>
      <c r="R219" s="1">
        <v>235</v>
      </c>
      <c r="S219" s="3">
        <f t="shared" si="56"/>
        <v>-0.91813766810196307</v>
      </c>
      <c r="T219" s="1">
        <f t="shared" si="57"/>
        <v>200</v>
      </c>
      <c r="U219" s="3">
        <f t="shared" si="58"/>
        <v>-0.8684184493266629</v>
      </c>
      <c r="V219" s="1">
        <v>942</v>
      </c>
      <c r="W219" s="3">
        <f t="shared" si="59"/>
        <v>0.44636292878922462</v>
      </c>
      <c r="X219" s="23">
        <v>2.672340425531915E-2</v>
      </c>
      <c r="Y219" s="3">
        <f t="shared" si="60"/>
        <v>1.9194978857317855</v>
      </c>
      <c r="Z219" s="22">
        <v>315.9148003860243</v>
      </c>
      <c r="AA219" s="3">
        <f t="shared" si="61"/>
        <v>6.38875193933406E-2</v>
      </c>
      <c r="AB219" s="5">
        <v>528</v>
      </c>
      <c r="AC219" s="3">
        <f t="shared" si="62"/>
        <v>0.58669579052595344</v>
      </c>
      <c r="AD219" s="17">
        <v>50.024999999999999</v>
      </c>
      <c r="AE219" s="3">
        <f t="shared" si="63"/>
        <v>-9.050734635207798E-2</v>
      </c>
      <c r="AF219" s="3">
        <v>0.21</v>
      </c>
      <c r="AG219" s="3"/>
    </row>
    <row r="220" spans="1:33" x14ac:dyDescent="0.25">
      <c r="B220" s="1">
        <v>20</v>
      </c>
      <c r="C220" s="3">
        <f t="shared" si="48"/>
        <v>0.33859406072393072</v>
      </c>
      <c r="D220" s="1">
        <v>3</v>
      </c>
      <c r="E220" s="3">
        <f t="shared" si="49"/>
        <v>0.37174905098277272</v>
      </c>
      <c r="F220" s="4">
        <v>12</v>
      </c>
      <c r="G220" s="3">
        <f t="shared" si="50"/>
        <v>-1.1090494735697969</v>
      </c>
      <c r="H220" s="4">
        <v>59.2</v>
      </c>
      <c r="I220" s="3">
        <f t="shared" si="51"/>
        <v>1.8299803538655517</v>
      </c>
      <c r="J220" s="3">
        <v>3.42</v>
      </c>
      <c r="K220" s="3">
        <f t="shared" si="52"/>
        <v>0.65772310894501829</v>
      </c>
      <c r="L220" s="1">
        <v>25</v>
      </c>
      <c r="M220" s="3">
        <f t="shared" si="53"/>
        <v>-0.72808681457417013</v>
      </c>
      <c r="N220" s="1">
        <v>35</v>
      </c>
      <c r="O220" s="3">
        <f t="shared" si="54"/>
        <v>-0.72332082800560793</v>
      </c>
      <c r="P220" s="1">
        <v>150</v>
      </c>
      <c r="Q220" s="3">
        <f t="shared" si="55"/>
        <v>-0.50186493079514061</v>
      </c>
      <c r="R220" s="1">
        <v>235</v>
      </c>
      <c r="S220" s="3">
        <f t="shared" si="56"/>
        <v>-0.91813766810196307</v>
      </c>
      <c r="T220" s="1">
        <f t="shared" si="57"/>
        <v>200</v>
      </c>
      <c r="U220" s="3">
        <f t="shared" si="58"/>
        <v>-0.8684184493266629</v>
      </c>
      <c r="V220" s="1">
        <v>942</v>
      </c>
      <c r="W220" s="3">
        <f t="shared" si="59"/>
        <v>0.44636292878922462</v>
      </c>
      <c r="X220" s="23">
        <v>2.672340425531915E-2</v>
      </c>
      <c r="Y220" s="3">
        <f t="shared" si="60"/>
        <v>1.9194978857317855</v>
      </c>
      <c r="Z220" s="22">
        <v>355.85805100954457</v>
      </c>
      <c r="AA220" s="3">
        <f t="shared" si="61"/>
        <v>0.50409248143016905</v>
      </c>
      <c r="AB220" s="5">
        <v>528</v>
      </c>
      <c r="AC220" s="3">
        <f t="shared" si="62"/>
        <v>0.58669579052595344</v>
      </c>
      <c r="AD220" s="17">
        <v>56.349999999999994</v>
      </c>
      <c r="AE220" s="3">
        <f t="shared" si="63"/>
        <v>1.7418682920375027E-2</v>
      </c>
      <c r="AF220" s="3">
        <v>0.23</v>
      </c>
      <c r="AG220" s="3"/>
    </row>
    <row r="221" spans="1:33" x14ac:dyDescent="0.25">
      <c r="B221" s="1">
        <v>20</v>
      </c>
      <c r="C221" s="3">
        <f t="shared" si="48"/>
        <v>0.33859406072393072</v>
      </c>
      <c r="D221" s="1">
        <v>3</v>
      </c>
      <c r="E221" s="3">
        <f t="shared" si="49"/>
        <v>0.37174905098277272</v>
      </c>
      <c r="F221" s="4">
        <v>12</v>
      </c>
      <c r="G221" s="3">
        <f t="shared" si="50"/>
        <v>-1.1090494735697969</v>
      </c>
      <c r="H221" s="4">
        <v>59.2</v>
      </c>
      <c r="I221" s="3">
        <f t="shared" si="51"/>
        <v>1.8299803538655517</v>
      </c>
      <c r="J221" s="3">
        <v>3.42</v>
      </c>
      <c r="K221" s="3">
        <f t="shared" si="52"/>
        <v>0.65772310894501829</v>
      </c>
      <c r="L221" s="1">
        <v>25</v>
      </c>
      <c r="M221" s="3">
        <f t="shared" si="53"/>
        <v>-0.72808681457417013</v>
      </c>
      <c r="N221" s="1">
        <v>35</v>
      </c>
      <c r="O221" s="3">
        <f t="shared" si="54"/>
        <v>-0.72332082800560793</v>
      </c>
      <c r="P221" s="1">
        <v>150</v>
      </c>
      <c r="Q221" s="3">
        <f t="shared" si="55"/>
        <v>-0.50186493079514061</v>
      </c>
      <c r="R221" s="1">
        <v>235</v>
      </c>
      <c r="S221" s="3">
        <f t="shared" si="56"/>
        <v>-0.91813766810196307</v>
      </c>
      <c r="T221" s="1">
        <f t="shared" si="57"/>
        <v>200</v>
      </c>
      <c r="U221" s="3">
        <f t="shared" si="58"/>
        <v>-0.8684184493266629</v>
      </c>
      <c r="V221" s="1">
        <v>942</v>
      </c>
      <c r="W221" s="3">
        <f t="shared" si="59"/>
        <v>0.44636292878922462</v>
      </c>
      <c r="X221" s="23">
        <v>2.672340425531915E-2</v>
      </c>
      <c r="Y221" s="3">
        <f t="shared" si="60"/>
        <v>1.9194978857317855</v>
      </c>
      <c r="Z221" s="22">
        <v>395.80130163306495</v>
      </c>
      <c r="AA221" s="3">
        <f t="shared" si="61"/>
        <v>0.94429744346699862</v>
      </c>
      <c r="AB221" s="5">
        <v>528</v>
      </c>
      <c r="AC221" s="3">
        <f t="shared" si="62"/>
        <v>0.58669579052595344</v>
      </c>
      <c r="AD221" s="17">
        <v>62.674999999999997</v>
      </c>
      <c r="AE221" s="3">
        <f t="shared" si="63"/>
        <v>0.12534471219282817</v>
      </c>
      <c r="AF221" s="3">
        <v>0.25</v>
      </c>
      <c r="AG221" s="3"/>
    </row>
    <row r="222" spans="1:33" x14ac:dyDescent="0.25">
      <c r="B222" s="1">
        <v>20</v>
      </c>
      <c r="C222" s="3">
        <f t="shared" si="48"/>
        <v>0.33859406072393072</v>
      </c>
      <c r="D222" s="1">
        <v>3</v>
      </c>
      <c r="E222" s="3">
        <f t="shared" si="49"/>
        <v>0.37174905098277272</v>
      </c>
      <c r="F222" s="4">
        <v>12</v>
      </c>
      <c r="G222" s="3">
        <f t="shared" si="50"/>
        <v>-1.1090494735697969</v>
      </c>
      <c r="H222" s="4">
        <v>59.2</v>
      </c>
      <c r="I222" s="3">
        <f t="shared" si="51"/>
        <v>1.8299803538655517</v>
      </c>
      <c r="J222" s="3">
        <v>3.42</v>
      </c>
      <c r="K222" s="3">
        <f t="shared" si="52"/>
        <v>0.65772310894501829</v>
      </c>
      <c r="L222" s="1">
        <v>25</v>
      </c>
      <c r="M222" s="3">
        <f t="shared" si="53"/>
        <v>-0.72808681457417013</v>
      </c>
      <c r="N222" s="1">
        <v>35</v>
      </c>
      <c r="O222" s="3">
        <f t="shared" si="54"/>
        <v>-0.72332082800560793</v>
      </c>
      <c r="P222" s="1">
        <v>150</v>
      </c>
      <c r="Q222" s="3">
        <f t="shared" si="55"/>
        <v>-0.50186493079514061</v>
      </c>
      <c r="R222" s="1">
        <v>235</v>
      </c>
      <c r="S222" s="3">
        <f t="shared" si="56"/>
        <v>-0.91813766810196307</v>
      </c>
      <c r="T222" s="1">
        <f t="shared" si="57"/>
        <v>200</v>
      </c>
      <c r="U222" s="3">
        <f t="shared" si="58"/>
        <v>-0.8684184493266629</v>
      </c>
      <c r="V222" s="1">
        <v>942</v>
      </c>
      <c r="W222" s="3">
        <f t="shared" si="59"/>
        <v>0.44636292878922462</v>
      </c>
      <c r="X222" s="23">
        <v>2.672340425531915E-2</v>
      </c>
      <c r="Y222" s="3">
        <f t="shared" si="60"/>
        <v>1.9194978857317855</v>
      </c>
      <c r="Z222" s="22">
        <v>432.11334765444701</v>
      </c>
      <c r="AA222" s="3">
        <f t="shared" si="61"/>
        <v>1.3444837725913881</v>
      </c>
      <c r="AB222" s="5">
        <v>528</v>
      </c>
      <c r="AC222" s="3">
        <f t="shared" si="62"/>
        <v>0.58669579052595344</v>
      </c>
      <c r="AD222" s="17">
        <v>68.424999999999997</v>
      </c>
      <c r="AE222" s="3">
        <f t="shared" si="63"/>
        <v>0.2234592842586946</v>
      </c>
      <c r="AF222" s="3">
        <v>0.28999999999999998</v>
      </c>
      <c r="AG222" s="3"/>
    </row>
    <row r="223" spans="1:33" x14ac:dyDescent="0.25">
      <c r="B223" s="1">
        <v>20</v>
      </c>
      <c r="C223" s="3">
        <f t="shared" si="48"/>
        <v>0.33859406072393072</v>
      </c>
      <c r="D223" s="1">
        <v>3</v>
      </c>
      <c r="E223" s="3">
        <f t="shared" si="49"/>
        <v>0.37174905098277272</v>
      </c>
      <c r="F223" s="4">
        <v>12</v>
      </c>
      <c r="G223" s="3">
        <f t="shared" si="50"/>
        <v>-1.1090494735697969</v>
      </c>
      <c r="H223" s="4">
        <v>59.2</v>
      </c>
      <c r="I223" s="3">
        <f t="shared" si="51"/>
        <v>1.8299803538655517</v>
      </c>
      <c r="J223" s="3">
        <v>3.42</v>
      </c>
      <c r="K223" s="3">
        <f t="shared" si="52"/>
        <v>0.65772310894501829</v>
      </c>
      <c r="L223" s="1">
        <v>25</v>
      </c>
      <c r="M223" s="3">
        <f t="shared" si="53"/>
        <v>-0.72808681457417013</v>
      </c>
      <c r="N223" s="1">
        <v>35</v>
      </c>
      <c r="O223" s="3">
        <f t="shared" si="54"/>
        <v>-0.72332082800560793</v>
      </c>
      <c r="P223" s="1">
        <v>150</v>
      </c>
      <c r="Q223" s="3">
        <f t="shared" si="55"/>
        <v>-0.50186493079514061</v>
      </c>
      <c r="R223" s="1">
        <v>235</v>
      </c>
      <c r="S223" s="3">
        <f t="shared" si="56"/>
        <v>-0.91813766810196307</v>
      </c>
      <c r="T223" s="1">
        <f t="shared" si="57"/>
        <v>200</v>
      </c>
      <c r="U223" s="3">
        <f t="shared" si="58"/>
        <v>-0.8684184493266629</v>
      </c>
      <c r="V223" s="1">
        <v>942</v>
      </c>
      <c r="W223" s="3">
        <f t="shared" si="59"/>
        <v>0.44636292878922462</v>
      </c>
      <c r="X223" s="23">
        <v>2.672340425531915E-2</v>
      </c>
      <c r="Y223" s="3">
        <f t="shared" si="60"/>
        <v>1.9194978857317855</v>
      </c>
      <c r="Z223" s="22">
        <v>468.42539367582907</v>
      </c>
      <c r="AA223" s="3">
        <f t="shared" si="61"/>
        <v>1.7446701017157775</v>
      </c>
      <c r="AB223" s="5">
        <v>528</v>
      </c>
      <c r="AC223" s="3">
        <f t="shared" si="62"/>
        <v>0.58669579052595344</v>
      </c>
      <c r="AD223" s="17">
        <v>74.174999999999997</v>
      </c>
      <c r="AE223" s="3">
        <f t="shared" si="63"/>
        <v>0.32157385632456104</v>
      </c>
      <c r="AF223" s="3">
        <v>0.31</v>
      </c>
      <c r="AG223" s="3"/>
    </row>
    <row r="224" spans="1:33" x14ac:dyDescent="0.25">
      <c r="B224" s="1">
        <v>20</v>
      </c>
      <c r="C224" s="3">
        <f t="shared" si="48"/>
        <v>0.33859406072393072</v>
      </c>
      <c r="D224" s="1">
        <v>3</v>
      </c>
      <c r="E224" s="3">
        <f t="shared" si="49"/>
        <v>0.37174905098277272</v>
      </c>
      <c r="F224" s="4">
        <v>12</v>
      </c>
      <c r="G224" s="3">
        <f t="shared" si="50"/>
        <v>-1.1090494735697969</v>
      </c>
      <c r="H224" s="4">
        <v>59.2</v>
      </c>
      <c r="I224" s="3">
        <f t="shared" si="51"/>
        <v>1.8299803538655517</v>
      </c>
      <c r="J224" s="3">
        <v>3.42</v>
      </c>
      <c r="K224" s="3">
        <f t="shared" si="52"/>
        <v>0.65772310894501829</v>
      </c>
      <c r="L224" s="1">
        <v>25</v>
      </c>
      <c r="M224" s="3">
        <f t="shared" si="53"/>
        <v>-0.72808681457417013</v>
      </c>
      <c r="N224" s="1">
        <v>35</v>
      </c>
      <c r="O224" s="3">
        <f t="shared" si="54"/>
        <v>-0.72332082800560793</v>
      </c>
      <c r="P224" s="1">
        <v>150</v>
      </c>
      <c r="Q224" s="3">
        <f t="shared" si="55"/>
        <v>-0.50186493079514061</v>
      </c>
      <c r="R224" s="1">
        <v>235</v>
      </c>
      <c r="S224" s="3">
        <f t="shared" si="56"/>
        <v>-0.91813766810196307</v>
      </c>
      <c r="T224" s="1">
        <f t="shared" si="57"/>
        <v>200</v>
      </c>
      <c r="U224" s="3">
        <f t="shared" si="58"/>
        <v>-0.8684184493266629</v>
      </c>
      <c r="V224" s="1">
        <v>942</v>
      </c>
      <c r="W224" s="3">
        <f t="shared" si="59"/>
        <v>0.44636292878922462</v>
      </c>
      <c r="X224" s="23">
        <v>2.672340425531915E-2</v>
      </c>
      <c r="Y224" s="3">
        <f t="shared" si="60"/>
        <v>1.9194978857317855</v>
      </c>
      <c r="Z224" s="22">
        <v>501.10623509507292</v>
      </c>
      <c r="AA224" s="3">
        <f t="shared" si="61"/>
        <v>2.1048377979277277</v>
      </c>
      <c r="AB224" s="5">
        <v>528</v>
      </c>
      <c r="AC224" s="3">
        <f t="shared" si="62"/>
        <v>0.58669579052595344</v>
      </c>
      <c r="AD224" s="17">
        <v>79.349999999999994</v>
      </c>
      <c r="AE224" s="3">
        <f t="shared" si="63"/>
        <v>0.40987697118384075</v>
      </c>
      <c r="AF224" s="3">
        <v>0.37</v>
      </c>
      <c r="AG224" s="3"/>
    </row>
    <row r="225" spans="1:33" x14ac:dyDescent="0.25">
      <c r="A225" t="s">
        <v>52</v>
      </c>
      <c r="B225" s="1">
        <v>16</v>
      </c>
      <c r="C225" s="3">
        <f t="shared" si="48"/>
        <v>-0.30058095426090464</v>
      </c>
      <c r="D225" s="1">
        <v>2</v>
      </c>
      <c r="E225" s="3">
        <f t="shared" si="49"/>
        <v>-0.36100485875783711</v>
      </c>
      <c r="F225" s="4">
        <v>52</v>
      </c>
      <c r="G225" s="3">
        <f t="shared" si="50"/>
        <v>-0.25347065980641942</v>
      </c>
      <c r="H225" s="4">
        <v>62.4</v>
      </c>
      <c r="I225" s="3">
        <f t="shared" si="51"/>
        <v>2.1057376724768311</v>
      </c>
      <c r="J225" s="3">
        <v>2.98</v>
      </c>
      <c r="K225" s="3">
        <f t="shared" si="52"/>
        <v>-0.22038770265687466</v>
      </c>
      <c r="L225" s="1">
        <v>27</v>
      </c>
      <c r="M225" s="3">
        <f t="shared" si="53"/>
        <v>-0.5424968582887022</v>
      </c>
      <c r="N225" s="1">
        <v>35</v>
      </c>
      <c r="O225" s="3">
        <f t="shared" si="54"/>
        <v>-0.72332082800560793</v>
      </c>
      <c r="P225" s="1">
        <v>150</v>
      </c>
      <c r="Q225" s="3">
        <f t="shared" si="55"/>
        <v>-0.50186493079514061</v>
      </c>
      <c r="R225" s="1">
        <v>235</v>
      </c>
      <c r="S225" s="3">
        <f t="shared" si="56"/>
        <v>-0.91813766810196307</v>
      </c>
      <c r="T225" s="1">
        <f t="shared" si="57"/>
        <v>200</v>
      </c>
      <c r="U225" s="3">
        <f t="shared" si="58"/>
        <v>-0.8684184493266629</v>
      </c>
      <c r="V225" s="1">
        <v>402</v>
      </c>
      <c r="W225" s="3">
        <f t="shared" si="59"/>
        <v>-0.47591447173802004</v>
      </c>
      <c r="X225" s="23">
        <v>1.1404255319148937E-2</v>
      </c>
      <c r="Y225" s="3">
        <f t="shared" si="60"/>
        <v>3.6311751106442337E-2</v>
      </c>
      <c r="Z225" s="22">
        <v>370.74728404873275</v>
      </c>
      <c r="AA225" s="3">
        <f t="shared" si="61"/>
        <v>0.66818313911224225</v>
      </c>
      <c r="AB225" s="5">
        <v>528</v>
      </c>
      <c r="AC225" s="3">
        <f t="shared" si="62"/>
        <v>0.58669579052595344</v>
      </c>
      <c r="AD225" s="17">
        <v>26.45</v>
      </c>
      <c r="AE225" s="3">
        <f t="shared" si="63"/>
        <v>-0.49277709182213036</v>
      </c>
      <c r="AF225" s="3">
        <v>0.16</v>
      </c>
      <c r="AG225" s="3"/>
    </row>
    <row r="226" spans="1:33" x14ac:dyDescent="0.25">
      <c r="B226" s="1">
        <v>16</v>
      </c>
      <c r="C226" s="3">
        <f t="shared" si="48"/>
        <v>-0.30058095426090464</v>
      </c>
      <c r="D226" s="1">
        <v>2</v>
      </c>
      <c r="E226" s="3">
        <f t="shared" si="49"/>
        <v>-0.36100485875783711</v>
      </c>
      <c r="F226" s="4">
        <v>52</v>
      </c>
      <c r="G226" s="3">
        <f t="shared" si="50"/>
        <v>-0.25347065980641942</v>
      </c>
      <c r="H226" s="4">
        <v>62.4</v>
      </c>
      <c r="I226" s="3">
        <f t="shared" si="51"/>
        <v>2.1057376724768311</v>
      </c>
      <c r="J226" s="3">
        <v>2.98</v>
      </c>
      <c r="K226" s="3">
        <f t="shared" si="52"/>
        <v>-0.22038770265687466</v>
      </c>
      <c r="L226" s="1">
        <v>27</v>
      </c>
      <c r="M226" s="3">
        <f t="shared" si="53"/>
        <v>-0.5424968582887022</v>
      </c>
      <c r="N226" s="1">
        <v>35</v>
      </c>
      <c r="O226" s="3">
        <f t="shared" si="54"/>
        <v>-0.72332082800560793</v>
      </c>
      <c r="P226" s="1">
        <v>150</v>
      </c>
      <c r="Q226" s="3">
        <f t="shared" si="55"/>
        <v>-0.50186493079514061</v>
      </c>
      <c r="R226" s="1">
        <v>235</v>
      </c>
      <c r="S226" s="3">
        <f t="shared" si="56"/>
        <v>-0.91813766810196307</v>
      </c>
      <c r="T226" s="1">
        <f t="shared" si="57"/>
        <v>200</v>
      </c>
      <c r="U226" s="3">
        <f t="shared" si="58"/>
        <v>-0.8684184493266629</v>
      </c>
      <c r="V226" s="1">
        <v>402</v>
      </c>
      <c r="W226" s="3">
        <f t="shared" si="59"/>
        <v>-0.47591447173802004</v>
      </c>
      <c r="X226" s="23">
        <v>1.1404255319148937E-2</v>
      </c>
      <c r="Y226" s="3">
        <f t="shared" si="60"/>
        <v>3.6311751106442337E-2</v>
      </c>
      <c r="Z226" s="22">
        <v>443.28479614522388</v>
      </c>
      <c r="AA226" s="3">
        <f t="shared" si="61"/>
        <v>1.4676016205885425</v>
      </c>
      <c r="AB226" s="5">
        <v>528</v>
      </c>
      <c r="AC226" s="3">
        <f t="shared" si="62"/>
        <v>0.58669579052595344</v>
      </c>
      <c r="AD226" s="17">
        <v>31.624999999999996</v>
      </c>
      <c r="AE226" s="3">
        <f t="shared" si="63"/>
        <v>-0.40447397696285065</v>
      </c>
      <c r="AF226" s="3">
        <v>0.2</v>
      </c>
      <c r="AG226" s="3"/>
    </row>
    <row r="227" spans="1:33" x14ac:dyDescent="0.25">
      <c r="B227" s="1">
        <v>16</v>
      </c>
      <c r="C227" s="3">
        <f t="shared" si="48"/>
        <v>-0.30058095426090464</v>
      </c>
      <c r="D227" s="1">
        <v>2</v>
      </c>
      <c r="E227" s="3">
        <f t="shared" si="49"/>
        <v>-0.36100485875783711</v>
      </c>
      <c r="F227" s="4">
        <v>52</v>
      </c>
      <c r="G227" s="3">
        <f t="shared" si="50"/>
        <v>-0.25347065980641942</v>
      </c>
      <c r="H227" s="4">
        <v>62.4</v>
      </c>
      <c r="I227" s="3">
        <f t="shared" si="51"/>
        <v>2.1057376724768311</v>
      </c>
      <c r="J227" s="3">
        <v>2.98</v>
      </c>
      <c r="K227" s="3">
        <f t="shared" si="52"/>
        <v>-0.22038770265687466</v>
      </c>
      <c r="L227" s="1">
        <v>27</v>
      </c>
      <c r="M227" s="3">
        <f t="shared" si="53"/>
        <v>-0.5424968582887022</v>
      </c>
      <c r="N227" s="1">
        <v>35</v>
      </c>
      <c r="O227" s="3">
        <f t="shared" si="54"/>
        <v>-0.72332082800560793</v>
      </c>
      <c r="P227" s="1">
        <v>150</v>
      </c>
      <c r="Q227" s="3">
        <f t="shared" si="55"/>
        <v>-0.50186493079514061</v>
      </c>
      <c r="R227" s="1">
        <v>235</v>
      </c>
      <c r="S227" s="3">
        <f t="shared" si="56"/>
        <v>-0.91813766810196307</v>
      </c>
      <c r="T227" s="1">
        <f t="shared" si="57"/>
        <v>200</v>
      </c>
      <c r="U227" s="3">
        <f t="shared" si="58"/>
        <v>-0.8684184493266629</v>
      </c>
      <c r="V227" s="1">
        <v>402</v>
      </c>
      <c r="W227" s="3">
        <f t="shared" si="59"/>
        <v>-0.47591447173802004</v>
      </c>
      <c r="X227" s="23">
        <v>1.1404255319148937E-2</v>
      </c>
      <c r="Y227" s="3">
        <f t="shared" si="60"/>
        <v>3.6311751106442337E-2</v>
      </c>
      <c r="Z227" s="22">
        <v>523.88203180799201</v>
      </c>
      <c r="AA227" s="3">
        <f t="shared" si="61"/>
        <v>2.3558443777844342</v>
      </c>
      <c r="AB227" s="5">
        <v>528</v>
      </c>
      <c r="AC227" s="3">
        <f t="shared" si="62"/>
        <v>0.58669579052595344</v>
      </c>
      <c r="AD227" s="17">
        <v>37.375</v>
      </c>
      <c r="AE227" s="3">
        <f t="shared" si="63"/>
        <v>-0.3063594048969841</v>
      </c>
      <c r="AF227" s="3">
        <v>0.26</v>
      </c>
      <c r="AG227" s="3"/>
    </row>
    <row r="228" spans="1:33" x14ac:dyDescent="0.25">
      <c r="A228" t="s">
        <v>53</v>
      </c>
      <c r="B228" s="1">
        <v>20</v>
      </c>
      <c r="C228" s="3">
        <f t="shared" si="48"/>
        <v>0.33859406072393072</v>
      </c>
      <c r="D228" s="1">
        <v>2</v>
      </c>
      <c r="E228" s="3">
        <f t="shared" si="49"/>
        <v>-0.36100485875783711</v>
      </c>
      <c r="F228" s="4">
        <v>44</v>
      </c>
      <c r="G228" s="3">
        <f t="shared" si="50"/>
        <v>-0.4245864225590949</v>
      </c>
      <c r="H228" s="4">
        <v>62.4</v>
      </c>
      <c r="I228" s="3">
        <f t="shared" si="51"/>
        <v>2.1057376724768311</v>
      </c>
      <c r="J228" s="3">
        <v>2.98</v>
      </c>
      <c r="K228" s="3">
        <f t="shared" si="52"/>
        <v>-0.22038770265687466</v>
      </c>
      <c r="L228" s="1">
        <v>25</v>
      </c>
      <c r="M228" s="3">
        <f t="shared" si="53"/>
        <v>-0.72808681457417013</v>
      </c>
      <c r="N228" s="1">
        <v>35</v>
      </c>
      <c r="O228" s="3">
        <f t="shared" si="54"/>
        <v>-0.72332082800560793</v>
      </c>
      <c r="P228" s="1">
        <v>150</v>
      </c>
      <c r="Q228" s="3">
        <f t="shared" si="55"/>
        <v>-0.50186493079514061</v>
      </c>
      <c r="R228" s="1">
        <v>235</v>
      </c>
      <c r="S228" s="3">
        <f t="shared" si="56"/>
        <v>-0.91813766810196307</v>
      </c>
      <c r="T228" s="1">
        <f t="shared" si="57"/>
        <v>200</v>
      </c>
      <c r="U228" s="3">
        <f t="shared" si="58"/>
        <v>-0.8684184493266629</v>
      </c>
      <c r="V228" s="1">
        <v>628</v>
      </c>
      <c r="W228" s="3">
        <f t="shared" si="59"/>
        <v>-8.9924300406247284E-2</v>
      </c>
      <c r="X228" s="23">
        <v>1.7815602836879434E-2</v>
      </c>
      <c r="Y228" s="3">
        <f t="shared" si="60"/>
        <v>0.82446002226445625</v>
      </c>
      <c r="Z228" s="22">
        <v>264.28009430947355</v>
      </c>
      <c r="AA228" s="3">
        <f t="shared" si="61"/>
        <v>-0.50516616235249401</v>
      </c>
      <c r="AB228" s="5">
        <v>528</v>
      </c>
      <c r="AC228" s="3">
        <f t="shared" si="62"/>
        <v>0.58669579052595344</v>
      </c>
      <c r="AD228" s="17">
        <v>28.749999999999996</v>
      </c>
      <c r="AE228" s="3">
        <f t="shared" si="63"/>
        <v>-0.45353126299578383</v>
      </c>
      <c r="AF228" s="3">
        <v>0.17</v>
      </c>
      <c r="AG228" s="3"/>
    </row>
    <row r="229" spans="1:33" x14ac:dyDescent="0.25">
      <c r="B229" s="1">
        <v>20</v>
      </c>
      <c r="C229" s="3">
        <f t="shared" si="48"/>
        <v>0.33859406072393072</v>
      </c>
      <c r="D229" s="1">
        <v>2</v>
      </c>
      <c r="E229" s="3">
        <f t="shared" si="49"/>
        <v>-0.36100485875783711</v>
      </c>
      <c r="F229" s="4">
        <v>44</v>
      </c>
      <c r="G229" s="3">
        <f t="shared" si="50"/>
        <v>-0.4245864225590949</v>
      </c>
      <c r="H229" s="4">
        <v>62.4</v>
      </c>
      <c r="I229" s="3">
        <f t="shared" si="51"/>
        <v>2.1057376724768311</v>
      </c>
      <c r="J229" s="3">
        <v>2.98</v>
      </c>
      <c r="K229" s="3">
        <f t="shared" si="52"/>
        <v>-0.22038770265687466</v>
      </c>
      <c r="L229" s="1">
        <v>25</v>
      </c>
      <c r="M229" s="3">
        <f t="shared" si="53"/>
        <v>-0.72808681457417013</v>
      </c>
      <c r="N229" s="1">
        <v>35</v>
      </c>
      <c r="O229" s="3">
        <f t="shared" si="54"/>
        <v>-0.72332082800560793</v>
      </c>
      <c r="P229" s="1">
        <v>150</v>
      </c>
      <c r="Q229" s="3">
        <f t="shared" si="55"/>
        <v>-0.50186493079514061</v>
      </c>
      <c r="R229" s="1">
        <v>235</v>
      </c>
      <c r="S229" s="3">
        <f t="shared" si="56"/>
        <v>-0.91813766810196307</v>
      </c>
      <c r="T229" s="1">
        <f t="shared" si="57"/>
        <v>200</v>
      </c>
      <c r="U229" s="3">
        <f t="shared" si="58"/>
        <v>-0.8684184493266629</v>
      </c>
      <c r="V229" s="1">
        <v>628</v>
      </c>
      <c r="W229" s="3">
        <f t="shared" si="59"/>
        <v>-8.9924300406247284E-2</v>
      </c>
      <c r="X229" s="23">
        <v>1.7815602836879434E-2</v>
      </c>
      <c r="Y229" s="3">
        <f t="shared" si="60"/>
        <v>0.82446002226445625</v>
      </c>
      <c r="Z229" s="22">
        <v>301.27930751279979</v>
      </c>
      <c r="AA229" s="3">
        <f t="shared" si="61"/>
        <v>-9.7406728923404615E-2</v>
      </c>
      <c r="AB229" s="5">
        <v>528</v>
      </c>
      <c r="AC229" s="3">
        <f t="shared" si="62"/>
        <v>0.58669579052595344</v>
      </c>
      <c r="AD229" s="17">
        <v>32.774999999999999</v>
      </c>
      <c r="AE229" s="3">
        <f t="shared" si="63"/>
        <v>-0.38485106254967727</v>
      </c>
      <c r="AF229" s="3">
        <v>0.19</v>
      </c>
      <c r="AG229" s="3"/>
    </row>
    <row r="230" spans="1:33" x14ac:dyDescent="0.25">
      <c r="B230" s="1">
        <v>20</v>
      </c>
      <c r="C230" s="3">
        <f t="shared" si="48"/>
        <v>0.33859406072393072</v>
      </c>
      <c r="D230" s="1">
        <v>2</v>
      </c>
      <c r="E230" s="3">
        <f t="shared" si="49"/>
        <v>-0.36100485875783711</v>
      </c>
      <c r="F230" s="4">
        <v>44</v>
      </c>
      <c r="G230" s="3">
        <f t="shared" si="50"/>
        <v>-0.4245864225590949</v>
      </c>
      <c r="H230" s="4">
        <v>62.4</v>
      </c>
      <c r="I230" s="3">
        <f t="shared" si="51"/>
        <v>2.1057376724768311</v>
      </c>
      <c r="J230" s="3">
        <v>2.98</v>
      </c>
      <c r="K230" s="3">
        <f t="shared" si="52"/>
        <v>-0.22038770265687466</v>
      </c>
      <c r="L230" s="1">
        <v>25</v>
      </c>
      <c r="M230" s="3">
        <f t="shared" si="53"/>
        <v>-0.72808681457417013</v>
      </c>
      <c r="N230" s="1">
        <v>35</v>
      </c>
      <c r="O230" s="3">
        <f t="shared" si="54"/>
        <v>-0.72332082800560793</v>
      </c>
      <c r="P230" s="1">
        <v>150</v>
      </c>
      <c r="Q230" s="3">
        <f t="shared" si="55"/>
        <v>-0.50186493079514061</v>
      </c>
      <c r="R230" s="1">
        <v>235</v>
      </c>
      <c r="S230" s="3">
        <f t="shared" si="56"/>
        <v>-0.91813766810196307</v>
      </c>
      <c r="T230" s="1">
        <f t="shared" si="57"/>
        <v>200</v>
      </c>
      <c r="U230" s="3">
        <f t="shared" si="58"/>
        <v>-0.8684184493266629</v>
      </c>
      <c r="V230" s="1">
        <v>628</v>
      </c>
      <c r="W230" s="3">
        <f t="shared" si="59"/>
        <v>-8.9924300406247284E-2</v>
      </c>
      <c r="X230" s="23">
        <v>1.7815602836879434E-2</v>
      </c>
      <c r="Y230" s="3">
        <f t="shared" si="60"/>
        <v>0.82446002226445625</v>
      </c>
      <c r="Z230" s="22">
        <v>348.84972448850499</v>
      </c>
      <c r="AA230" s="3">
        <f t="shared" si="61"/>
        <v>0.42685539977113929</v>
      </c>
      <c r="AB230" s="5">
        <v>528</v>
      </c>
      <c r="AC230" s="3">
        <f t="shared" si="62"/>
        <v>0.58669579052595344</v>
      </c>
      <c r="AD230" s="17">
        <v>37.949999999999996</v>
      </c>
      <c r="AE230" s="3">
        <f t="shared" si="63"/>
        <v>-0.29654794769039755</v>
      </c>
      <c r="AF230" s="3">
        <v>0.23</v>
      </c>
      <c r="AG230" s="3"/>
    </row>
    <row r="231" spans="1:33" x14ac:dyDescent="0.25">
      <c r="B231" s="1">
        <v>20</v>
      </c>
      <c r="C231" s="3">
        <f t="shared" si="48"/>
        <v>0.33859406072393072</v>
      </c>
      <c r="D231" s="1">
        <v>2</v>
      </c>
      <c r="E231" s="3">
        <f t="shared" si="49"/>
        <v>-0.36100485875783711</v>
      </c>
      <c r="F231" s="4">
        <v>44</v>
      </c>
      <c r="G231" s="3">
        <f t="shared" si="50"/>
        <v>-0.4245864225590949</v>
      </c>
      <c r="H231" s="4">
        <v>62.4</v>
      </c>
      <c r="I231" s="3">
        <f t="shared" si="51"/>
        <v>2.1057376724768311</v>
      </c>
      <c r="J231" s="3">
        <v>2.98</v>
      </c>
      <c r="K231" s="3">
        <f t="shared" si="52"/>
        <v>-0.22038770265687466</v>
      </c>
      <c r="L231" s="1">
        <v>25</v>
      </c>
      <c r="M231" s="3">
        <f t="shared" si="53"/>
        <v>-0.72808681457417013</v>
      </c>
      <c r="N231" s="1">
        <v>35</v>
      </c>
      <c r="O231" s="3">
        <f t="shared" si="54"/>
        <v>-0.72332082800560793</v>
      </c>
      <c r="P231" s="1">
        <v>150</v>
      </c>
      <c r="Q231" s="3">
        <f t="shared" si="55"/>
        <v>-0.50186493079514061</v>
      </c>
      <c r="R231" s="1">
        <v>235</v>
      </c>
      <c r="S231" s="3">
        <f t="shared" si="56"/>
        <v>-0.91813766810196307</v>
      </c>
      <c r="T231" s="1">
        <f t="shared" si="57"/>
        <v>200</v>
      </c>
      <c r="U231" s="3">
        <f t="shared" si="58"/>
        <v>-0.8684184493266629</v>
      </c>
      <c r="V231" s="1">
        <v>628</v>
      </c>
      <c r="W231" s="3">
        <f t="shared" si="59"/>
        <v>-8.9924300406247284E-2</v>
      </c>
      <c r="X231" s="23">
        <v>1.7815602836879434E-2</v>
      </c>
      <c r="Y231" s="3">
        <f t="shared" si="60"/>
        <v>0.82446002226445625</v>
      </c>
      <c r="Z231" s="22">
        <v>369.99213203326286</v>
      </c>
      <c r="AA231" s="3">
        <f t="shared" si="61"/>
        <v>0.6598607903020477</v>
      </c>
      <c r="AB231" s="5">
        <v>528</v>
      </c>
      <c r="AC231" s="3">
        <f t="shared" si="62"/>
        <v>0.58669579052595344</v>
      </c>
      <c r="AD231" s="17">
        <v>40.25</v>
      </c>
      <c r="AE231" s="3">
        <f t="shared" si="63"/>
        <v>-0.25730211886405091</v>
      </c>
      <c r="AF231" s="3">
        <v>0.25</v>
      </c>
      <c r="AG231" s="3"/>
    </row>
    <row r="232" spans="1:33" x14ac:dyDescent="0.25">
      <c r="B232" s="1">
        <v>20</v>
      </c>
      <c r="C232" s="3">
        <f t="shared" si="48"/>
        <v>0.33859406072393072</v>
      </c>
      <c r="D232" s="1">
        <v>2</v>
      </c>
      <c r="E232" s="3">
        <f t="shared" si="49"/>
        <v>-0.36100485875783711</v>
      </c>
      <c r="F232" s="4">
        <v>44</v>
      </c>
      <c r="G232" s="3">
        <f t="shared" si="50"/>
        <v>-0.4245864225590949</v>
      </c>
      <c r="H232" s="4">
        <v>62.4</v>
      </c>
      <c r="I232" s="3">
        <f t="shared" si="51"/>
        <v>2.1057376724768311</v>
      </c>
      <c r="J232" s="3">
        <v>2.98</v>
      </c>
      <c r="K232" s="3">
        <f t="shared" si="52"/>
        <v>-0.22038770265687466</v>
      </c>
      <c r="L232" s="1">
        <v>25</v>
      </c>
      <c r="M232" s="3">
        <f t="shared" si="53"/>
        <v>-0.72808681457417013</v>
      </c>
      <c r="N232" s="1">
        <v>35</v>
      </c>
      <c r="O232" s="3">
        <f t="shared" si="54"/>
        <v>-0.72332082800560793</v>
      </c>
      <c r="P232" s="1">
        <v>150</v>
      </c>
      <c r="Q232" s="3">
        <f t="shared" si="55"/>
        <v>-0.50186493079514061</v>
      </c>
      <c r="R232" s="1">
        <v>235</v>
      </c>
      <c r="S232" s="3">
        <f t="shared" si="56"/>
        <v>-0.91813766810196307</v>
      </c>
      <c r="T232" s="1">
        <f t="shared" si="57"/>
        <v>200</v>
      </c>
      <c r="U232" s="3">
        <f t="shared" si="58"/>
        <v>-0.8684184493266629</v>
      </c>
      <c r="V232" s="1">
        <v>628</v>
      </c>
      <c r="W232" s="3">
        <f t="shared" si="59"/>
        <v>-8.9924300406247284E-2</v>
      </c>
      <c r="X232" s="23">
        <v>1.7815602836879434E-2</v>
      </c>
      <c r="Y232" s="3">
        <f t="shared" si="60"/>
        <v>0.82446002226445625</v>
      </c>
      <c r="Z232" s="22">
        <v>401.7057433503997</v>
      </c>
      <c r="AA232" s="3">
        <f t="shared" si="61"/>
        <v>1.0093688760984107</v>
      </c>
      <c r="AB232" s="5">
        <v>528</v>
      </c>
      <c r="AC232" s="3">
        <f t="shared" si="62"/>
        <v>0.58669579052595344</v>
      </c>
      <c r="AD232" s="17">
        <v>43.699999999999996</v>
      </c>
      <c r="AE232" s="3">
        <f t="shared" si="63"/>
        <v>-0.19843337562453112</v>
      </c>
      <c r="AF232" s="3">
        <v>0.3</v>
      </c>
      <c r="AG232" s="3"/>
    </row>
    <row r="233" spans="1:33" x14ac:dyDescent="0.25">
      <c r="B233" s="1">
        <v>20</v>
      </c>
      <c r="C233" s="3">
        <f t="shared" si="48"/>
        <v>0.33859406072393072</v>
      </c>
      <c r="D233" s="1">
        <v>2</v>
      </c>
      <c r="E233" s="3">
        <f t="shared" si="49"/>
        <v>-0.36100485875783711</v>
      </c>
      <c r="F233" s="4">
        <v>44</v>
      </c>
      <c r="G233" s="3">
        <f t="shared" si="50"/>
        <v>-0.4245864225590949</v>
      </c>
      <c r="H233" s="4">
        <v>62.4</v>
      </c>
      <c r="I233" s="3">
        <f t="shared" si="51"/>
        <v>2.1057376724768311</v>
      </c>
      <c r="J233" s="3">
        <v>2.98</v>
      </c>
      <c r="K233" s="3">
        <f t="shared" si="52"/>
        <v>-0.22038770265687466</v>
      </c>
      <c r="L233" s="1">
        <v>25</v>
      </c>
      <c r="M233" s="3">
        <f t="shared" si="53"/>
        <v>-0.72808681457417013</v>
      </c>
      <c r="N233" s="1">
        <v>35</v>
      </c>
      <c r="O233" s="3">
        <f t="shared" si="54"/>
        <v>-0.72332082800560793</v>
      </c>
      <c r="P233" s="1">
        <v>150</v>
      </c>
      <c r="Q233" s="3">
        <f t="shared" si="55"/>
        <v>-0.50186493079514061</v>
      </c>
      <c r="R233" s="1">
        <v>235</v>
      </c>
      <c r="S233" s="3">
        <f t="shared" si="56"/>
        <v>-0.91813766810196307</v>
      </c>
      <c r="T233" s="1">
        <f t="shared" si="57"/>
        <v>200</v>
      </c>
      <c r="U233" s="3">
        <f t="shared" si="58"/>
        <v>-0.8684184493266629</v>
      </c>
      <c r="V233" s="1">
        <v>628</v>
      </c>
      <c r="W233" s="3">
        <f t="shared" si="59"/>
        <v>-8.9924300406247284E-2</v>
      </c>
      <c r="X233" s="23">
        <v>1.7815602836879434E-2</v>
      </c>
      <c r="Y233" s="3">
        <f t="shared" si="60"/>
        <v>0.82446002226445625</v>
      </c>
      <c r="Z233" s="22">
        <v>422.84815089515763</v>
      </c>
      <c r="AA233" s="3">
        <f t="shared" si="61"/>
        <v>1.2423742666293198</v>
      </c>
      <c r="AB233" s="5">
        <v>528</v>
      </c>
      <c r="AC233" s="3">
        <f t="shared" si="62"/>
        <v>0.58669579052595344</v>
      </c>
      <c r="AD233" s="17">
        <v>46</v>
      </c>
      <c r="AE233" s="3">
        <f t="shared" si="63"/>
        <v>-0.15918754679818448</v>
      </c>
      <c r="AF233" s="3">
        <v>0.32</v>
      </c>
      <c r="AG233" s="3"/>
    </row>
    <row r="234" spans="1:33" x14ac:dyDescent="0.25">
      <c r="B234" s="1">
        <v>20</v>
      </c>
      <c r="C234" s="3">
        <f t="shared" si="48"/>
        <v>0.33859406072393072</v>
      </c>
      <c r="D234" s="1">
        <v>2</v>
      </c>
      <c r="E234" s="3">
        <f t="shared" si="49"/>
        <v>-0.36100485875783711</v>
      </c>
      <c r="F234" s="4">
        <v>44</v>
      </c>
      <c r="G234" s="3">
        <f t="shared" si="50"/>
        <v>-0.4245864225590949</v>
      </c>
      <c r="H234" s="4">
        <v>62.4</v>
      </c>
      <c r="I234" s="3">
        <f t="shared" si="51"/>
        <v>2.1057376724768311</v>
      </c>
      <c r="J234" s="3">
        <v>2.98</v>
      </c>
      <c r="K234" s="3">
        <f t="shared" si="52"/>
        <v>-0.22038770265687466</v>
      </c>
      <c r="L234" s="1">
        <v>25</v>
      </c>
      <c r="M234" s="3">
        <f t="shared" si="53"/>
        <v>-0.72808681457417013</v>
      </c>
      <c r="N234" s="1">
        <v>35</v>
      </c>
      <c r="O234" s="3">
        <f t="shared" si="54"/>
        <v>-0.72332082800560793</v>
      </c>
      <c r="P234" s="1">
        <v>150</v>
      </c>
      <c r="Q234" s="3">
        <f t="shared" si="55"/>
        <v>-0.50186493079514061</v>
      </c>
      <c r="R234" s="1">
        <v>235</v>
      </c>
      <c r="S234" s="3">
        <f t="shared" si="56"/>
        <v>-0.91813766810196307</v>
      </c>
      <c r="T234" s="1">
        <f t="shared" si="57"/>
        <v>200</v>
      </c>
      <c r="U234" s="3">
        <f t="shared" si="58"/>
        <v>-0.8684184493266629</v>
      </c>
      <c r="V234" s="1">
        <v>628</v>
      </c>
      <c r="W234" s="3">
        <f t="shared" si="59"/>
        <v>-8.9924300406247284E-2</v>
      </c>
      <c r="X234" s="23">
        <v>1.7815602836879434E-2</v>
      </c>
      <c r="Y234" s="3">
        <f t="shared" si="60"/>
        <v>0.82446002226445625</v>
      </c>
      <c r="Z234" s="22">
        <v>474.64704937981429</v>
      </c>
      <c r="AA234" s="3">
        <f t="shared" si="61"/>
        <v>1.8132374734300443</v>
      </c>
      <c r="AB234" s="5">
        <v>528</v>
      </c>
      <c r="AC234" s="3">
        <f t="shared" si="62"/>
        <v>0.58669579052595344</v>
      </c>
      <c r="AD234" s="17">
        <v>51.634999999999991</v>
      </c>
      <c r="AE234" s="3">
        <f t="shared" si="63"/>
        <v>-6.3035266173635515E-2</v>
      </c>
      <c r="AF234" s="3">
        <v>0.36</v>
      </c>
      <c r="AG234" s="3"/>
    </row>
    <row r="235" spans="1:33" x14ac:dyDescent="0.25">
      <c r="B235" s="1">
        <v>20</v>
      </c>
      <c r="C235" s="3">
        <f t="shared" si="48"/>
        <v>0.33859406072393072</v>
      </c>
      <c r="D235" s="1">
        <v>2</v>
      </c>
      <c r="E235" s="3">
        <f t="shared" si="49"/>
        <v>-0.36100485875783711</v>
      </c>
      <c r="F235" s="4">
        <v>44</v>
      </c>
      <c r="G235" s="3">
        <f t="shared" si="50"/>
        <v>-0.4245864225590949</v>
      </c>
      <c r="H235" s="4">
        <v>62.4</v>
      </c>
      <c r="I235" s="3">
        <f t="shared" si="51"/>
        <v>2.1057376724768311</v>
      </c>
      <c r="J235" s="3">
        <v>2.98</v>
      </c>
      <c r="K235" s="3">
        <f t="shared" si="52"/>
        <v>-0.22038770265687466</v>
      </c>
      <c r="L235" s="1">
        <v>25</v>
      </c>
      <c r="M235" s="3">
        <f t="shared" si="53"/>
        <v>-0.72808681457417013</v>
      </c>
      <c r="N235" s="1">
        <v>35</v>
      </c>
      <c r="O235" s="3">
        <f t="shared" si="54"/>
        <v>-0.72332082800560793</v>
      </c>
      <c r="P235" s="1">
        <v>150</v>
      </c>
      <c r="Q235" s="3">
        <f t="shared" si="55"/>
        <v>-0.50186493079514061</v>
      </c>
      <c r="R235" s="1">
        <v>235</v>
      </c>
      <c r="S235" s="3">
        <f t="shared" si="56"/>
        <v>-0.91813766810196307</v>
      </c>
      <c r="T235" s="1">
        <f t="shared" si="57"/>
        <v>200</v>
      </c>
      <c r="U235" s="3">
        <f t="shared" si="58"/>
        <v>-0.8684184493266629</v>
      </c>
      <c r="V235" s="1">
        <v>628</v>
      </c>
      <c r="W235" s="3">
        <f t="shared" si="59"/>
        <v>-8.9924300406247284E-2</v>
      </c>
      <c r="X235" s="23">
        <v>1.7815602836879434E-2</v>
      </c>
      <c r="Y235" s="3">
        <f t="shared" si="60"/>
        <v>0.82446002226445625</v>
      </c>
      <c r="Z235" s="22">
        <v>526.44594786447112</v>
      </c>
      <c r="AA235" s="3">
        <f t="shared" si="61"/>
        <v>2.3841006802307705</v>
      </c>
      <c r="AB235" s="5">
        <v>528</v>
      </c>
      <c r="AC235" s="3">
        <f t="shared" si="62"/>
        <v>0.58669579052595344</v>
      </c>
      <c r="AD235" s="17">
        <v>57.269999999999989</v>
      </c>
      <c r="AE235" s="3">
        <f t="shared" si="63"/>
        <v>3.3117014450913564E-2</v>
      </c>
      <c r="AF235" s="3">
        <v>0.47</v>
      </c>
      <c r="AG235" s="3"/>
    </row>
    <row r="236" spans="1:33" x14ac:dyDescent="0.25">
      <c r="A236" t="s">
        <v>54</v>
      </c>
      <c r="B236" s="1">
        <v>20</v>
      </c>
      <c r="C236" s="3">
        <f t="shared" si="48"/>
        <v>0.33859406072393072</v>
      </c>
      <c r="D236" s="1">
        <v>3</v>
      </c>
      <c r="E236" s="3">
        <f t="shared" si="49"/>
        <v>0.37174905098277272</v>
      </c>
      <c r="F236" s="4">
        <v>12</v>
      </c>
      <c r="G236" s="3">
        <f t="shared" si="50"/>
        <v>-1.1090494735697969</v>
      </c>
      <c r="H236" s="4">
        <v>62.4</v>
      </c>
      <c r="I236" s="3">
        <f t="shared" si="51"/>
        <v>2.1057376724768311</v>
      </c>
      <c r="J236" s="3">
        <v>2.98</v>
      </c>
      <c r="K236" s="3">
        <f t="shared" si="52"/>
        <v>-0.22038770265687466</v>
      </c>
      <c r="L236" s="1">
        <v>25</v>
      </c>
      <c r="M236" s="3">
        <f t="shared" si="53"/>
        <v>-0.72808681457417013</v>
      </c>
      <c r="N236" s="1">
        <v>35</v>
      </c>
      <c r="O236" s="3">
        <f t="shared" si="54"/>
        <v>-0.72332082800560793</v>
      </c>
      <c r="P236" s="1">
        <v>150</v>
      </c>
      <c r="Q236" s="3">
        <f t="shared" si="55"/>
        <v>-0.50186493079514061</v>
      </c>
      <c r="R236" s="1">
        <v>235</v>
      </c>
      <c r="S236" s="3">
        <f t="shared" si="56"/>
        <v>-0.91813766810196307</v>
      </c>
      <c r="T236" s="1">
        <f t="shared" si="57"/>
        <v>200</v>
      </c>
      <c r="U236" s="3">
        <f t="shared" si="58"/>
        <v>-0.8684184493266629</v>
      </c>
      <c r="V236" s="1">
        <v>942</v>
      </c>
      <c r="W236" s="3">
        <f t="shared" si="59"/>
        <v>0.44636292878922462</v>
      </c>
      <c r="X236" s="23">
        <v>2.672340425531915E-2</v>
      </c>
      <c r="Y236" s="3">
        <f t="shared" si="60"/>
        <v>1.9194978857317855</v>
      </c>
      <c r="Z236" s="22">
        <v>303.4025683141906</v>
      </c>
      <c r="AA236" s="3">
        <f t="shared" si="61"/>
        <v>-7.4006782101846844E-2</v>
      </c>
      <c r="AB236" s="5">
        <v>528</v>
      </c>
      <c r="AC236" s="3">
        <f t="shared" si="62"/>
        <v>0.58669579052595344</v>
      </c>
      <c r="AD236" s="17">
        <v>48.3</v>
      </c>
      <c r="AE236" s="3">
        <f t="shared" si="63"/>
        <v>-0.11994171797183793</v>
      </c>
      <c r="AF236" s="3">
        <v>0.16</v>
      </c>
      <c r="AG236" s="3"/>
    </row>
    <row r="237" spans="1:33" x14ac:dyDescent="0.25">
      <c r="B237" s="1">
        <v>20</v>
      </c>
      <c r="C237" s="3">
        <f t="shared" si="48"/>
        <v>0.33859406072393072</v>
      </c>
      <c r="D237" s="1">
        <v>3</v>
      </c>
      <c r="E237" s="3">
        <f t="shared" si="49"/>
        <v>0.37174905098277272</v>
      </c>
      <c r="F237" s="4">
        <v>12</v>
      </c>
      <c r="G237" s="3">
        <f t="shared" si="50"/>
        <v>-1.1090494735697969</v>
      </c>
      <c r="H237" s="4">
        <v>62.4</v>
      </c>
      <c r="I237" s="3">
        <f t="shared" si="51"/>
        <v>2.1057376724768311</v>
      </c>
      <c r="J237" s="3">
        <v>2.98</v>
      </c>
      <c r="K237" s="3">
        <f t="shared" si="52"/>
        <v>-0.22038770265687466</v>
      </c>
      <c r="L237" s="1">
        <v>25</v>
      </c>
      <c r="M237" s="3">
        <f t="shared" si="53"/>
        <v>-0.72808681457417013</v>
      </c>
      <c r="N237" s="1">
        <v>35</v>
      </c>
      <c r="O237" s="3">
        <f t="shared" si="54"/>
        <v>-0.72332082800560793</v>
      </c>
      <c r="P237" s="1">
        <v>150</v>
      </c>
      <c r="Q237" s="3">
        <f t="shared" si="55"/>
        <v>-0.50186493079514061</v>
      </c>
      <c r="R237" s="1">
        <v>235</v>
      </c>
      <c r="S237" s="3">
        <f t="shared" si="56"/>
        <v>-0.91813766810196307</v>
      </c>
      <c r="T237" s="1">
        <f t="shared" si="57"/>
        <v>200</v>
      </c>
      <c r="U237" s="3">
        <f t="shared" si="58"/>
        <v>-0.8684184493266629</v>
      </c>
      <c r="V237" s="1">
        <v>942</v>
      </c>
      <c r="W237" s="3">
        <f t="shared" si="59"/>
        <v>0.44636292878922462</v>
      </c>
      <c r="X237" s="23">
        <v>2.672340425531915E-2</v>
      </c>
      <c r="Y237" s="3">
        <f t="shared" si="60"/>
        <v>1.9194978857317855</v>
      </c>
      <c r="Z237" s="22">
        <v>317.8503096624853</v>
      </c>
      <c r="AA237" s="3">
        <f t="shared" si="61"/>
        <v>8.5218301797533313E-2</v>
      </c>
      <c r="AB237" s="5">
        <v>528</v>
      </c>
      <c r="AC237" s="3">
        <f t="shared" si="62"/>
        <v>0.58669579052595344</v>
      </c>
      <c r="AD237" s="17">
        <v>50.599999999999994</v>
      </c>
      <c r="AE237" s="3">
        <f t="shared" si="63"/>
        <v>-8.0695889145491417E-2</v>
      </c>
      <c r="AF237" s="3">
        <v>0.18</v>
      </c>
      <c r="AG237" s="3"/>
    </row>
    <row r="238" spans="1:33" x14ac:dyDescent="0.25">
      <c r="B238" s="1">
        <v>20</v>
      </c>
      <c r="C238" s="3">
        <f t="shared" si="48"/>
        <v>0.33859406072393072</v>
      </c>
      <c r="D238" s="1">
        <v>3</v>
      </c>
      <c r="E238" s="3">
        <f t="shared" si="49"/>
        <v>0.37174905098277272</v>
      </c>
      <c r="F238" s="4">
        <v>12</v>
      </c>
      <c r="G238" s="3">
        <f t="shared" si="50"/>
        <v>-1.1090494735697969</v>
      </c>
      <c r="H238" s="4">
        <v>62.4</v>
      </c>
      <c r="I238" s="3">
        <f t="shared" si="51"/>
        <v>2.1057376724768311</v>
      </c>
      <c r="J238" s="3">
        <v>2.98</v>
      </c>
      <c r="K238" s="3">
        <f t="shared" si="52"/>
        <v>-0.22038770265687466</v>
      </c>
      <c r="L238" s="1">
        <v>25</v>
      </c>
      <c r="M238" s="3">
        <f t="shared" si="53"/>
        <v>-0.72808681457417013</v>
      </c>
      <c r="N238" s="1">
        <v>35</v>
      </c>
      <c r="O238" s="3">
        <f t="shared" si="54"/>
        <v>-0.72332082800560793</v>
      </c>
      <c r="P238" s="1">
        <v>150</v>
      </c>
      <c r="Q238" s="3">
        <f t="shared" si="55"/>
        <v>-0.50186493079514061</v>
      </c>
      <c r="R238" s="1">
        <v>235</v>
      </c>
      <c r="S238" s="3">
        <f t="shared" si="56"/>
        <v>-0.91813766810196307</v>
      </c>
      <c r="T238" s="1">
        <f t="shared" si="57"/>
        <v>200</v>
      </c>
      <c r="U238" s="3">
        <f t="shared" si="58"/>
        <v>-0.8684184493266629</v>
      </c>
      <c r="V238" s="1">
        <v>942</v>
      </c>
      <c r="W238" s="3">
        <f t="shared" si="59"/>
        <v>0.44636292878922462</v>
      </c>
      <c r="X238" s="23">
        <v>2.672340425531915E-2</v>
      </c>
      <c r="Y238" s="3">
        <f t="shared" si="60"/>
        <v>1.9194978857317855</v>
      </c>
      <c r="Z238" s="22">
        <v>353.96966303322239</v>
      </c>
      <c r="AA238" s="3">
        <f t="shared" si="61"/>
        <v>0.48328101154598746</v>
      </c>
      <c r="AB238" s="5">
        <v>528</v>
      </c>
      <c r="AC238" s="3">
        <f t="shared" si="62"/>
        <v>0.58669579052595344</v>
      </c>
      <c r="AD238" s="17">
        <v>56.349999999999994</v>
      </c>
      <c r="AE238" s="3">
        <f t="shared" si="63"/>
        <v>1.7418682920375027E-2</v>
      </c>
      <c r="AF238" s="3">
        <v>0.18</v>
      </c>
      <c r="AG238" s="3"/>
    </row>
    <row r="239" spans="1:33" x14ac:dyDescent="0.25">
      <c r="B239" s="1">
        <v>20</v>
      </c>
      <c r="C239" s="3">
        <f t="shared" si="48"/>
        <v>0.33859406072393072</v>
      </c>
      <c r="D239" s="1">
        <v>3</v>
      </c>
      <c r="E239" s="3">
        <f t="shared" si="49"/>
        <v>0.37174905098277272</v>
      </c>
      <c r="F239" s="4">
        <v>12</v>
      </c>
      <c r="G239" s="3">
        <f t="shared" si="50"/>
        <v>-1.1090494735697969</v>
      </c>
      <c r="H239" s="4">
        <v>62.4</v>
      </c>
      <c r="I239" s="3">
        <f t="shared" si="51"/>
        <v>2.1057376724768311</v>
      </c>
      <c r="J239" s="3">
        <v>2.98</v>
      </c>
      <c r="K239" s="3">
        <f t="shared" si="52"/>
        <v>-0.22038770265687466</v>
      </c>
      <c r="L239" s="1">
        <v>25</v>
      </c>
      <c r="M239" s="3">
        <f t="shared" si="53"/>
        <v>-0.72808681457417013</v>
      </c>
      <c r="N239" s="1">
        <v>35</v>
      </c>
      <c r="O239" s="3">
        <f t="shared" si="54"/>
        <v>-0.72332082800560793</v>
      </c>
      <c r="P239" s="1">
        <v>150</v>
      </c>
      <c r="Q239" s="3">
        <f t="shared" si="55"/>
        <v>-0.50186493079514061</v>
      </c>
      <c r="R239" s="1">
        <v>235</v>
      </c>
      <c r="S239" s="3">
        <f t="shared" si="56"/>
        <v>-0.91813766810196307</v>
      </c>
      <c r="T239" s="1">
        <f t="shared" si="57"/>
        <v>200</v>
      </c>
      <c r="U239" s="3">
        <f t="shared" si="58"/>
        <v>-0.8684184493266629</v>
      </c>
      <c r="V239" s="1">
        <v>942</v>
      </c>
      <c r="W239" s="3">
        <f t="shared" si="59"/>
        <v>0.44636292878922462</v>
      </c>
      <c r="X239" s="23">
        <v>2.672340425531915E-2</v>
      </c>
      <c r="Y239" s="3">
        <f t="shared" si="60"/>
        <v>1.9194978857317855</v>
      </c>
      <c r="Z239" s="22">
        <v>393.70095174103312</v>
      </c>
      <c r="AA239" s="3">
        <f t="shared" si="61"/>
        <v>0.92114999226928629</v>
      </c>
      <c r="AB239" s="5">
        <v>528</v>
      </c>
      <c r="AC239" s="3">
        <f t="shared" si="62"/>
        <v>0.58669579052595344</v>
      </c>
      <c r="AD239" s="17">
        <v>62.674999999999997</v>
      </c>
      <c r="AE239" s="3">
        <f t="shared" si="63"/>
        <v>0.12534471219282817</v>
      </c>
      <c r="AF239" s="3">
        <v>0.2</v>
      </c>
      <c r="AG239" s="3"/>
    </row>
    <row r="240" spans="1:33" x14ac:dyDescent="0.25">
      <c r="B240" s="1">
        <v>20</v>
      </c>
      <c r="C240" s="3">
        <f t="shared" si="48"/>
        <v>0.33859406072393072</v>
      </c>
      <c r="D240" s="1">
        <v>3</v>
      </c>
      <c r="E240" s="3">
        <f t="shared" si="49"/>
        <v>0.37174905098277272</v>
      </c>
      <c r="F240" s="4">
        <v>12</v>
      </c>
      <c r="G240" s="3">
        <f t="shared" si="50"/>
        <v>-1.1090494735697969</v>
      </c>
      <c r="H240" s="4">
        <v>62.4</v>
      </c>
      <c r="I240" s="3">
        <f t="shared" si="51"/>
        <v>2.1057376724768311</v>
      </c>
      <c r="J240" s="3">
        <v>2.98</v>
      </c>
      <c r="K240" s="3">
        <f t="shared" si="52"/>
        <v>-0.22038770265687466</v>
      </c>
      <c r="L240" s="1">
        <v>25</v>
      </c>
      <c r="M240" s="3">
        <f t="shared" si="53"/>
        <v>-0.72808681457417013</v>
      </c>
      <c r="N240" s="1">
        <v>35</v>
      </c>
      <c r="O240" s="3">
        <f t="shared" si="54"/>
        <v>-0.72332082800560793</v>
      </c>
      <c r="P240" s="1">
        <v>150</v>
      </c>
      <c r="Q240" s="3">
        <f t="shared" si="55"/>
        <v>-0.50186493079514061</v>
      </c>
      <c r="R240" s="1">
        <v>235</v>
      </c>
      <c r="S240" s="3">
        <f t="shared" si="56"/>
        <v>-0.91813766810196307</v>
      </c>
      <c r="T240" s="1">
        <f t="shared" si="57"/>
        <v>200</v>
      </c>
      <c r="U240" s="3">
        <f t="shared" si="58"/>
        <v>-0.8684184493266629</v>
      </c>
      <c r="V240" s="1">
        <v>942</v>
      </c>
      <c r="W240" s="3">
        <f t="shared" si="59"/>
        <v>0.44636292878922462</v>
      </c>
      <c r="X240" s="23">
        <v>2.672340425531915E-2</v>
      </c>
      <c r="Y240" s="3">
        <f t="shared" si="60"/>
        <v>1.9194978857317855</v>
      </c>
      <c r="Z240" s="22">
        <v>429.82030511177004</v>
      </c>
      <c r="AA240" s="3">
        <f t="shared" si="61"/>
        <v>1.3192127020177387</v>
      </c>
      <c r="AB240" s="5">
        <v>528</v>
      </c>
      <c r="AC240" s="3">
        <f t="shared" si="62"/>
        <v>0.58669579052595344</v>
      </c>
      <c r="AD240" s="17">
        <v>68.424999999999997</v>
      </c>
      <c r="AE240" s="3">
        <f t="shared" si="63"/>
        <v>0.2234592842586946</v>
      </c>
      <c r="AF240" s="3">
        <v>0.2</v>
      </c>
      <c r="AG240" s="3"/>
    </row>
    <row r="241" spans="1:33" x14ac:dyDescent="0.25">
      <c r="B241" s="1">
        <v>20</v>
      </c>
      <c r="C241" s="3">
        <f t="shared" si="48"/>
        <v>0.33859406072393072</v>
      </c>
      <c r="D241" s="1">
        <v>3</v>
      </c>
      <c r="E241" s="3">
        <f t="shared" si="49"/>
        <v>0.37174905098277272</v>
      </c>
      <c r="F241" s="4">
        <v>12</v>
      </c>
      <c r="G241" s="3">
        <f t="shared" si="50"/>
        <v>-1.1090494735697969</v>
      </c>
      <c r="H241" s="4">
        <v>62.4</v>
      </c>
      <c r="I241" s="3">
        <f t="shared" si="51"/>
        <v>2.1057376724768311</v>
      </c>
      <c r="J241" s="3">
        <v>2.98</v>
      </c>
      <c r="K241" s="3">
        <f t="shared" si="52"/>
        <v>-0.22038770265687466</v>
      </c>
      <c r="L241" s="1">
        <v>25</v>
      </c>
      <c r="M241" s="3">
        <f t="shared" si="53"/>
        <v>-0.72808681457417013</v>
      </c>
      <c r="N241" s="1">
        <v>35</v>
      </c>
      <c r="O241" s="3">
        <f t="shared" si="54"/>
        <v>-0.72332082800560793</v>
      </c>
      <c r="P241" s="1">
        <v>150</v>
      </c>
      <c r="Q241" s="3">
        <f t="shared" si="55"/>
        <v>-0.50186493079514061</v>
      </c>
      <c r="R241" s="1">
        <v>235</v>
      </c>
      <c r="S241" s="3">
        <f t="shared" si="56"/>
        <v>-0.91813766810196307</v>
      </c>
      <c r="T241" s="1">
        <f t="shared" si="57"/>
        <v>200</v>
      </c>
      <c r="U241" s="3">
        <f t="shared" si="58"/>
        <v>-0.8684184493266629</v>
      </c>
      <c r="V241" s="1">
        <v>942</v>
      </c>
      <c r="W241" s="3">
        <f t="shared" si="59"/>
        <v>0.44636292878922462</v>
      </c>
      <c r="X241" s="23">
        <v>2.672340425531915E-2</v>
      </c>
      <c r="Y241" s="3">
        <f t="shared" si="60"/>
        <v>1.9194978857317855</v>
      </c>
      <c r="Z241" s="22">
        <v>462.32772314543331</v>
      </c>
      <c r="AA241" s="3">
        <f t="shared" si="61"/>
        <v>1.6774691407913462</v>
      </c>
      <c r="AB241" s="5">
        <v>528</v>
      </c>
      <c r="AC241" s="3">
        <f t="shared" si="62"/>
        <v>0.58669579052595344</v>
      </c>
      <c r="AD241" s="17">
        <v>73.599999999999994</v>
      </c>
      <c r="AE241" s="3">
        <f t="shared" si="63"/>
        <v>0.31176239911797432</v>
      </c>
      <c r="AF241" s="3">
        <v>0.2</v>
      </c>
      <c r="AG241" s="3"/>
    </row>
    <row r="242" spans="1:33" x14ac:dyDescent="0.25">
      <c r="B242" s="1">
        <v>20</v>
      </c>
      <c r="C242" s="3">
        <f t="shared" si="48"/>
        <v>0.33859406072393072</v>
      </c>
      <c r="D242" s="1">
        <v>3</v>
      </c>
      <c r="E242" s="3">
        <f t="shared" si="49"/>
        <v>0.37174905098277272</v>
      </c>
      <c r="F242" s="4">
        <v>12</v>
      </c>
      <c r="G242" s="3">
        <f t="shared" si="50"/>
        <v>-1.1090494735697969</v>
      </c>
      <c r="H242" s="4">
        <v>62.4</v>
      </c>
      <c r="I242" s="3">
        <f t="shared" si="51"/>
        <v>2.1057376724768311</v>
      </c>
      <c r="J242" s="3">
        <v>2.98</v>
      </c>
      <c r="K242" s="3">
        <f t="shared" si="52"/>
        <v>-0.22038770265687466</v>
      </c>
      <c r="L242" s="1">
        <v>25</v>
      </c>
      <c r="M242" s="3">
        <f t="shared" si="53"/>
        <v>-0.72808681457417013</v>
      </c>
      <c r="N242" s="1">
        <v>35</v>
      </c>
      <c r="O242" s="3">
        <f t="shared" si="54"/>
        <v>-0.72332082800560793</v>
      </c>
      <c r="P242" s="1">
        <v>150</v>
      </c>
      <c r="Q242" s="3">
        <f t="shared" si="55"/>
        <v>-0.50186493079514061</v>
      </c>
      <c r="R242" s="1">
        <v>235</v>
      </c>
      <c r="S242" s="3">
        <f t="shared" si="56"/>
        <v>-0.91813766810196307</v>
      </c>
      <c r="T242" s="1">
        <f t="shared" si="57"/>
        <v>200</v>
      </c>
      <c r="U242" s="3">
        <f t="shared" si="58"/>
        <v>-0.8684184493266629</v>
      </c>
      <c r="V242" s="1">
        <v>942</v>
      </c>
      <c r="W242" s="3">
        <f t="shared" si="59"/>
        <v>0.44636292878922462</v>
      </c>
      <c r="X242" s="23">
        <v>2.672340425531915E-2</v>
      </c>
      <c r="Y242" s="3">
        <f t="shared" si="60"/>
        <v>1.9194978857317855</v>
      </c>
      <c r="Z242" s="22">
        <v>502.05901185324399</v>
      </c>
      <c r="AA242" s="3">
        <f t="shared" si="61"/>
        <v>2.1153381215146445</v>
      </c>
      <c r="AB242" s="5">
        <v>528</v>
      </c>
      <c r="AC242" s="3">
        <f t="shared" si="62"/>
        <v>0.58669579052595344</v>
      </c>
      <c r="AD242" s="17">
        <v>79.924999999999997</v>
      </c>
      <c r="AE242" s="3">
        <f t="shared" si="63"/>
        <v>0.41968842839042747</v>
      </c>
      <c r="AF242" s="3">
        <v>0.22</v>
      </c>
      <c r="AG242" s="3"/>
    </row>
    <row r="243" spans="1:33" x14ac:dyDescent="0.25">
      <c r="A243" t="s">
        <v>55</v>
      </c>
      <c r="B243" s="1">
        <v>28</v>
      </c>
      <c r="C243" s="3">
        <f t="shared" si="48"/>
        <v>1.6169440906936015</v>
      </c>
      <c r="D243" s="1">
        <v>4</v>
      </c>
      <c r="E243" s="3">
        <f t="shared" si="49"/>
        <v>1.1045029607233825</v>
      </c>
      <c r="F243" s="4">
        <v>16</v>
      </c>
      <c r="G243" s="3">
        <f t="shared" si="50"/>
        <v>-1.0234915921934593</v>
      </c>
      <c r="H243" s="4">
        <v>71</v>
      </c>
      <c r="I243" s="3">
        <f t="shared" si="51"/>
        <v>2.846835466244646</v>
      </c>
      <c r="J243" s="3">
        <v>5.3084743571011064</v>
      </c>
      <c r="K243" s="3">
        <f t="shared" si="52"/>
        <v>4.4265634507709635</v>
      </c>
      <c r="L243" s="1">
        <v>30</v>
      </c>
      <c r="M243" s="3">
        <f t="shared" si="53"/>
        <v>-0.26411192386050031</v>
      </c>
      <c r="N243" s="1">
        <v>44</v>
      </c>
      <c r="O243" s="3">
        <f t="shared" si="54"/>
        <v>1.3541557026993147E-2</v>
      </c>
      <c r="P243" s="1">
        <v>200</v>
      </c>
      <c r="Q243" s="3">
        <f t="shared" si="55"/>
        <v>-2.4554207362059124E-2</v>
      </c>
      <c r="R243" s="1">
        <v>300</v>
      </c>
      <c r="S243" s="3">
        <f t="shared" si="56"/>
        <v>-0.33668090870517581</v>
      </c>
      <c r="T243" s="1">
        <f t="shared" si="57"/>
        <v>256</v>
      </c>
      <c r="U243" s="3">
        <f t="shared" si="58"/>
        <v>-0.34997264050853394</v>
      </c>
      <c r="V243" s="1">
        <v>2463</v>
      </c>
      <c r="W243" s="3">
        <f t="shared" si="59"/>
        <v>3.044110940274297</v>
      </c>
      <c r="X243" s="23">
        <v>4.1050000000000003E-2</v>
      </c>
      <c r="Y243" s="3">
        <f t="shared" si="60"/>
        <v>3.6806692520511946</v>
      </c>
      <c r="Z243" s="22">
        <v>151.17196997745879</v>
      </c>
      <c r="AA243" s="3">
        <f t="shared" si="61"/>
        <v>-1.7517036073623533</v>
      </c>
      <c r="AB243" s="5">
        <v>400</v>
      </c>
      <c r="AC243" s="3">
        <f t="shared" si="62"/>
        <v>-0.66498307280445446</v>
      </c>
      <c r="AD243" s="17">
        <v>78.75</v>
      </c>
      <c r="AE243" s="3">
        <f t="shared" si="63"/>
        <v>0.39963892888131569</v>
      </c>
      <c r="AF243" s="3">
        <v>0.22</v>
      </c>
      <c r="AG243" s="3"/>
    </row>
    <row r="244" spans="1:33" x14ac:dyDescent="0.25">
      <c r="B244" s="1">
        <v>28</v>
      </c>
      <c r="C244" s="3">
        <f t="shared" si="48"/>
        <v>1.6169440906936015</v>
      </c>
      <c r="D244" s="1">
        <v>4</v>
      </c>
      <c r="E244" s="3">
        <f t="shared" si="49"/>
        <v>1.1045029607233825</v>
      </c>
      <c r="F244" s="4">
        <v>16</v>
      </c>
      <c r="G244" s="3">
        <f t="shared" si="50"/>
        <v>-1.0234915921934593</v>
      </c>
      <c r="H244" s="4">
        <v>71</v>
      </c>
      <c r="I244" s="3">
        <f t="shared" si="51"/>
        <v>2.846835466244646</v>
      </c>
      <c r="J244" s="3">
        <v>5.3084743571011064</v>
      </c>
      <c r="K244" s="3">
        <f t="shared" si="52"/>
        <v>4.4265634507709635</v>
      </c>
      <c r="L244" s="1">
        <v>30</v>
      </c>
      <c r="M244" s="3">
        <f t="shared" si="53"/>
        <v>-0.26411192386050031</v>
      </c>
      <c r="N244" s="1">
        <v>44</v>
      </c>
      <c r="O244" s="3">
        <f t="shared" si="54"/>
        <v>1.3541557026993147E-2</v>
      </c>
      <c r="P244" s="1">
        <v>200</v>
      </c>
      <c r="Q244" s="3">
        <f t="shared" si="55"/>
        <v>-2.4554207362059124E-2</v>
      </c>
      <c r="R244" s="1">
        <v>300</v>
      </c>
      <c r="S244" s="3">
        <f t="shared" si="56"/>
        <v>-0.33668090870517581</v>
      </c>
      <c r="T244" s="1">
        <f t="shared" si="57"/>
        <v>256</v>
      </c>
      <c r="U244" s="3">
        <f t="shared" si="58"/>
        <v>-0.34997264050853394</v>
      </c>
      <c r="V244" s="1">
        <v>2463</v>
      </c>
      <c r="W244" s="3">
        <f t="shared" si="59"/>
        <v>3.044110940274297</v>
      </c>
      <c r="X244" s="23">
        <v>4.1050000000000003E-2</v>
      </c>
      <c r="Y244" s="3">
        <f t="shared" si="60"/>
        <v>3.6806692520511946</v>
      </c>
      <c r="Z244" s="22">
        <v>201.70659994135215</v>
      </c>
      <c r="AA244" s="3">
        <f t="shared" si="61"/>
        <v>-1.1947735999757811</v>
      </c>
      <c r="AB244" s="5">
        <v>400</v>
      </c>
      <c r="AC244" s="3">
        <f t="shared" si="62"/>
        <v>-0.66498307280445446</v>
      </c>
      <c r="AD244" s="17">
        <v>105.075</v>
      </c>
      <c r="AE244" s="3">
        <f t="shared" si="63"/>
        <v>0.8488330349046086</v>
      </c>
      <c r="AF244" s="3">
        <v>0.25</v>
      </c>
      <c r="AG244" s="3"/>
    </row>
    <row r="245" spans="1:33" x14ac:dyDescent="0.25">
      <c r="B245" s="1">
        <v>28</v>
      </c>
      <c r="C245" s="3">
        <f t="shared" si="48"/>
        <v>1.6169440906936015</v>
      </c>
      <c r="D245" s="1">
        <v>4</v>
      </c>
      <c r="E245" s="3">
        <f t="shared" si="49"/>
        <v>1.1045029607233825</v>
      </c>
      <c r="F245" s="4">
        <v>16</v>
      </c>
      <c r="G245" s="3">
        <f t="shared" si="50"/>
        <v>-1.0234915921934593</v>
      </c>
      <c r="H245" s="4">
        <v>71</v>
      </c>
      <c r="I245" s="3">
        <f t="shared" si="51"/>
        <v>2.846835466244646</v>
      </c>
      <c r="J245" s="3">
        <v>5.3084743571011064</v>
      </c>
      <c r="K245" s="3">
        <f t="shared" si="52"/>
        <v>4.4265634507709635</v>
      </c>
      <c r="L245" s="1">
        <v>30</v>
      </c>
      <c r="M245" s="3">
        <f t="shared" si="53"/>
        <v>-0.26411192386050031</v>
      </c>
      <c r="N245" s="1">
        <v>44</v>
      </c>
      <c r="O245" s="3">
        <f t="shared" si="54"/>
        <v>1.3541557026993147E-2</v>
      </c>
      <c r="P245" s="1">
        <v>200</v>
      </c>
      <c r="Q245" s="3">
        <f t="shared" si="55"/>
        <v>-2.4554207362059124E-2</v>
      </c>
      <c r="R245" s="1">
        <v>300</v>
      </c>
      <c r="S245" s="3">
        <f t="shared" si="56"/>
        <v>-0.33668090870517581</v>
      </c>
      <c r="T245" s="1">
        <f t="shared" si="57"/>
        <v>256</v>
      </c>
      <c r="U245" s="3">
        <f t="shared" si="58"/>
        <v>-0.34997264050853394</v>
      </c>
      <c r="V245" s="1">
        <v>2463</v>
      </c>
      <c r="W245" s="3">
        <f t="shared" si="59"/>
        <v>3.044110940274297</v>
      </c>
      <c r="X245" s="23">
        <v>4.1050000000000003E-2</v>
      </c>
      <c r="Y245" s="3">
        <f t="shared" si="60"/>
        <v>3.6806692520511946</v>
      </c>
      <c r="Z245" s="22">
        <v>230.64523419418001</v>
      </c>
      <c r="AA245" s="3">
        <f t="shared" si="61"/>
        <v>-0.8758478692501368</v>
      </c>
      <c r="AB245" s="5">
        <v>400</v>
      </c>
      <c r="AC245" s="3">
        <f t="shared" si="62"/>
        <v>-0.66498307280445446</v>
      </c>
      <c r="AD245" s="17">
        <v>120.15</v>
      </c>
      <c r="AE245" s="3">
        <f t="shared" si="63"/>
        <v>1.1060638477555542</v>
      </c>
      <c r="AF245" s="3">
        <v>0.28999999999999998</v>
      </c>
      <c r="AG245" s="3"/>
    </row>
    <row r="246" spans="1:33" x14ac:dyDescent="0.25">
      <c r="B246" s="1">
        <v>28</v>
      </c>
      <c r="C246" s="3">
        <f t="shared" si="48"/>
        <v>1.6169440906936015</v>
      </c>
      <c r="D246" s="1">
        <v>4</v>
      </c>
      <c r="E246" s="3">
        <f t="shared" si="49"/>
        <v>1.1045029607233825</v>
      </c>
      <c r="F246" s="4">
        <v>16</v>
      </c>
      <c r="G246" s="3">
        <f t="shared" si="50"/>
        <v>-1.0234915921934593</v>
      </c>
      <c r="H246" s="4">
        <v>71</v>
      </c>
      <c r="I246" s="3">
        <f t="shared" si="51"/>
        <v>2.846835466244646</v>
      </c>
      <c r="J246" s="3">
        <v>5.3084743571011064</v>
      </c>
      <c r="K246" s="3">
        <f t="shared" si="52"/>
        <v>4.4265634507709635</v>
      </c>
      <c r="L246" s="1">
        <v>30</v>
      </c>
      <c r="M246" s="3">
        <f t="shared" si="53"/>
        <v>-0.26411192386050031</v>
      </c>
      <c r="N246" s="1">
        <v>44</v>
      </c>
      <c r="O246" s="3">
        <f t="shared" si="54"/>
        <v>1.3541557026993147E-2</v>
      </c>
      <c r="P246" s="1">
        <v>200</v>
      </c>
      <c r="Q246" s="3">
        <f t="shared" si="55"/>
        <v>-2.4554207362059124E-2</v>
      </c>
      <c r="R246" s="1">
        <v>300</v>
      </c>
      <c r="S246" s="3">
        <f t="shared" si="56"/>
        <v>-0.33668090870517581</v>
      </c>
      <c r="T246" s="1">
        <f t="shared" si="57"/>
        <v>256</v>
      </c>
      <c r="U246" s="3">
        <f t="shared" si="58"/>
        <v>-0.34997264050853394</v>
      </c>
      <c r="V246" s="1">
        <v>2463</v>
      </c>
      <c r="W246" s="3">
        <f t="shared" si="59"/>
        <v>3.044110940274297</v>
      </c>
      <c r="X246" s="23">
        <v>4.1050000000000003E-2</v>
      </c>
      <c r="Y246" s="3">
        <f t="shared" si="60"/>
        <v>3.6806692520511946</v>
      </c>
      <c r="Z246" s="22">
        <v>263.90306758922088</v>
      </c>
      <c r="AA246" s="3">
        <f t="shared" si="61"/>
        <v>-0.50932128319230785</v>
      </c>
      <c r="AB246" s="5">
        <v>400</v>
      </c>
      <c r="AC246" s="3">
        <f t="shared" si="62"/>
        <v>-0.66498307280445446</v>
      </c>
      <c r="AD246" s="17">
        <v>137.47499999999999</v>
      </c>
      <c r="AE246" s="3">
        <f t="shared" si="63"/>
        <v>1.4016873192409691</v>
      </c>
      <c r="AF246" s="3">
        <v>0.31</v>
      </c>
      <c r="AG246" s="3"/>
    </row>
    <row r="247" spans="1:33" x14ac:dyDescent="0.25">
      <c r="B247" s="1">
        <v>28</v>
      </c>
      <c r="C247" s="3">
        <f t="shared" si="48"/>
        <v>1.6169440906936015</v>
      </c>
      <c r="D247" s="1">
        <v>4</v>
      </c>
      <c r="E247" s="3">
        <f t="shared" si="49"/>
        <v>1.1045029607233825</v>
      </c>
      <c r="F247" s="4">
        <v>16</v>
      </c>
      <c r="G247" s="3">
        <f t="shared" si="50"/>
        <v>-1.0234915921934593</v>
      </c>
      <c r="H247" s="4">
        <v>71</v>
      </c>
      <c r="I247" s="3">
        <f t="shared" si="51"/>
        <v>2.846835466244646</v>
      </c>
      <c r="J247" s="3">
        <v>5.3084743571011064</v>
      </c>
      <c r="K247" s="3">
        <f t="shared" si="52"/>
        <v>4.4265634507709635</v>
      </c>
      <c r="L247" s="1">
        <v>30</v>
      </c>
      <c r="M247" s="3">
        <f t="shared" si="53"/>
        <v>-0.26411192386050031</v>
      </c>
      <c r="N247" s="1">
        <v>44</v>
      </c>
      <c r="O247" s="3">
        <f t="shared" si="54"/>
        <v>1.3541557026993147E-2</v>
      </c>
      <c r="P247" s="1">
        <v>200</v>
      </c>
      <c r="Q247" s="3">
        <f t="shared" si="55"/>
        <v>-2.4554207362059124E-2</v>
      </c>
      <c r="R247" s="1">
        <v>300</v>
      </c>
      <c r="S247" s="3">
        <f t="shared" si="56"/>
        <v>-0.33668090870517581</v>
      </c>
      <c r="T247" s="1">
        <f t="shared" si="57"/>
        <v>256</v>
      </c>
      <c r="U247" s="3">
        <f t="shared" si="58"/>
        <v>-0.34997264050853394</v>
      </c>
      <c r="V247" s="1">
        <v>2463</v>
      </c>
      <c r="W247" s="3">
        <f t="shared" si="59"/>
        <v>3.044110940274297</v>
      </c>
      <c r="X247" s="23">
        <v>4.1050000000000003E-2</v>
      </c>
      <c r="Y247" s="3">
        <f t="shared" si="60"/>
        <v>3.6806692520511946</v>
      </c>
      <c r="Z247" s="22">
        <v>315.73345729577818</v>
      </c>
      <c r="AA247" s="3">
        <f t="shared" si="61"/>
        <v>6.1888980793920086E-2</v>
      </c>
      <c r="AB247" s="5">
        <v>400</v>
      </c>
      <c r="AC247" s="3">
        <f t="shared" si="62"/>
        <v>-0.66498307280445446</v>
      </c>
      <c r="AD247" s="17">
        <v>164.47499999999999</v>
      </c>
      <c r="AE247" s="3">
        <f t="shared" si="63"/>
        <v>1.8623992228546027</v>
      </c>
      <c r="AF247" s="3">
        <v>0.33</v>
      </c>
      <c r="AG247" s="3"/>
    </row>
    <row r="248" spans="1:33" x14ac:dyDescent="0.25">
      <c r="B248" s="1">
        <v>28</v>
      </c>
      <c r="C248" s="3">
        <f t="shared" si="48"/>
        <v>1.6169440906936015</v>
      </c>
      <c r="D248" s="1">
        <v>4</v>
      </c>
      <c r="E248" s="3">
        <f t="shared" si="49"/>
        <v>1.1045029607233825</v>
      </c>
      <c r="F248" s="4">
        <v>16</v>
      </c>
      <c r="G248" s="3">
        <f t="shared" si="50"/>
        <v>-1.0234915921934593</v>
      </c>
      <c r="H248" s="4">
        <v>71</v>
      </c>
      <c r="I248" s="3">
        <f t="shared" si="51"/>
        <v>2.846835466244646</v>
      </c>
      <c r="J248" s="3">
        <v>5.3084743571011064</v>
      </c>
      <c r="K248" s="3">
        <f t="shared" si="52"/>
        <v>4.4265634507709635</v>
      </c>
      <c r="L248" s="1">
        <v>30</v>
      </c>
      <c r="M248" s="3">
        <f t="shared" si="53"/>
        <v>-0.26411192386050031</v>
      </c>
      <c r="N248" s="1">
        <v>44</v>
      </c>
      <c r="O248" s="3">
        <f t="shared" si="54"/>
        <v>1.3541557026993147E-2</v>
      </c>
      <c r="P248" s="1">
        <v>200</v>
      </c>
      <c r="Q248" s="3">
        <f t="shared" si="55"/>
        <v>-2.4554207362059124E-2</v>
      </c>
      <c r="R248" s="1">
        <v>300</v>
      </c>
      <c r="S248" s="3">
        <f t="shared" si="56"/>
        <v>-0.33668090870517581</v>
      </c>
      <c r="T248" s="1">
        <f t="shared" si="57"/>
        <v>256</v>
      </c>
      <c r="U248" s="3">
        <f t="shared" si="58"/>
        <v>-0.34997264050853394</v>
      </c>
      <c r="V248" s="1">
        <v>2463</v>
      </c>
      <c r="W248" s="3">
        <f t="shared" si="59"/>
        <v>3.044110940274297</v>
      </c>
      <c r="X248" s="23">
        <v>4.1050000000000003E-2</v>
      </c>
      <c r="Y248" s="3">
        <f t="shared" si="60"/>
        <v>3.6806692520511946</v>
      </c>
      <c r="Z248" s="22">
        <v>342.08057206327823</v>
      </c>
      <c r="AA248" s="3">
        <f t="shared" si="61"/>
        <v>0.35225419832025356</v>
      </c>
      <c r="AB248" s="5">
        <v>400</v>
      </c>
      <c r="AC248" s="3">
        <f t="shared" si="62"/>
        <v>-0.66498307280445446</v>
      </c>
      <c r="AD248" s="17">
        <v>178.20000000000002</v>
      </c>
      <c r="AE248" s="3">
        <f t="shared" si="63"/>
        <v>2.0965944405248669</v>
      </c>
      <c r="AF248" s="3">
        <v>0.34</v>
      </c>
      <c r="AG248" s="3"/>
    </row>
    <row r="249" spans="1:33" x14ac:dyDescent="0.25">
      <c r="B249" s="1">
        <v>28</v>
      </c>
      <c r="C249" s="3">
        <f t="shared" si="48"/>
        <v>1.6169440906936015</v>
      </c>
      <c r="D249" s="1">
        <v>4</v>
      </c>
      <c r="E249" s="3">
        <f t="shared" si="49"/>
        <v>1.1045029607233825</v>
      </c>
      <c r="F249" s="4">
        <v>16</v>
      </c>
      <c r="G249" s="3">
        <f t="shared" si="50"/>
        <v>-1.0234915921934593</v>
      </c>
      <c r="H249" s="4">
        <v>71</v>
      </c>
      <c r="I249" s="3">
        <f t="shared" si="51"/>
        <v>2.846835466244646</v>
      </c>
      <c r="J249" s="3">
        <v>5.3084743571011064</v>
      </c>
      <c r="K249" s="3">
        <f t="shared" si="52"/>
        <v>4.4265634507709635</v>
      </c>
      <c r="L249" s="1">
        <v>30</v>
      </c>
      <c r="M249" s="3">
        <f t="shared" si="53"/>
        <v>-0.26411192386050031</v>
      </c>
      <c r="N249" s="1">
        <v>44</v>
      </c>
      <c r="O249" s="3">
        <f t="shared" si="54"/>
        <v>1.3541557026993147E-2</v>
      </c>
      <c r="P249" s="1">
        <v>200</v>
      </c>
      <c r="Q249" s="3">
        <f t="shared" si="55"/>
        <v>-2.4554207362059124E-2</v>
      </c>
      <c r="R249" s="1">
        <v>300</v>
      </c>
      <c r="S249" s="3">
        <f t="shared" si="56"/>
        <v>-0.33668090870517581</v>
      </c>
      <c r="T249" s="1">
        <f t="shared" si="57"/>
        <v>256</v>
      </c>
      <c r="U249" s="3">
        <f t="shared" si="58"/>
        <v>-0.34997264050853394</v>
      </c>
      <c r="V249" s="1">
        <v>2463</v>
      </c>
      <c r="W249" s="3">
        <f t="shared" si="59"/>
        <v>3.044110940274297</v>
      </c>
      <c r="X249" s="23">
        <v>4.1050000000000003E-2</v>
      </c>
      <c r="Y249" s="3">
        <f t="shared" si="60"/>
        <v>3.6806692520511946</v>
      </c>
      <c r="Z249" s="22">
        <v>380.5214444289748</v>
      </c>
      <c r="AA249" s="3">
        <f t="shared" si="61"/>
        <v>0.77590181077670495</v>
      </c>
      <c r="AB249" s="5">
        <v>400</v>
      </c>
      <c r="AC249" s="3">
        <f t="shared" si="62"/>
        <v>-0.66498307280445446</v>
      </c>
      <c r="AD249" s="17">
        <v>198.22499999999999</v>
      </c>
      <c r="AE249" s="3">
        <f t="shared" si="63"/>
        <v>2.4382891023716446</v>
      </c>
      <c r="AF249" s="3">
        <v>0.37</v>
      </c>
      <c r="AG249" s="3"/>
    </row>
    <row r="250" spans="1:33" x14ac:dyDescent="0.25">
      <c r="A250" t="s">
        <v>56</v>
      </c>
      <c r="B250" s="1">
        <v>15.9</v>
      </c>
      <c r="C250" s="3">
        <f t="shared" si="48"/>
        <v>-0.31656032963552544</v>
      </c>
      <c r="D250" s="1">
        <v>2</v>
      </c>
      <c r="E250" s="3">
        <f t="shared" si="49"/>
        <v>-0.36100485875783711</v>
      </c>
      <c r="F250" s="4">
        <v>46</v>
      </c>
      <c r="G250" s="3">
        <f t="shared" si="50"/>
        <v>-0.38180748187092606</v>
      </c>
      <c r="H250" s="4">
        <v>28.91</v>
      </c>
      <c r="I250" s="3">
        <f t="shared" si="51"/>
        <v>-0.78023501511434523</v>
      </c>
      <c r="J250" s="3">
        <v>2.8258773978663156</v>
      </c>
      <c r="K250" s="3">
        <f t="shared" si="52"/>
        <v>-0.52797116457915916</v>
      </c>
      <c r="L250" s="1">
        <v>30</v>
      </c>
      <c r="M250" s="3">
        <f t="shared" si="53"/>
        <v>-0.26411192386050031</v>
      </c>
      <c r="N250" s="1">
        <v>38</v>
      </c>
      <c r="O250" s="3">
        <f t="shared" si="54"/>
        <v>-0.47770003299474095</v>
      </c>
      <c r="P250" s="1">
        <v>150</v>
      </c>
      <c r="Q250" s="3">
        <f t="shared" si="55"/>
        <v>-0.50186493079514061</v>
      </c>
      <c r="R250" s="1">
        <v>250</v>
      </c>
      <c r="S250" s="3">
        <f t="shared" si="56"/>
        <v>-0.78395533901039682</v>
      </c>
      <c r="T250" s="1">
        <f t="shared" si="57"/>
        <v>212</v>
      </c>
      <c r="U250" s="3">
        <f t="shared" si="58"/>
        <v>-0.7573229188656353</v>
      </c>
      <c r="V250" s="1">
        <v>397.2</v>
      </c>
      <c r="W250" s="3">
        <f t="shared" si="59"/>
        <v>-0.48411249307603998</v>
      </c>
      <c r="X250" s="23">
        <v>1.0591999999999999E-2</v>
      </c>
      <c r="Y250" s="3">
        <f t="shared" si="60"/>
        <v>-6.3538962609470478E-2</v>
      </c>
      <c r="Z250" s="22">
        <v>361.66957450902817</v>
      </c>
      <c r="AA250" s="3">
        <f t="shared" si="61"/>
        <v>0.5681398847218756</v>
      </c>
      <c r="AB250" s="5">
        <v>392</v>
      </c>
      <c r="AC250" s="3">
        <f t="shared" si="62"/>
        <v>-0.74321300176260496</v>
      </c>
      <c r="AD250" s="17">
        <v>27.1</v>
      </c>
      <c r="AE250" s="3">
        <f t="shared" si="63"/>
        <v>-0.48168587932772805</v>
      </c>
      <c r="AF250" s="3">
        <v>0.2</v>
      </c>
      <c r="AG250" s="3"/>
    </row>
    <row r="251" spans="1:33" x14ac:dyDescent="0.25">
      <c r="B251" s="1">
        <v>15.9</v>
      </c>
      <c r="C251" s="3">
        <f t="shared" si="48"/>
        <v>-0.31656032963552544</v>
      </c>
      <c r="D251" s="1">
        <v>2</v>
      </c>
      <c r="E251" s="3">
        <f t="shared" si="49"/>
        <v>-0.36100485875783711</v>
      </c>
      <c r="F251" s="4">
        <v>46</v>
      </c>
      <c r="G251" s="3">
        <f t="shared" si="50"/>
        <v>-0.38180748187092606</v>
      </c>
      <c r="H251" s="4">
        <v>28.91</v>
      </c>
      <c r="I251" s="3">
        <f t="shared" si="51"/>
        <v>-0.78023501511434523</v>
      </c>
      <c r="J251" s="3">
        <v>2.8258773978663156</v>
      </c>
      <c r="K251" s="3">
        <f t="shared" si="52"/>
        <v>-0.52797116457915916</v>
      </c>
      <c r="L251" s="1">
        <v>30</v>
      </c>
      <c r="M251" s="3">
        <f t="shared" si="53"/>
        <v>-0.26411192386050031</v>
      </c>
      <c r="N251" s="1">
        <v>38</v>
      </c>
      <c r="O251" s="3">
        <f t="shared" si="54"/>
        <v>-0.47770003299474095</v>
      </c>
      <c r="P251" s="1">
        <v>150</v>
      </c>
      <c r="Q251" s="3">
        <f t="shared" si="55"/>
        <v>-0.50186493079514061</v>
      </c>
      <c r="R251" s="1">
        <v>250</v>
      </c>
      <c r="S251" s="3">
        <f t="shared" si="56"/>
        <v>-0.78395533901039682</v>
      </c>
      <c r="T251" s="1">
        <f t="shared" si="57"/>
        <v>212</v>
      </c>
      <c r="U251" s="3">
        <f t="shared" si="58"/>
        <v>-0.7573229188656353</v>
      </c>
      <c r="V251" s="1">
        <v>397.2</v>
      </c>
      <c r="W251" s="3">
        <f t="shared" si="59"/>
        <v>-0.48411249307603998</v>
      </c>
      <c r="X251" s="23">
        <v>1.0591999999999999E-2</v>
      </c>
      <c r="Y251" s="3">
        <f t="shared" si="60"/>
        <v>-6.3538962609470478E-2</v>
      </c>
      <c r="Z251" s="22">
        <v>392.3</v>
      </c>
      <c r="AA251" s="3">
        <f t="shared" si="61"/>
        <v>0.90571043994567635</v>
      </c>
      <c r="AB251" s="5">
        <v>392</v>
      </c>
      <c r="AC251" s="3">
        <f t="shared" si="62"/>
        <v>-0.74321300176260496</v>
      </c>
      <c r="AD251" s="17">
        <v>35.6</v>
      </c>
      <c r="AE251" s="3">
        <f t="shared" si="63"/>
        <v>-0.33664694670862111</v>
      </c>
      <c r="AF251" s="3">
        <v>0.35</v>
      </c>
      <c r="AG251" s="3"/>
    </row>
    <row r="252" spans="1:33" x14ac:dyDescent="0.25">
      <c r="A252" t="s">
        <v>57</v>
      </c>
      <c r="B252" s="1">
        <v>15.9</v>
      </c>
      <c r="C252" s="3">
        <f t="shared" si="48"/>
        <v>-0.31656032963552544</v>
      </c>
      <c r="D252" s="1">
        <v>2</v>
      </c>
      <c r="E252" s="3">
        <f t="shared" si="49"/>
        <v>-0.36100485875783711</v>
      </c>
      <c r="F252" s="4">
        <v>46</v>
      </c>
      <c r="G252" s="3">
        <f t="shared" si="50"/>
        <v>-0.38180748187092606</v>
      </c>
      <c r="H252" s="4">
        <v>28.91</v>
      </c>
      <c r="I252" s="3">
        <f t="shared" si="51"/>
        <v>-0.78023501511434523</v>
      </c>
      <c r="J252" s="3">
        <v>2.8258773978663156</v>
      </c>
      <c r="K252" s="3">
        <f t="shared" si="52"/>
        <v>-0.52797116457915916</v>
      </c>
      <c r="L252" s="1">
        <v>30</v>
      </c>
      <c r="M252" s="3">
        <f t="shared" si="53"/>
        <v>-0.26411192386050031</v>
      </c>
      <c r="N252" s="1">
        <v>38</v>
      </c>
      <c r="O252" s="3">
        <f t="shared" si="54"/>
        <v>-0.47770003299474095</v>
      </c>
      <c r="P252" s="1">
        <v>150</v>
      </c>
      <c r="Q252" s="3">
        <f t="shared" si="55"/>
        <v>-0.50186493079514061</v>
      </c>
      <c r="R252" s="1">
        <v>250</v>
      </c>
      <c r="S252" s="3">
        <f t="shared" si="56"/>
        <v>-0.78395533901039682</v>
      </c>
      <c r="T252" s="1">
        <f t="shared" si="57"/>
        <v>212</v>
      </c>
      <c r="U252" s="3">
        <f t="shared" si="58"/>
        <v>-0.7573229188656353</v>
      </c>
      <c r="V252" s="1">
        <v>397.2</v>
      </c>
      <c r="W252" s="3">
        <f t="shared" si="59"/>
        <v>-0.48411249307603998</v>
      </c>
      <c r="X252" s="23">
        <v>1.0591999999999999E-2</v>
      </c>
      <c r="Y252" s="3">
        <f t="shared" si="60"/>
        <v>-6.3538962609470478E-2</v>
      </c>
      <c r="Z252" s="22">
        <v>363.0041485847072</v>
      </c>
      <c r="AA252" s="3">
        <f t="shared" si="61"/>
        <v>0.58284790475401804</v>
      </c>
      <c r="AB252" s="5">
        <v>392</v>
      </c>
      <c r="AC252" s="3">
        <f t="shared" si="62"/>
        <v>-0.74321300176260496</v>
      </c>
      <c r="AD252" s="17">
        <v>27.2</v>
      </c>
      <c r="AE252" s="3">
        <f t="shared" si="63"/>
        <v>-0.47997953894397388</v>
      </c>
      <c r="AF252" s="3">
        <v>0.2</v>
      </c>
      <c r="AG252" s="3"/>
    </row>
    <row r="253" spans="1:33" x14ac:dyDescent="0.25">
      <c r="B253" s="1">
        <v>15.9</v>
      </c>
      <c r="C253" s="3">
        <f t="shared" si="48"/>
        <v>-0.31656032963552544</v>
      </c>
      <c r="D253" s="1">
        <v>2</v>
      </c>
      <c r="E253" s="3">
        <f t="shared" si="49"/>
        <v>-0.36100485875783711</v>
      </c>
      <c r="F253" s="4">
        <v>46</v>
      </c>
      <c r="G253" s="3">
        <f t="shared" si="50"/>
        <v>-0.38180748187092606</v>
      </c>
      <c r="H253" s="4">
        <v>28.91</v>
      </c>
      <c r="I253" s="3">
        <f t="shared" si="51"/>
        <v>-0.78023501511434523</v>
      </c>
      <c r="J253" s="3">
        <v>2.8258773978663156</v>
      </c>
      <c r="K253" s="3">
        <f t="shared" si="52"/>
        <v>-0.52797116457915916</v>
      </c>
      <c r="L253" s="1">
        <v>30</v>
      </c>
      <c r="M253" s="3">
        <f t="shared" si="53"/>
        <v>-0.26411192386050031</v>
      </c>
      <c r="N253" s="1">
        <v>38</v>
      </c>
      <c r="O253" s="3">
        <f t="shared" si="54"/>
        <v>-0.47770003299474095</v>
      </c>
      <c r="P253" s="1">
        <v>150</v>
      </c>
      <c r="Q253" s="3">
        <f t="shared" si="55"/>
        <v>-0.50186493079514061</v>
      </c>
      <c r="R253" s="1">
        <v>250</v>
      </c>
      <c r="S253" s="3">
        <f t="shared" si="56"/>
        <v>-0.78395533901039682</v>
      </c>
      <c r="T253" s="1">
        <f t="shared" si="57"/>
        <v>212</v>
      </c>
      <c r="U253" s="3">
        <f t="shared" si="58"/>
        <v>-0.7573229188656353</v>
      </c>
      <c r="V253" s="1">
        <v>397.2</v>
      </c>
      <c r="W253" s="3">
        <f t="shared" si="59"/>
        <v>-0.48411249307603998</v>
      </c>
      <c r="X253" s="23">
        <v>1.0591999999999999E-2</v>
      </c>
      <c r="Y253" s="3">
        <f t="shared" si="60"/>
        <v>-6.3538962609470478E-2</v>
      </c>
      <c r="Z253" s="22">
        <v>392.3</v>
      </c>
      <c r="AA253" s="3">
        <f t="shared" si="61"/>
        <v>0.90571043994567635</v>
      </c>
      <c r="AB253" s="5">
        <v>392</v>
      </c>
      <c r="AC253" s="3">
        <f t="shared" si="62"/>
        <v>-0.74321300176260496</v>
      </c>
      <c r="AD253" s="17">
        <v>35.6</v>
      </c>
      <c r="AE253" s="3">
        <f t="shared" si="63"/>
        <v>-0.33664694670862111</v>
      </c>
      <c r="AF253" s="3">
        <v>0.25</v>
      </c>
      <c r="AG253" s="3"/>
    </row>
    <row r="254" spans="1:33" x14ac:dyDescent="0.25">
      <c r="A254" t="s">
        <v>58</v>
      </c>
      <c r="B254" s="1">
        <v>15.9</v>
      </c>
      <c r="C254" s="3">
        <f t="shared" si="48"/>
        <v>-0.31656032963552544</v>
      </c>
      <c r="D254" s="1">
        <v>2</v>
      </c>
      <c r="E254" s="3">
        <f t="shared" si="49"/>
        <v>-0.36100485875783711</v>
      </c>
      <c r="F254" s="4">
        <v>46</v>
      </c>
      <c r="G254" s="3">
        <f t="shared" si="50"/>
        <v>-0.38180748187092606</v>
      </c>
      <c r="H254" s="4">
        <v>28.91</v>
      </c>
      <c r="I254" s="3">
        <f t="shared" si="51"/>
        <v>-0.78023501511434523</v>
      </c>
      <c r="J254" s="3">
        <v>2.8258773978663156</v>
      </c>
      <c r="K254" s="3">
        <f t="shared" si="52"/>
        <v>-0.52797116457915916</v>
      </c>
      <c r="L254" s="1">
        <v>30</v>
      </c>
      <c r="M254" s="3">
        <f t="shared" si="53"/>
        <v>-0.26411192386050031</v>
      </c>
      <c r="N254" s="1">
        <v>38</v>
      </c>
      <c r="O254" s="3">
        <f t="shared" si="54"/>
        <v>-0.47770003299474095</v>
      </c>
      <c r="P254" s="1">
        <v>150</v>
      </c>
      <c r="Q254" s="3">
        <f t="shared" si="55"/>
        <v>-0.50186493079514061</v>
      </c>
      <c r="R254" s="1">
        <v>250</v>
      </c>
      <c r="S254" s="3">
        <f t="shared" si="56"/>
        <v>-0.78395533901039682</v>
      </c>
      <c r="T254" s="1">
        <f t="shared" si="57"/>
        <v>212</v>
      </c>
      <c r="U254" s="3">
        <f t="shared" si="58"/>
        <v>-0.7573229188656353</v>
      </c>
      <c r="V254" s="1">
        <v>397.2</v>
      </c>
      <c r="W254" s="3">
        <f t="shared" si="59"/>
        <v>-0.48411249307603998</v>
      </c>
      <c r="X254" s="23">
        <v>1.0591999999999999E-2</v>
      </c>
      <c r="Y254" s="3">
        <f t="shared" si="60"/>
        <v>-6.3538962609470478E-2</v>
      </c>
      <c r="Z254" s="22">
        <v>363.0041485847072</v>
      </c>
      <c r="AA254" s="3">
        <f t="shared" si="61"/>
        <v>0.58284790475401804</v>
      </c>
      <c r="AB254" s="5">
        <v>392</v>
      </c>
      <c r="AC254" s="3">
        <f t="shared" si="62"/>
        <v>-0.74321300176260496</v>
      </c>
      <c r="AD254" s="17">
        <v>27.2</v>
      </c>
      <c r="AE254" s="3">
        <f t="shared" si="63"/>
        <v>-0.47997953894397388</v>
      </c>
      <c r="AF254" s="3">
        <v>0.2</v>
      </c>
      <c r="AG254" s="3"/>
    </row>
    <row r="255" spans="1:33" x14ac:dyDescent="0.25">
      <c r="B255" s="1">
        <v>15.9</v>
      </c>
      <c r="C255" s="3">
        <f t="shared" si="48"/>
        <v>-0.31656032963552544</v>
      </c>
      <c r="D255" s="1">
        <v>2</v>
      </c>
      <c r="E255" s="3">
        <f t="shared" si="49"/>
        <v>-0.36100485875783711</v>
      </c>
      <c r="F255" s="4">
        <v>46</v>
      </c>
      <c r="G255" s="3">
        <f t="shared" si="50"/>
        <v>-0.38180748187092606</v>
      </c>
      <c r="H255" s="4">
        <v>28.91</v>
      </c>
      <c r="I255" s="3">
        <f t="shared" si="51"/>
        <v>-0.78023501511434523</v>
      </c>
      <c r="J255" s="3">
        <v>2.8258773978663156</v>
      </c>
      <c r="K255" s="3">
        <f t="shared" si="52"/>
        <v>-0.52797116457915916</v>
      </c>
      <c r="L255" s="1">
        <v>30</v>
      </c>
      <c r="M255" s="3">
        <f t="shared" si="53"/>
        <v>-0.26411192386050031</v>
      </c>
      <c r="N255" s="1">
        <v>38</v>
      </c>
      <c r="O255" s="3">
        <f t="shared" si="54"/>
        <v>-0.47770003299474095</v>
      </c>
      <c r="P255" s="1">
        <v>150</v>
      </c>
      <c r="Q255" s="3">
        <f t="shared" si="55"/>
        <v>-0.50186493079514061</v>
      </c>
      <c r="R255" s="1">
        <v>250</v>
      </c>
      <c r="S255" s="3">
        <f t="shared" si="56"/>
        <v>-0.78395533901039682</v>
      </c>
      <c r="T255" s="1">
        <f t="shared" si="57"/>
        <v>212</v>
      </c>
      <c r="U255" s="3">
        <f t="shared" si="58"/>
        <v>-0.7573229188656353</v>
      </c>
      <c r="V255" s="1">
        <v>397.2</v>
      </c>
      <c r="W255" s="3">
        <f t="shared" si="59"/>
        <v>-0.48411249307603998</v>
      </c>
      <c r="X255" s="23">
        <v>1.0591999999999999E-2</v>
      </c>
      <c r="Y255" s="3">
        <f t="shared" si="60"/>
        <v>-6.3538962609470478E-2</v>
      </c>
      <c r="Z255" s="22">
        <v>392.3</v>
      </c>
      <c r="AA255" s="3">
        <f t="shared" si="61"/>
        <v>0.90571043994567635</v>
      </c>
      <c r="AB255" s="5">
        <v>392</v>
      </c>
      <c r="AC255" s="3">
        <f t="shared" si="62"/>
        <v>-0.74321300176260496</v>
      </c>
      <c r="AD255" s="17">
        <v>35.6</v>
      </c>
      <c r="AE255" s="3">
        <f t="shared" si="63"/>
        <v>-0.33664694670862111</v>
      </c>
      <c r="AF255" s="3">
        <v>0.25</v>
      </c>
      <c r="AG255" s="3"/>
    </row>
    <row r="256" spans="1:33" x14ac:dyDescent="0.25">
      <c r="A256" t="s">
        <v>59</v>
      </c>
      <c r="B256" s="1">
        <v>15.9</v>
      </c>
      <c r="C256" s="3">
        <f t="shared" si="48"/>
        <v>-0.31656032963552544</v>
      </c>
      <c r="D256" s="1">
        <v>2</v>
      </c>
      <c r="E256" s="3">
        <f t="shared" si="49"/>
        <v>-0.36100485875783711</v>
      </c>
      <c r="F256" s="4">
        <v>46</v>
      </c>
      <c r="G256" s="3">
        <f t="shared" si="50"/>
        <v>-0.38180748187092606</v>
      </c>
      <c r="H256" s="4">
        <v>28.91</v>
      </c>
      <c r="I256" s="3">
        <f t="shared" si="51"/>
        <v>-0.78023501511434523</v>
      </c>
      <c r="J256" s="3">
        <v>2.8258773978663156</v>
      </c>
      <c r="K256" s="3">
        <f t="shared" si="52"/>
        <v>-0.52797116457915916</v>
      </c>
      <c r="L256" s="1">
        <v>30</v>
      </c>
      <c r="M256" s="3">
        <f t="shared" si="53"/>
        <v>-0.26411192386050031</v>
      </c>
      <c r="N256" s="1">
        <v>38</v>
      </c>
      <c r="O256" s="3">
        <f t="shared" si="54"/>
        <v>-0.47770003299474095</v>
      </c>
      <c r="P256" s="1">
        <v>150</v>
      </c>
      <c r="Q256" s="3">
        <f t="shared" si="55"/>
        <v>-0.50186493079514061</v>
      </c>
      <c r="R256" s="1">
        <v>250</v>
      </c>
      <c r="S256" s="3">
        <f t="shared" si="56"/>
        <v>-0.78395533901039682</v>
      </c>
      <c r="T256" s="1">
        <f t="shared" si="57"/>
        <v>212</v>
      </c>
      <c r="U256" s="3">
        <f t="shared" si="58"/>
        <v>-0.7573229188656353</v>
      </c>
      <c r="V256" s="1">
        <v>397.2</v>
      </c>
      <c r="W256" s="3">
        <f t="shared" si="59"/>
        <v>-0.48411249307603998</v>
      </c>
      <c r="X256" s="23">
        <v>1.0591999999999999E-2</v>
      </c>
      <c r="Y256" s="3">
        <f t="shared" si="60"/>
        <v>-6.3538962609470478E-2</v>
      </c>
      <c r="Z256" s="22">
        <v>364.33872266038628</v>
      </c>
      <c r="AA256" s="3">
        <f t="shared" si="61"/>
        <v>0.59755592478616115</v>
      </c>
      <c r="AB256" s="5">
        <v>392</v>
      </c>
      <c r="AC256" s="3">
        <f t="shared" si="62"/>
        <v>-0.74321300176260496</v>
      </c>
      <c r="AD256" s="17">
        <v>27.3</v>
      </c>
      <c r="AE256" s="3">
        <f t="shared" si="63"/>
        <v>-0.47827319856021966</v>
      </c>
      <c r="AF256" s="3">
        <v>0.2</v>
      </c>
      <c r="AG256" s="3"/>
    </row>
    <row r="257" spans="1:33" x14ac:dyDescent="0.25">
      <c r="B257" s="1">
        <v>15.9</v>
      </c>
      <c r="C257" s="3">
        <f t="shared" si="48"/>
        <v>-0.31656032963552544</v>
      </c>
      <c r="D257" s="1">
        <v>2</v>
      </c>
      <c r="E257" s="3">
        <f t="shared" si="49"/>
        <v>-0.36100485875783711</v>
      </c>
      <c r="F257" s="4">
        <v>46</v>
      </c>
      <c r="G257" s="3">
        <f t="shared" si="50"/>
        <v>-0.38180748187092606</v>
      </c>
      <c r="H257" s="4">
        <v>28.91</v>
      </c>
      <c r="I257" s="3">
        <f t="shared" si="51"/>
        <v>-0.78023501511434523</v>
      </c>
      <c r="J257" s="3">
        <v>2.8258773978663156</v>
      </c>
      <c r="K257" s="3">
        <f t="shared" si="52"/>
        <v>-0.52797116457915916</v>
      </c>
      <c r="L257" s="1">
        <v>30</v>
      </c>
      <c r="M257" s="3">
        <f t="shared" si="53"/>
        <v>-0.26411192386050031</v>
      </c>
      <c r="N257" s="1">
        <v>38</v>
      </c>
      <c r="O257" s="3">
        <f t="shared" si="54"/>
        <v>-0.47770003299474095</v>
      </c>
      <c r="P257" s="1">
        <v>150</v>
      </c>
      <c r="Q257" s="3">
        <f t="shared" si="55"/>
        <v>-0.50186493079514061</v>
      </c>
      <c r="R257" s="1">
        <v>250</v>
      </c>
      <c r="S257" s="3">
        <f t="shared" si="56"/>
        <v>-0.78395533901039682</v>
      </c>
      <c r="T257" s="1">
        <f t="shared" si="57"/>
        <v>212</v>
      </c>
      <c r="U257" s="3">
        <f t="shared" si="58"/>
        <v>-0.7573229188656353</v>
      </c>
      <c r="V257" s="1">
        <v>397.2</v>
      </c>
      <c r="W257" s="3">
        <f t="shared" si="59"/>
        <v>-0.48411249307603998</v>
      </c>
      <c r="X257" s="23">
        <v>1.0591999999999999E-2</v>
      </c>
      <c r="Y257" s="3">
        <f t="shared" si="60"/>
        <v>-6.3538962609470478E-2</v>
      </c>
      <c r="Z257" s="22">
        <v>392.3</v>
      </c>
      <c r="AA257" s="3">
        <f t="shared" si="61"/>
        <v>0.90571043994567635</v>
      </c>
      <c r="AB257" s="5">
        <v>392</v>
      </c>
      <c r="AC257" s="3">
        <f t="shared" si="62"/>
        <v>-0.74321300176260496</v>
      </c>
      <c r="AD257" s="17">
        <v>35.700000000000003</v>
      </c>
      <c r="AE257" s="3">
        <f t="shared" si="63"/>
        <v>-0.33494060632486689</v>
      </c>
      <c r="AF257" s="3">
        <v>0.3</v>
      </c>
      <c r="AG257" s="3"/>
    </row>
    <row r="258" spans="1:33" x14ac:dyDescent="0.25">
      <c r="A258" t="s">
        <v>60</v>
      </c>
      <c r="B258" s="1">
        <v>12.7</v>
      </c>
      <c r="C258" s="3">
        <f t="shared" si="48"/>
        <v>-0.82790034162339388</v>
      </c>
      <c r="D258" s="1">
        <v>2</v>
      </c>
      <c r="E258" s="3">
        <f t="shared" si="49"/>
        <v>-0.36100485875783711</v>
      </c>
      <c r="F258" s="4">
        <v>52</v>
      </c>
      <c r="G258" s="3">
        <f t="shared" si="50"/>
        <v>-0.25347065980641942</v>
      </c>
      <c r="H258" s="4">
        <v>30.38</v>
      </c>
      <c r="I258" s="3">
        <f t="shared" si="51"/>
        <v>-0.65355899687728858</v>
      </c>
      <c r="J258" s="3">
        <v>2.9208758709847928</v>
      </c>
      <c r="K258" s="3">
        <f t="shared" si="52"/>
        <v>-0.33838210473596231</v>
      </c>
      <c r="L258" s="1">
        <v>30</v>
      </c>
      <c r="M258" s="3">
        <f t="shared" si="53"/>
        <v>-0.26411192386050031</v>
      </c>
      <c r="N258" s="1">
        <v>36.5</v>
      </c>
      <c r="O258" s="3">
        <f t="shared" si="54"/>
        <v>-0.6005104305001745</v>
      </c>
      <c r="P258" s="1">
        <v>150</v>
      </c>
      <c r="Q258" s="3">
        <f t="shared" si="55"/>
        <v>-0.50186493079514061</v>
      </c>
      <c r="R258" s="1">
        <v>250</v>
      </c>
      <c r="S258" s="3">
        <f t="shared" si="56"/>
        <v>-0.78395533901039682</v>
      </c>
      <c r="T258" s="1">
        <f t="shared" si="57"/>
        <v>213.5</v>
      </c>
      <c r="U258" s="3">
        <f t="shared" si="58"/>
        <v>-0.74343597755800683</v>
      </c>
      <c r="V258" s="1">
        <v>253.4</v>
      </c>
      <c r="W258" s="3">
        <f t="shared" si="59"/>
        <v>-0.72971154899422108</v>
      </c>
      <c r="X258" s="23">
        <v>6.7573333333333331E-3</v>
      </c>
      <c r="Y258" s="3">
        <f t="shared" si="60"/>
        <v>-0.53493532592350157</v>
      </c>
      <c r="Z258" s="22">
        <v>317.10269794078823</v>
      </c>
      <c r="AA258" s="3">
        <f t="shared" si="61"/>
        <v>7.6979052752185043E-2</v>
      </c>
      <c r="AB258" s="5">
        <v>392</v>
      </c>
      <c r="AC258" s="3">
        <f t="shared" si="62"/>
        <v>-0.74321300176260496</v>
      </c>
      <c r="AD258" s="17">
        <v>15.6</v>
      </c>
      <c r="AE258" s="3">
        <f t="shared" si="63"/>
        <v>-0.67791502345946086</v>
      </c>
      <c r="AF258" s="3">
        <v>0.15</v>
      </c>
      <c r="AG258" s="3"/>
    </row>
    <row r="259" spans="1:33" x14ac:dyDescent="0.25">
      <c r="B259" s="1">
        <v>12.7</v>
      </c>
      <c r="C259" s="3">
        <f t="shared" ref="C259:C322" si="64">(B259-B$344)/B$345</f>
        <v>-0.82790034162339388</v>
      </c>
      <c r="D259" s="1">
        <v>2</v>
      </c>
      <c r="E259" s="3">
        <f t="shared" ref="E259:E322" si="65">(D259-D$344)/D$345</f>
        <v>-0.36100485875783711</v>
      </c>
      <c r="F259" s="4">
        <v>52</v>
      </c>
      <c r="G259" s="3">
        <f t="shared" ref="G259:G322" si="66">(F259-F$344)/F$345</f>
        <v>-0.25347065980641942</v>
      </c>
      <c r="H259" s="4">
        <v>30.38</v>
      </c>
      <c r="I259" s="3">
        <f t="shared" ref="I259:I322" si="67">(H259-H$344)/H$345</f>
        <v>-0.65355899687728858</v>
      </c>
      <c r="J259" s="3">
        <v>2.9208758709847928</v>
      </c>
      <c r="K259" s="3">
        <f t="shared" ref="K259:K322" si="68">(J259-J$344)/J$345</f>
        <v>-0.33838210473596231</v>
      </c>
      <c r="L259" s="1">
        <v>30</v>
      </c>
      <c r="M259" s="3">
        <f t="shared" ref="M259:M322" si="69">(L259-L$344)/L$345</f>
        <v>-0.26411192386050031</v>
      </c>
      <c r="N259" s="1">
        <v>36.5</v>
      </c>
      <c r="O259" s="3">
        <f t="shared" ref="O259:O322" si="70">(N259-N$344)/N$345</f>
        <v>-0.6005104305001745</v>
      </c>
      <c r="P259" s="1">
        <v>150</v>
      </c>
      <c r="Q259" s="3">
        <f t="shared" ref="Q259:Q322" si="71">(P259-P$344)/P$345</f>
        <v>-0.50186493079514061</v>
      </c>
      <c r="R259" s="1">
        <v>250</v>
      </c>
      <c r="S259" s="3">
        <f t="shared" ref="S259:S322" si="72">(R259-R$344)/R$345</f>
        <v>-0.78395533901039682</v>
      </c>
      <c r="T259" s="1">
        <f t="shared" ref="T259:T322" si="73">R259-N259</f>
        <v>213.5</v>
      </c>
      <c r="U259" s="3">
        <f t="shared" ref="U259:U322" si="74">(T259-T$344)/T$345</f>
        <v>-0.74343597755800683</v>
      </c>
      <c r="V259" s="1">
        <v>253.4</v>
      </c>
      <c r="W259" s="3">
        <f t="shared" ref="W259:W322" si="75">(V259-V$344)/V$345</f>
        <v>-0.72971154899422108</v>
      </c>
      <c r="X259" s="23">
        <v>6.7573333333333331E-3</v>
      </c>
      <c r="Y259" s="3">
        <f t="shared" ref="Y259:Y322" si="76">(X259-X$344)/X$345</f>
        <v>-0.53493532592350157</v>
      </c>
      <c r="Z259" s="22">
        <v>392.3</v>
      </c>
      <c r="AA259" s="3">
        <f t="shared" ref="AA259:AA322" si="77">(Z259-Z$344)/Z$345</f>
        <v>0.90571043994567635</v>
      </c>
      <c r="AB259" s="5">
        <v>392</v>
      </c>
      <c r="AC259" s="3">
        <f t="shared" ref="AC259:AC322" si="78">(AB259-AB$344)/AB$345</f>
        <v>-0.74321300176260496</v>
      </c>
      <c r="AD259" s="17">
        <v>19.600000000000001</v>
      </c>
      <c r="AE259" s="3">
        <f t="shared" ref="AE259:AE322" si="79">(AD259-AD$344)/AD$345</f>
        <v>-0.60966140810929292</v>
      </c>
      <c r="AF259" s="3">
        <v>0.2</v>
      </c>
      <c r="AG259" s="3"/>
    </row>
    <row r="260" spans="1:33" x14ac:dyDescent="0.25">
      <c r="A260" t="s">
        <v>61</v>
      </c>
      <c r="B260" s="1">
        <v>12.7</v>
      </c>
      <c r="C260" s="3">
        <f t="shared" si="64"/>
        <v>-0.82790034162339388</v>
      </c>
      <c r="D260" s="1">
        <v>2</v>
      </c>
      <c r="E260" s="3">
        <f t="shared" si="65"/>
        <v>-0.36100485875783711</v>
      </c>
      <c r="F260" s="4">
        <v>52</v>
      </c>
      <c r="G260" s="3">
        <f t="shared" si="66"/>
        <v>-0.25347065980641942</v>
      </c>
      <c r="H260" s="4">
        <v>30.38</v>
      </c>
      <c r="I260" s="3">
        <f t="shared" si="67"/>
        <v>-0.65355899687728858</v>
      </c>
      <c r="J260" s="3">
        <v>2.9208758709847928</v>
      </c>
      <c r="K260" s="3">
        <f t="shared" si="68"/>
        <v>-0.33838210473596231</v>
      </c>
      <c r="L260" s="1">
        <v>30</v>
      </c>
      <c r="M260" s="3">
        <f t="shared" si="69"/>
        <v>-0.26411192386050031</v>
      </c>
      <c r="N260" s="1">
        <v>36.5</v>
      </c>
      <c r="O260" s="3">
        <f t="shared" si="70"/>
        <v>-0.6005104305001745</v>
      </c>
      <c r="P260" s="1">
        <v>150</v>
      </c>
      <c r="Q260" s="3">
        <f t="shared" si="71"/>
        <v>-0.50186493079514061</v>
      </c>
      <c r="R260" s="1">
        <v>250</v>
      </c>
      <c r="S260" s="3">
        <f t="shared" si="72"/>
        <v>-0.78395533901039682</v>
      </c>
      <c r="T260" s="1">
        <f t="shared" si="73"/>
        <v>213.5</v>
      </c>
      <c r="U260" s="3">
        <f t="shared" si="74"/>
        <v>-0.74343597755800683</v>
      </c>
      <c r="V260" s="1">
        <v>253.4</v>
      </c>
      <c r="W260" s="3">
        <f t="shared" si="75"/>
        <v>-0.72971154899422108</v>
      </c>
      <c r="X260" s="23">
        <v>6.7573333333333331E-3</v>
      </c>
      <c r="Y260" s="3">
        <f t="shared" si="76"/>
        <v>-0.53493532592350157</v>
      </c>
      <c r="Z260" s="22">
        <v>319.13540754297276</v>
      </c>
      <c r="AA260" s="3">
        <f t="shared" si="77"/>
        <v>9.9381056577447932E-2</v>
      </c>
      <c r="AB260" s="5">
        <v>392</v>
      </c>
      <c r="AC260" s="3">
        <f t="shared" si="78"/>
        <v>-0.74321300176260496</v>
      </c>
      <c r="AD260" s="17">
        <v>15.7</v>
      </c>
      <c r="AE260" s="3">
        <f t="shared" si="79"/>
        <v>-0.67620868307570681</v>
      </c>
      <c r="AF260" s="3">
        <v>0.15</v>
      </c>
      <c r="AG260" s="3"/>
    </row>
    <row r="261" spans="1:33" x14ac:dyDescent="0.25">
      <c r="B261" s="1">
        <v>12.7</v>
      </c>
      <c r="C261" s="3">
        <f t="shared" si="64"/>
        <v>-0.82790034162339388</v>
      </c>
      <c r="D261" s="1">
        <v>2</v>
      </c>
      <c r="E261" s="3">
        <f t="shared" si="65"/>
        <v>-0.36100485875783711</v>
      </c>
      <c r="F261" s="4">
        <v>52</v>
      </c>
      <c r="G261" s="3">
        <f t="shared" si="66"/>
        <v>-0.25347065980641942</v>
      </c>
      <c r="H261" s="4">
        <v>30.38</v>
      </c>
      <c r="I261" s="3">
        <f t="shared" si="67"/>
        <v>-0.65355899687728858</v>
      </c>
      <c r="J261" s="3">
        <v>2.9208758709847928</v>
      </c>
      <c r="K261" s="3">
        <f t="shared" si="68"/>
        <v>-0.33838210473596231</v>
      </c>
      <c r="L261" s="1">
        <v>30</v>
      </c>
      <c r="M261" s="3">
        <f t="shared" si="69"/>
        <v>-0.26411192386050031</v>
      </c>
      <c r="N261" s="1">
        <v>36.5</v>
      </c>
      <c r="O261" s="3">
        <f t="shared" si="70"/>
        <v>-0.6005104305001745</v>
      </c>
      <c r="P261" s="1">
        <v>150</v>
      </c>
      <c r="Q261" s="3">
        <f t="shared" si="71"/>
        <v>-0.50186493079514061</v>
      </c>
      <c r="R261" s="1">
        <v>250</v>
      </c>
      <c r="S261" s="3">
        <f t="shared" si="72"/>
        <v>-0.78395533901039682</v>
      </c>
      <c r="T261" s="1">
        <f t="shared" si="73"/>
        <v>213.5</v>
      </c>
      <c r="U261" s="3">
        <f t="shared" si="74"/>
        <v>-0.74343597755800683</v>
      </c>
      <c r="V261" s="1">
        <v>253.4</v>
      </c>
      <c r="W261" s="3">
        <f t="shared" si="75"/>
        <v>-0.72971154899422108</v>
      </c>
      <c r="X261" s="23">
        <v>6.7573333333333331E-3</v>
      </c>
      <c r="Y261" s="3">
        <f t="shared" si="76"/>
        <v>-0.53493532592350157</v>
      </c>
      <c r="Z261" s="22">
        <v>392.3</v>
      </c>
      <c r="AA261" s="3">
        <f t="shared" si="77"/>
        <v>0.90571043994567635</v>
      </c>
      <c r="AB261" s="5">
        <v>392</v>
      </c>
      <c r="AC261" s="3">
        <f t="shared" si="78"/>
        <v>-0.74321300176260496</v>
      </c>
      <c r="AD261" s="17">
        <v>19.600000000000001</v>
      </c>
      <c r="AE261" s="3">
        <f t="shared" si="79"/>
        <v>-0.60966140810929292</v>
      </c>
      <c r="AF261" s="3">
        <v>0.2</v>
      </c>
      <c r="AG261" s="3"/>
    </row>
    <row r="262" spans="1:33" x14ac:dyDescent="0.25">
      <c r="A262" t="s">
        <v>62</v>
      </c>
      <c r="B262" s="1">
        <v>15.9</v>
      </c>
      <c r="C262" s="3">
        <f t="shared" si="64"/>
        <v>-0.31656032963552544</v>
      </c>
      <c r="D262" s="1">
        <v>2</v>
      </c>
      <c r="E262" s="3">
        <f t="shared" si="65"/>
        <v>-0.36100485875783711</v>
      </c>
      <c r="F262" s="4">
        <v>46</v>
      </c>
      <c r="G262" s="3">
        <f t="shared" si="66"/>
        <v>-0.38180748187092606</v>
      </c>
      <c r="H262" s="4">
        <v>30.38</v>
      </c>
      <c r="I262" s="3">
        <f t="shared" si="67"/>
        <v>-0.65355899687728858</v>
      </c>
      <c r="J262" s="3">
        <v>2.9208758709847928</v>
      </c>
      <c r="K262" s="3">
        <f t="shared" si="68"/>
        <v>-0.33838210473596231</v>
      </c>
      <c r="L262" s="1">
        <v>30</v>
      </c>
      <c r="M262" s="3">
        <f t="shared" si="69"/>
        <v>-0.26411192386050031</v>
      </c>
      <c r="N262" s="1">
        <v>38</v>
      </c>
      <c r="O262" s="3">
        <f t="shared" si="70"/>
        <v>-0.47770003299474095</v>
      </c>
      <c r="P262" s="1">
        <v>150</v>
      </c>
      <c r="Q262" s="3">
        <f t="shared" si="71"/>
        <v>-0.50186493079514061</v>
      </c>
      <c r="R262" s="1">
        <v>250</v>
      </c>
      <c r="S262" s="3">
        <f t="shared" si="72"/>
        <v>-0.78395533901039682</v>
      </c>
      <c r="T262" s="1">
        <f t="shared" si="73"/>
        <v>212</v>
      </c>
      <c r="U262" s="3">
        <f t="shared" si="74"/>
        <v>-0.7573229188656353</v>
      </c>
      <c r="V262" s="1">
        <v>397.2</v>
      </c>
      <c r="W262" s="3">
        <f t="shared" si="75"/>
        <v>-0.48411249307603998</v>
      </c>
      <c r="X262" s="23">
        <v>1.0591999999999999E-2</v>
      </c>
      <c r="Y262" s="3">
        <f t="shared" si="76"/>
        <v>-6.3538962609470478E-2</v>
      </c>
      <c r="Z262" s="22">
        <v>260.02902224680844</v>
      </c>
      <c r="AA262" s="3">
        <f t="shared" si="77"/>
        <v>-0.55201620551997199</v>
      </c>
      <c r="AB262" s="5">
        <v>392</v>
      </c>
      <c r="AC262" s="3">
        <f t="shared" si="78"/>
        <v>-0.74321300176260496</v>
      </c>
      <c r="AD262" s="17">
        <v>19.5</v>
      </c>
      <c r="AE262" s="3">
        <f t="shared" si="79"/>
        <v>-0.6113677484930472</v>
      </c>
      <c r="AF262" s="3">
        <v>0.15</v>
      </c>
      <c r="AG262" s="3"/>
    </row>
    <row r="263" spans="1:33" x14ac:dyDescent="0.25">
      <c r="B263" s="1">
        <v>15.9</v>
      </c>
      <c r="C263" s="3">
        <f t="shared" si="64"/>
        <v>-0.31656032963552544</v>
      </c>
      <c r="D263" s="1">
        <v>2</v>
      </c>
      <c r="E263" s="3">
        <f t="shared" si="65"/>
        <v>-0.36100485875783711</v>
      </c>
      <c r="F263" s="4">
        <v>46</v>
      </c>
      <c r="G263" s="3">
        <f t="shared" si="66"/>
        <v>-0.38180748187092606</v>
      </c>
      <c r="H263" s="4">
        <v>30.38</v>
      </c>
      <c r="I263" s="3">
        <f t="shared" si="67"/>
        <v>-0.65355899687728858</v>
      </c>
      <c r="J263" s="3">
        <v>2.9208758709847928</v>
      </c>
      <c r="K263" s="3">
        <f t="shared" si="68"/>
        <v>-0.33838210473596231</v>
      </c>
      <c r="L263" s="1">
        <v>30</v>
      </c>
      <c r="M263" s="3">
        <f t="shared" si="69"/>
        <v>-0.26411192386050031</v>
      </c>
      <c r="N263" s="1">
        <v>38</v>
      </c>
      <c r="O263" s="3">
        <f t="shared" si="70"/>
        <v>-0.47770003299474095</v>
      </c>
      <c r="P263" s="1">
        <v>150</v>
      </c>
      <c r="Q263" s="3">
        <f t="shared" si="71"/>
        <v>-0.50186493079514061</v>
      </c>
      <c r="R263" s="1">
        <v>250</v>
      </c>
      <c r="S263" s="3">
        <f t="shared" si="72"/>
        <v>-0.78395533901039682</v>
      </c>
      <c r="T263" s="1">
        <f t="shared" si="73"/>
        <v>212</v>
      </c>
      <c r="U263" s="3">
        <f t="shared" si="74"/>
        <v>-0.7573229188656353</v>
      </c>
      <c r="V263" s="1">
        <v>397.2</v>
      </c>
      <c r="W263" s="3">
        <f t="shared" si="75"/>
        <v>-0.48411249307603998</v>
      </c>
      <c r="X263" s="23">
        <v>1.0591999999999999E-2</v>
      </c>
      <c r="Y263" s="3">
        <f t="shared" si="76"/>
        <v>-6.3538962609470478E-2</v>
      </c>
      <c r="Z263" s="22">
        <v>365.37411331090004</v>
      </c>
      <c r="AA263" s="3">
        <f t="shared" si="77"/>
        <v>0.60896671621870202</v>
      </c>
      <c r="AB263" s="5">
        <v>392</v>
      </c>
      <c r="AC263" s="3">
        <f t="shared" si="78"/>
        <v>-0.74321300176260496</v>
      </c>
      <c r="AD263" s="17">
        <v>27.4</v>
      </c>
      <c r="AE263" s="3">
        <f t="shared" si="79"/>
        <v>-0.47656685817646549</v>
      </c>
      <c r="AF263" s="3">
        <v>0.25</v>
      </c>
      <c r="AG263" s="3"/>
    </row>
    <row r="264" spans="1:33" x14ac:dyDescent="0.25">
      <c r="B264" s="1">
        <v>15.9</v>
      </c>
      <c r="C264" s="3">
        <f t="shared" si="64"/>
        <v>-0.31656032963552544</v>
      </c>
      <c r="D264" s="1">
        <v>2</v>
      </c>
      <c r="E264" s="3">
        <f t="shared" si="65"/>
        <v>-0.36100485875783711</v>
      </c>
      <c r="F264" s="4">
        <v>46</v>
      </c>
      <c r="G264" s="3">
        <f t="shared" si="66"/>
        <v>-0.38180748187092606</v>
      </c>
      <c r="H264" s="4">
        <v>30.38</v>
      </c>
      <c r="I264" s="3">
        <f t="shared" si="67"/>
        <v>-0.65355899687728858</v>
      </c>
      <c r="J264" s="3">
        <v>2.9208758709847928</v>
      </c>
      <c r="K264" s="3">
        <f t="shared" si="68"/>
        <v>-0.33838210473596231</v>
      </c>
      <c r="L264" s="1">
        <v>30</v>
      </c>
      <c r="M264" s="3">
        <f t="shared" si="69"/>
        <v>-0.26411192386050031</v>
      </c>
      <c r="N264" s="1">
        <v>38</v>
      </c>
      <c r="O264" s="3">
        <f t="shared" si="70"/>
        <v>-0.47770003299474095</v>
      </c>
      <c r="P264" s="1">
        <v>150</v>
      </c>
      <c r="Q264" s="3">
        <f t="shared" si="71"/>
        <v>-0.50186493079514061</v>
      </c>
      <c r="R264" s="1">
        <v>250</v>
      </c>
      <c r="S264" s="3">
        <f t="shared" si="72"/>
        <v>-0.78395533901039682</v>
      </c>
      <c r="T264" s="1">
        <f t="shared" si="73"/>
        <v>212</v>
      </c>
      <c r="U264" s="3">
        <f t="shared" si="74"/>
        <v>-0.7573229188656353</v>
      </c>
      <c r="V264" s="1">
        <v>397.2</v>
      </c>
      <c r="W264" s="3">
        <f t="shared" si="75"/>
        <v>-0.48411249307603998</v>
      </c>
      <c r="X264" s="23">
        <v>1.0591999999999999E-2</v>
      </c>
      <c r="Y264" s="3">
        <f t="shared" si="76"/>
        <v>-6.3538962609470478E-2</v>
      </c>
      <c r="Z264" s="22">
        <v>392.3</v>
      </c>
      <c r="AA264" s="3">
        <f t="shared" si="77"/>
        <v>0.90571043994567635</v>
      </c>
      <c r="AB264" s="5">
        <v>392</v>
      </c>
      <c r="AC264" s="3">
        <f t="shared" si="78"/>
        <v>-0.74321300176260496</v>
      </c>
      <c r="AD264" s="17">
        <v>31.3</v>
      </c>
      <c r="AE264" s="3">
        <f t="shared" si="79"/>
        <v>-0.41001958321005172</v>
      </c>
      <c r="AF264" s="3">
        <v>0.3</v>
      </c>
      <c r="AG264" s="3"/>
    </row>
    <row r="265" spans="1:33" x14ac:dyDescent="0.25">
      <c r="A265" t="s">
        <v>63</v>
      </c>
      <c r="B265" s="1">
        <v>15.9</v>
      </c>
      <c r="C265" s="3">
        <f t="shared" si="64"/>
        <v>-0.31656032963552544</v>
      </c>
      <c r="D265" s="1">
        <v>2</v>
      </c>
      <c r="E265" s="3">
        <f t="shared" si="65"/>
        <v>-0.36100485875783711</v>
      </c>
      <c r="F265" s="4">
        <v>46</v>
      </c>
      <c r="G265" s="3">
        <f t="shared" si="66"/>
        <v>-0.38180748187092606</v>
      </c>
      <c r="H265" s="4">
        <v>30.38</v>
      </c>
      <c r="I265" s="3">
        <f t="shared" si="67"/>
        <v>-0.65355899687728858</v>
      </c>
      <c r="J265" s="3">
        <v>2.9208758709847928</v>
      </c>
      <c r="K265" s="3">
        <f t="shared" si="68"/>
        <v>-0.33838210473596231</v>
      </c>
      <c r="L265" s="1">
        <v>30</v>
      </c>
      <c r="M265" s="3">
        <f t="shared" si="69"/>
        <v>-0.26411192386050031</v>
      </c>
      <c r="N265" s="1">
        <v>38</v>
      </c>
      <c r="O265" s="3">
        <f t="shared" si="70"/>
        <v>-0.47770003299474095</v>
      </c>
      <c r="P265" s="1">
        <v>150</v>
      </c>
      <c r="Q265" s="3">
        <f t="shared" si="71"/>
        <v>-0.50186493079514061</v>
      </c>
      <c r="R265" s="1">
        <v>250</v>
      </c>
      <c r="S265" s="3">
        <f t="shared" si="72"/>
        <v>-0.78395533901039682</v>
      </c>
      <c r="T265" s="1">
        <f t="shared" si="73"/>
        <v>212</v>
      </c>
      <c r="U265" s="3">
        <f t="shared" si="74"/>
        <v>-0.7573229188656353</v>
      </c>
      <c r="V265" s="1">
        <v>397.2</v>
      </c>
      <c r="W265" s="3">
        <f t="shared" si="75"/>
        <v>-0.48411249307603998</v>
      </c>
      <c r="X265" s="23">
        <v>1.0591999999999999E-2</v>
      </c>
      <c r="Y265" s="3">
        <f t="shared" si="76"/>
        <v>-6.3538962609470478E-2</v>
      </c>
      <c r="Z265" s="22">
        <v>261.36250441217675</v>
      </c>
      <c r="AA265" s="3">
        <f t="shared" si="77"/>
        <v>-0.53732021916884887</v>
      </c>
      <c r="AB265" s="5">
        <v>392</v>
      </c>
      <c r="AC265" s="3">
        <f t="shared" si="78"/>
        <v>-0.74321300176260496</v>
      </c>
      <c r="AD265" s="17">
        <v>19.600000000000001</v>
      </c>
      <c r="AE265" s="3">
        <f t="shared" si="79"/>
        <v>-0.60966140810929292</v>
      </c>
      <c r="AF265" s="3">
        <v>0.15</v>
      </c>
      <c r="AG265" s="3"/>
    </row>
    <row r="266" spans="1:33" x14ac:dyDescent="0.25">
      <c r="B266" s="1">
        <v>15.9</v>
      </c>
      <c r="C266" s="3">
        <f t="shared" si="64"/>
        <v>-0.31656032963552544</v>
      </c>
      <c r="D266" s="1">
        <v>2</v>
      </c>
      <c r="E266" s="3">
        <f t="shared" si="65"/>
        <v>-0.36100485875783711</v>
      </c>
      <c r="F266" s="4">
        <v>46</v>
      </c>
      <c r="G266" s="3">
        <f t="shared" si="66"/>
        <v>-0.38180748187092606</v>
      </c>
      <c r="H266" s="4">
        <v>30.38</v>
      </c>
      <c r="I266" s="3">
        <f t="shared" si="67"/>
        <v>-0.65355899687728858</v>
      </c>
      <c r="J266" s="3">
        <v>2.9208758709847928</v>
      </c>
      <c r="K266" s="3">
        <f t="shared" si="68"/>
        <v>-0.33838210473596231</v>
      </c>
      <c r="L266" s="1">
        <v>30</v>
      </c>
      <c r="M266" s="3">
        <f t="shared" si="69"/>
        <v>-0.26411192386050031</v>
      </c>
      <c r="N266" s="1">
        <v>38</v>
      </c>
      <c r="O266" s="3">
        <f t="shared" si="70"/>
        <v>-0.47770003299474095</v>
      </c>
      <c r="P266" s="1">
        <v>150</v>
      </c>
      <c r="Q266" s="3">
        <f t="shared" si="71"/>
        <v>-0.50186493079514061</v>
      </c>
      <c r="R266" s="1">
        <v>250</v>
      </c>
      <c r="S266" s="3">
        <f t="shared" si="72"/>
        <v>-0.78395533901039682</v>
      </c>
      <c r="T266" s="1">
        <f t="shared" si="73"/>
        <v>212</v>
      </c>
      <c r="U266" s="3">
        <f t="shared" si="74"/>
        <v>-0.7573229188656353</v>
      </c>
      <c r="V266" s="1">
        <v>397.2</v>
      </c>
      <c r="W266" s="3">
        <f t="shared" si="75"/>
        <v>-0.48411249307603998</v>
      </c>
      <c r="X266" s="23">
        <v>1.0591999999999999E-2</v>
      </c>
      <c r="Y266" s="3">
        <f t="shared" si="76"/>
        <v>-6.3538962609470478E-2</v>
      </c>
      <c r="Z266" s="22">
        <v>366.70759547626835</v>
      </c>
      <c r="AA266" s="3">
        <f t="shared" si="77"/>
        <v>0.62366270256982514</v>
      </c>
      <c r="AB266" s="5">
        <v>392</v>
      </c>
      <c r="AC266" s="3">
        <f t="shared" si="78"/>
        <v>-0.74321300176260496</v>
      </c>
      <c r="AD266" s="17">
        <v>27.5</v>
      </c>
      <c r="AE266" s="3">
        <f t="shared" si="79"/>
        <v>-0.47486051779271127</v>
      </c>
      <c r="AF266" s="3">
        <v>0.25</v>
      </c>
      <c r="AG266" s="3"/>
    </row>
    <row r="267" spans="1:33" x14ac:dyDescent="0.25">
      <c r="A267" t="s">
        <v>64</v>
      </c>
      <c r="B267" s="1">
        <v>19.100000000000001</v>
      </c>
      <c r="C267" s="3">
        <f t="shared" si="64"/>
        <v>0.194779682352343</v>
      </c>
      <c r="D267" s="1">
        <v>2</v>
      </c>
      <c r="E267" s="3">
        <f t="shared" si="65"/>
        <v>-0.36100485875783711</v>
      </c>
      <c r="F267" s="4">
        <v>40</v>
      </c>
      <c r="G267" s="3">
        <f t="shared" si="66"/>
        <v>-0.51014430393543264</v>
      </c>
      <c r="H267" s="4">
        <v>30.38</v>
      </c>
      <c r="I267" s="3">
        <f t="shared" si="67"/>
        <v>-0.65355899687728858</v>
      </c>
      <c r="J267" s="3">
        <v>2.9208758709847928</v>
      </c>
      <c r="K267" s="3">
        <f t="shared" si="68"/>
        <v>-0.33838210473596231</v>
      </c>
      <c r="L267" s="1">
        <v>30</v>
      </c>
      <c r="M267" s="3">
        <f t="shared" si="69"/>
        <v>-0.26411192386050031</v>
      </c>
      <c r="N267" s="1">
        <v>39.5</v>
      </c>
      <c r="O267" s="3">
        <f t="shared" si="70"/>
        <v>-0.35488963548930741</v>
      </c>
      <c r="P267" s="1">
        <v>150</v>
      </c>
      <c r="Q267" s="3">
        <f t="shared" si="71"/>
        <v>-0.50186493079514061</v>
      </c>
      <c r="R267" s="1">
        <v>250</v>
      </c>
      <c r="S267" s="3">
        <f t="shared" si="72"/>
        <v>-0.78395533901039682</v>
      </c>
      <c r="T267" s="1">
        <f t="shared" si="73"/>
        <v>210.5</v>
      </c>
      <c r="U267" s="3">
        <f t="shared" si="74"/>
        <v>-0.77120986017326376</v>
      </c>
      <c r="V267" s="1">
        <v>573</v>
      </c>
      <c r="W267" s="3">
        <f t="shared" si="75"/>
        <v>-0.18385996157105924</v>
      </c>
      <c r="X267" s="23">
        <v>1.528E-2</v>
      </c>
      <c r="Y267" s="3">
        <f t="shared" si="76"/>
        <v>0.51275784316665407</v>
      </c>
      <c r="Z267" s="22">
        <v>187.02573904138569</v>
      </c>
      <c r="AA267" s="3">
        <f t="shared" si="77"/>
        <v>-1.3565678384079494</v>
      </c>
      <c r="AB267" s="5">
        <v>392</v>
      </c>
      <c r="AC267" s="3">
        <f t="shared" si="78"/>
        <v>-0.74321300176260496</v>
      </c>
      <c r="AD267" s="17">
        <v>19.7</v>
      </c>
      <c r="AE267" s="3">
        <f t="shared" si="79"/>
        <v>-0.60795506772553887</v>
      </c>
      <c r="AF267" s="3">
        <v>0.15</v>
      </c>
      <c r="AG267" s="3"/>
    </row>
    <row r="268" spans="1:33" x14ac:dyDescent="0.25">
      <c r="B268" s="1">
        <v>19.100000000000001</v>
      </c>
      <c r="C268" s="3">
        <f t="shared" si="64"/>
        <v>0.194779682352343</v>
      </c>
      <c r="D268" s="1">
        <v>2</v>
      </c>
      <c r="E268" s="3">
        <f t="shared" si="65"/>
        <v>-0.36100485875783711</v>
      </c>
      <c r="F268" s="4">
        <v>40</v>
      </c>
      <c r="G268" s="3">
        <f t="shared" si="66"/>
        <v>-0.51014430393543264</v>
      </c>
      <c r="H268" s="4">
        <v>30.38</v>
      </c>
      <c r="I268" s="3">
        <f t="shared" si="67"/>
        <v>-0.65355899687728858</v>
      </c>
      <c r="J268" s="3">
        <v>2.9208758709847928</v>
      </c>
      <c r="K268" s="3">
        <f t="shared" si="68"/>
        <v>-0.33838210473596231</v>
      </c>
      <c r="L268" s="1">
        <v>30</v>
      </c>
      <c r="M268" s="3">
        <f t="shared" si="69"/>
        <v>-0.26411192386050031</v>
      </c>
      <c r="N268" s="1">
        <v>39.5</v>
      </c>
      <c r="O268" s="3">
        <f t="shared" si="70"/>
        <v>-0.35488963548930741</v>
      </c>
      <c r="P268" s="1">
        <v>150</v>
      </c>
      <c r="Q268" s="3">
        <f t="shared" si="71"/>
        <v>-0.50186493079514061</v>
      </c>
      <c r="R268" s="1">
        <v>250</v>
      </c>
      <c r="S268" s="3">
        <f t="shared" si="72"/>
        <v>-0.78395533901039682</v>
      </c>
      <c r="T268" s="1">
        <f t="shared" si="73"/>
        <v>210.5</v>
      </c>
      <c r="U268" s="3">
        <f t="shared" si="74"/>
        <v>-0.77120986017326376</v>
      </c>
      <c r="V268" s="1">
        <v>573</v>
      </c>
      <c r="W268" s="3">
        <f t="shared" si="75"/>
        <v>-0.18385996157105924</v>
      </c>
      <c r="X268" s="23">
        <v>1.528E-2</v>
      </c>
      <c r="Y268" s="3">
        <f t="shared" si="76"/>
        <v>0.51275784316665407</v>
      </c>
      <c r="Z268" s="22">
        <v>261.07653927096982</v>
      </c>
      <c r="AA268" s="3">
        <f t="shared" si="77"/>
        <v>-0.54047177223886189</v>
      </c>
      <c r="AB268" s="5">
        <v>392</v>
      </c>
      <c r="AC268" s="3">
        <f t="shared" si="78"/>
        <v>-0.74321300176260496</v>
      </c>
      <c r="AD268" s="17">
        <v>27.5</v>
      </c>
      <c r="AE268" s="3">
        <f t="shared" si="79"/>
        <v>-0.47486051779271127</v>
      </c>
      <c r="AF268" s="3">
        <v>0.2</v>
      </c>
      <c r="AG268" s="3"/>
    </row>
    <row r="269" spans="1:33" x14ac:dyDescent="0.25">
      <c r="B269" s="1">
        <v>19.100000000000001</v>
      </c>
      <c r="C269" s="3">
        <f t="shared" si="64"/>
        <v>0.194779682352343</v>
      </c>
      <c r="D269" s="1">
        <v>2</v>
      </c>
      <c r="E269" s="3">
        <f t="shared" si="65"/>
        <v>-0.36100485875783711</v>
      </c>
      <c r="F269" s="4">
        <v>40</v>
      </c>
      <c r="G269" s="3">
        <f t="shared" si="66"/>
        <v>-0.51014430393543264</v>
      </c>
      <c r="H269" s="4">
        <v>30.38</v>
      </c>
      <c r="I269" s="3">
        <f t="shared" si="67"/>
        <v>-0.65355899687728858</v>
      </c>
      <c r="J269" s="3">
        <v>2.9208758709847928</v>
      </c>
      <c r="K269" s="3">
        <f t="shared" si="68"/>
        <v>-0.33838210473596231</v>
      </c>
      <c r="L269" s="1">
        <v>30</v>
      </c>
      <c r="M269" s="3">
        <f t="shared" si="69"/>
        <v>-0.26411192386050031</v>
      </c>
      <c r="N269" s="1">
        <v>39.5</v>
      </c>
      <c r="O269" s="3">
        <f t="shared" si="70"/>
        <v>-0.35488963548930741</v>
      </c>
      <c r="P269" s="1">
        <v>150</v>
      </c>
      <c r="Q269" s="3">
        <f t="shared" si="71"/>
        <v>-0.50186493079514061</v>
      </c>
      <c r="R269" s="1">
        <v>250</v>
      </c>
      <c r="S269" s="3">
        <f t="shared" si="72"/>
        <v>-0.78395533901039682</v>
      </c>
      <c r="T269" s="1">
        <f t="shared" si="73"/>
        <v>210.5</v>
      </c>
      <c r="U269" s="3">
        <f t="shared" si="74"/>
        <v>-0.77120986017326376</v>
      </c>
      <c r="V269" s="1">
        <v>573</v>
      </c>
      <c r="W269" s="3">
        <f t="shared" si="75"/>
        <v>-0.18385996157105924</v>
      </c>
      <c r="X269" s="23">
        <v>1.528E-2</v>
      </c>
      <c r="Y269" s="3">
        <f t="shared" si="76"/>
        <v>0.51275784316665407</v>
      </c>
      <c r="Z269" s="22">
        <v>336.07670873426662</v>
      </c>
      <c r="AA269" s="3">
        <f t="shared" si="77"/>
        <v>0.2860870640093171</v>
      </c>
      <c r="AB269" s="5">
        <v>392</v>
      </c>
      <c r="AC269" s="3">
        <f t="shared" si="78"/>
        <v>-0.74321300176260496</v>
      </c>
      <c r="AD269" s="17">
        <v>35.4</v>
      </c>
      <c r="AE269" s="3">
        <f t="shared" si="79"/>
        <v>-0.34005962747612956</v>
      </c>
      <c r="AF269" s="3">
        <v>0.3</v>
      </c>
      <c r="AG269" s="3"/>
    </row>
    <row r="270" spans="1:33" x14ac:dyDescent="0.25">
      <c r="B270" s="1">
        <v>19.100000000000001</v>
      </c>
      <c r="C270" s="3">
        <f t="shared" si="64"/>
        <v>0.194779682352343</v>
      </c>
      <c r="D270" s="1">
        <v>2</v>
      </c>
      <c r="E270" s="3">
        <f t="shared" si="65"/>
        <v>-0.36100485875783711</v>
      </c>
      <c r="F270" s="4">
        <v>40</v>
      </c>
      <c r="G270" s="3">
        <f t="shared" si="66"/>
        <v>-0.51014430393543264</v>
      </c>
      <c r="H270" s="4">
        <v>30.38</v>
      </c>
      <c r="I270" s="3">
        <f t="shared" si="67"/>
        <v>-0.65355899687728858</v>
      </c>
      <c r="J270" s="3">
        <v>2.9208758709847928</v>
      </c>
      <c r="K270" s="3">
        <f t="shared" si="68"/>
        <v>-0.33838210473596231</v>
      </c>
      <c r="L270" s="1">
        <v>30</v>
      </c>
      <c r="M270" s="3">
        <f t="shared" si="69"/>
        <v>-0.26411192386050031</v>
      </c>
      <c r="N270" s="1">
        <v>39.5</v>
      </c>
      <c r="O270" s="3">
        <f t="shared" si="70"/>
        <v>-0.35488963548930741</v>
      </c>
      <c r="P270" s="1">
        <v>150</v>
      </c>
      <c r="Q270" s="3">
        <f t="shared" si="71"/>
        <v>-0.50186493079514061</v>
      </c>
      <c r="R270" s="1">
        <v>250</v>
      </c>
      <c r="S270" s="3">
        <f t="shared" si="72"/>
        <v>-0.78395533901039682</v>
      </c>
      <c r="T270" s="1">
        <f t="shared" si="73"/>
        <v>210.5</v>
      </c>
      <c r="U270" s="3">
        <f t="shared" si="74"/>
        <v>-0.77120986017326376</v>
      </c>
      <c r="V270" s="1">
        <v>573</v>
      </c>
      <c r="W270" s="3">
        <f t="shared" si="75"/>
        <v>-0.18385996157105924</v>
      </c>
      <c r="X270" s="23">
        <v>1.528E-2</v>
      </c>
      <c r="Y270" s="3">
        <f t="shared" si="76"/>
        <v>0.51275784316665407</v>
      </c>
      <c r="Z270" s="22">
        <v>392.3</v>
      </c>
      <c r="AA270" s="3">
        <f t="shared" si="77"/>
        <v>0.90571043994567635</v>
      </c>
      <c r="AB270" s="5">
        <v>392</v>
      </c>
      <c r="AC270" s="3">
        <f t="shared" si="78"/>
        <v>-0.74321300176260496</v>
      </c>
      <c r="AD270" s="17">
        <v>43.3</v>
      </c>
      <c r="AE270" s="3">
        <f t="shared" si="79"/>
        <v>-0.20525873715954787</v>
      </c>
      <c r="AF270" s="3">
        <v>0.33</v>
      </c>
      <c r="AG270" s="3"/>
    </row>
    <row r="271" spans="1:33" x14ac:dyDescent="0.25">
      <c r="A271" t="s">
        <v>65</v>
      </c>
      <c r="B271" s="1">
        <v>19.100000000000001</v>
      </c>
      <c r="C271" s="3">
        <f t="shared" si="64"/>
        <v>0.194779682352343</v>
      </c>
      <c r="D271" s="1">
        <v>2</v>
      </c>
      <c r="E271" s="3">
        <f t="shared" si="65"/>
        <v>-0.36100485875783711</v>
      </c>
      <c r="F271" s="4">
        <v>40</v>
      </c>
      <c r="G271" s="3">
        <f t="shared" si="66"/>
        <v>-0.51014430393543264</v>
      </c>
      <c r="H271" s="4">
        <v>30.38</v>
      </c>
      <c r="I271" s="3">
        <f t="shared" si="67"/>
        <v>-0.65355899687728858</v>
      </c>
      <c r="J271" s="3">
        <v>2.9208758709847928</v>
      </c>
      <c r="K271" s="3">
        <f t="shared" si="68"/>
        <v>-0.33838210473596231</v>
      </c>
      <c r="L271" s="1">
        <v>30</v>
      </c>
      <c r="M271" s="3">
        <f t="shared" si="69"/>
        <v>-0.26411192386050031</v>
      </c>
      <c r="N271" s="1">
        <v>39.5</v>
      </c>
      <c r="O271" s="3">
        <f t="shared" si="70"/>
        <v>-0.35488963548930741</v>
      </c>
      <c r="P271" s="1">
        <v>150</v>
      </c>
      <c r="Q271" s="3">
        <f t="shared" si="71"/>
        <v>-0.50186493079514061</v>
      </c>
      <c r="R271" s="1">
        <v>250</v>
      </c>
      <c r="S271" s="3">
        <f t="shared" si="72"/>
        <v>-0.78395533901039682</v>
      </c>
      <c r="T271" s="1">
        <f t="shared" si="73"/>
        <v>210.5</v>
      </c>
      <c r="U271" s="3">
        <f t="shared" si="74"/>
        <v>-0.77120986017326376</v>
      </c>
      <c r="V271" s="1">
        <v>573</v>
      </c>
      <c r="W271" s="3">
        <f t="shared" si="75"/>
        <v>-0.18385996157105924</v>
      </c>
      <c r="X271" s="23">
        <v>1.528E-2</v>
      </c>
      <c r="Y271" s="3">
        <f t="shared" si="76"/>
        <v>0.51275784316665407</v>
      </c>
      <c r="Z271" s="22">
        <v>186.07636980767307</v>
      </c>
      <c r="AA271" s="3">
        <f t="shared" si="77"/>
        <v>-1.3670306084870403</v>
      </c>
      <c r="AB271" s="5">
        <v>392</v>
      </c>
      <c r="AC271" s="3">
        <f t="shared" si="78"/>
        <v>-0.74321300176260496</v>
      </c>
      <c r="AD271" s="17">
        <v>19.600000000000001</v>
      </c>
      <c r="AE271" s="3">
        <f t="shared" si="79"/>
        <v>-0.60966140810929292</v>
      </c>
      <c r="AF271" s="3">
        <v>0.15</v>
      </c>
      <c r="AG271" s="3"/>
    </row>
    <row r="272" spans="1:33" x14ac:dyDescent="0.25">
      <c r="B272" s="1">
        <v>19.100000000000001</v>
      </c>
      <c r="C272" s="3">
        <f t="shared" si="64"/>
        <v>0.194779682352343</v>
      </c>
      <c r="D272" s="1">
        <v>2</v>
      </c>
      <c r="E272" s="3">
        <f t="shared" si="65"/>
        <v>-0.36100485875783711</v>
      </c>
      <c r="F272" s="4">
        <v>40</v>
      </c>
      <c r="G272" s="3">
        <f t="shared" si="66"/>
        <v>-0.51014430393543264</v>
      </c>
      <c r="H272" s="4">
        <v>30.38</v>
      </c>
      <c r="I272" s="3">
        <f t="shared" si="67"/>
        <v>-0.65355899687728858</v>
      </c>
      <c r="J272" s="3">
        <v>2.9208758709847928</v>
      </c>
      <c r="K272" s="3">
        <f t="shared" si="68"/>
        <v>-0.33838210473596231</v>
      </c>
      <c r="L272" s="1">
        <v>30</v>
      </c>
      <c r="M272" s="3">
        <f t="shared" si="69"/>
        <v>-0.26411192386050031</v>
      </c>
      <c r="N272" s="1">
        <v>39.5</v>
      </c>
      <c r="O272" s="3">
        <f t="shared" si="70"/>
        <v>-0.35488963548930741</v>
      </c>
      <c r="P272" s="1">
        <v>150</v>
      </c>
      <c r="Q272" s="3">
        <f t="shared" si="71"/>
        <v>-0.50186493079514061</v>
      </c>
      <c r="R272" s="1">
        <v>250</v>
      </c>
      <c r="S272" s="3">
        <f t="shared" si="72"/>
        <v>-0.78395533901039682</v>
      </c>
      <c r="T272" s="1">
        <f t="shared" si="73"/>
        <v>210.5</v>
      </c>
      <c r="U272" s="3">
        <f t="shared" si="74"/>
        <v>-0.77120986017326376</v>
      </c>
      <c r="V272" s="1">
        <v>573</v>
      </c>
      <c r="W272" s="3">
        <f t="shared" si="75"/>
        <v>-0.18385996157105924</v>
      </c>
      <c r="X272" s="23">
        <v>1.528E-2</v>
      </c>
      <c r="Y272" s="3">
        <f t="shared" si="76"/>
        <v>0.51275784316665407</v>
      </c>
      <c r="Z272" s="22">
        <v>259.17780080354459</v>
      </c>
      <c r="AA272" s="3">
        <f t="shared" si="77"/>
        <v>-0.5613973123970436</v>
      </c>
      <c r="AB272" s="5">
        <v>392</v>
      </c>
      <c r="AC272" s="3">
        <f t="shared" si="78"/>
        <v>-0.74321300176260496</v>
      </c>
      <c r="AD272" s="17">
        <v>27.3</v>
      </c>
      <c r="AE272" s="3">
        <f t="shared" si="79"/>
        <v>-0.47827319856021966</v>
      </c>
      <c r="AF272" s="3">
        <v>0.25</v>
      </c>
      <c r="AG272" s="3"/>
    </row>
    <row r="273" spans="1:33" x14ac:dyDescent="0.25">
      <c r="B273" s="1">
        <v>19.100000000000001</v>
      </c>
      <c r="C273" s="3">
        <f t="shared" si="64"/>
        <v>0.194779682352343</v>
      </c>
      <c r="D273" s="1">
        <v>2</v>
      </c>
      <c r="E273" s="3">
        <f t="shared" si="65"/>
        <v>-0.36100485875783711</v>
      </c>
      <c r="F273" s="4">
        <v>40</v>
      </c>
      <c r="G273" s="3">
        <f t="shared" si="66"/>
        <v>-0.51014430393543264</v>
      </c>
      <c r="H273" s="4">
        <v>30.38</v>
      </c>
      <c r="I273" s="3">
        <f t="shared" si="67"/>
        <v>-0.65355899687728858</v>
      </c>
      <c r="J273" s="3">
        <v>2.9208758709847928</v>
      </c>
      <c r="K273" s="3">
        <f t="shared" si="68"/>
        <v>-0.33838210473596231</v>
      </c>
      <c r="L273" s="1">
        <v>30</v>
      </c>
      <c r="M273" s="3">
        <f t="shared" si="69"/>
        <v>-0.26411192386050031</v>
      </c>
      <c r="N273" s="1">
        <v>39.5</v>
      </c>
      <c r="O273" s="3">
        <f t="shared" si="70"/>
        <v>-0.35488963548930741</v>
      </c>
      <c r="P273" s="1">
        <v>150</v>
      </c>
      <c r="Q273" s="3">
        <f t="shared" si="71"/>
        <v>-0.50186493079514061</v>
      </c>
      <c r="R273" s="1">
        <v>250</v>
      </c>
      <c r="S273" s="3">
        <f t="shared" si="72"/>
        <v>-0.78395533901039682</v>
      </c>
      <c r="T273" s="1">
        <f t="shared" si="73"/>
        <v>210.5</v>
      </c>
      <c r="U273" s="3">
        <f t="shared" si="74"/>
        <v>-0.77120986017326376</v>
      </c>
      <c r="V273" s="1">
        <v>573</v>
      </c>
      <c r="W273" s="3">
        <f t="shared" si="75"/>
        <v>-0.18385996157105924</v>
      </c>
      <c r="X273" s="23">
        <v>1.528E-2</v>
      </c>
      <c r="Y273" s="3">
        <f t="shared" si="76"/>
        <v>0.51275784316665407</v>
      </c>
      <c r="Z273" s="22">
        <v>333.22860103312883</v>
      </c>
      <c r="AA273" s="3">
        <f t="shared" si="77"/>
        <v>0.25469875377204515</v>
      </c>
      <c r="AB273" s="5">
        <v>392</v>
      </c>
      <c r="AC273" s="3">
        <f t="shared" si="78"/>
        <v>-0.74321300176260496</v>
      </c>
      <c r="AD273" s="17">
        <v>35.1</v>
      </c>
      <c r="AE273" s="3">
        <f t="shared" si="79"/>
        <v>-0.34517864862739212</v>
      </c>
      <c r="AF273" s="3">
        <v>0.28000000000000003</v>
      </c>
      <c r="AG273" s="3"/>
    </row>
    <row r="274" spans="1:33" x14ac:dyDescent="0.25">
      <c r="A274" t="s">
        <v>66</v>
      </c>
      <c r="B274" s="1">
        <v>15.9</v>
      </c>
      <c r="C274" s="3">
        <f t="shared" si="64"/>
        <v>-0.31656032963552544</v>
      </c>
      <c r="D274" s="1">
        <v>2</v>
      </c>
      <c r="E274" s="3">
        <f t="shared" si="65"/>
        <v>-0.36100485875783711</v>
      </c>
      <c r="F274" s="4">
        <v>46</v>
      </c>
      <c r="G274" s="3">
        <f t="shared" si="66"/>
        <v>-0.38180748187092606</v>
      </c>
      <c r="H274" s="4">
        <v>37.380000000000003</v>
      </c>
      <c r="I274" s="3">
        <f t="shared" si="67"/>
        <v>-5.0339862415113443E-2</v>
      </c>
      <c r="J274" s="3">
        <v>3.3538794827423906</v>
      </c>
      <c r="K274" s="3">
        <f t="shared" si="68"/>
        <v>0.52576597014361748</v>
      </c>
      <c r="L274" s="1">
        <v>30</v>
      </c>
      <c r="M274" s="3">
        <f t="shared" si="69"/>
        <v>-0.26411192386050031</v>
      </c>
      <c r="N274" s="1">
        <v>38</v>
      </c>
      <c r="O274" s="3">
        <f t="shared" si="70"/>
        <v>-0.47770003299474095</v>
      </c>
      <c r="P274" s="1">
        <v>150</v>
      </c>
      <c r="Q274" s="3">
        <f t="shared" si="71"/>
        <v>-0.50186493079514061</v>
      </c>
      <c r="R274" s="1">
        <v>250</v>
      </c>
      <c r="S274" s="3">
        <f t="shared" si="72"/>
        <v>-0.78395533901039682</v>
      </c>
      <c r="T274" s="1">
        <f t="shared" si="73"/>
        <v>212</v>
      </c>
      <c r="U274" s="3">
        <f t="shared" si="74"/>
        <v>-0.7573229188656353</v>
      </c>
      <c r="V274" s="1">
        <v>397.2</v>
      </c>
      <c r="W274" s="3">
        <f t="shared" si="75"/>
        <v>-0.48411249307603998</v>
      </c>
      <c r="X274" s="23">
        <v>1.0591999999999999E-2</v>
      </c>
      <c r="Y274" s="3">
        <f t="shared" si="76"/>
        <v>-6.3538962609470478E-2</v>
      </c>
      <c r="Z274" s="22">
        <v>365.47269151625068</v>
      </c>
      <c r="AA274" s="3">
        <f t="shared" si="77"/>
        <v>0.61005312291987523</v>
      </c>
      <c r="AB274" s="5">
        <v>392</v>
      </c>
      <c r="AC274" s="3">
        <f t="shared" si="78"/>
        <v>-0.74321300176260496</v>
      </c>
      <c r="AD274" s="17">
        <v>27.5</v>
      </c>
      <c r="AE274" s="3">
        <f t="shared" si="79"/>
        <v>-0.47486051779271127</v>
      </c>
      <c r="AF274" s="3">
        <v>0.2</v>
      </c>
      <c r="AG274" s="3"/>
    </row>
    <row r="275" spans="1:33" x14ac:dyDescent="0.25">
      <c r="B275" s="1">
        <v>15.9</v>
      </c>
      <c r="C275" s="3">
        <f t="shared" si="64"/>
        <v>-0.31656032963552544</v>
      </c>
      <c r="D275" s="1">
        <v>2</v>
      </c>
      <c r="E275" s="3">
        <f t="shared" si="65"/>
        <v>-0.36100485875783711</v>
      </c>
      <c r="F275" s="4">
        <v>46</v>
      </c>
      <c r="G275" s="3">
        <f t="shared" si="66"/>
        <v>-0.38180748187092606</v>
      </c>
      <c r="H275" s="4">
        <v>37.380000000000003</v>
      </c>
      <c r="I275" s="3">
        <f t="shared" si="67"/>
        <v>-5.0339862415113443E-2</v>
      </c>
      <c r="J275" s="3">
        <v>3.3538794827423906</v>
      </c>
      <c r="K275" s="3">
        <f t="shared" si="68"/>
        <v>0.52576597014361748</v>
      </c>
      <c r="L275" s="1">
        <v>30</v>
      </c>
      <c r="M275" s="3">
        <f t="shared" si="69"/>
        <v>-0.26411192386050031</v>
      </c>
      <c r="N275" s="1">
        <v>38</v>
      </c>
      <c r="O275" s="3">
        <f t="shared" si="70"/>
        <v>-0.47770003299474095</v>
      </c>
      <c r="P275" s="1">
        <v>150</v>
      </c>
      <c r="Q275" s="3">
        <f t="shared" si="71"/>
        <v>-0.50186493079514061</v>
      </c>
      <c r="R275" s="1">
        <v>250</v>
      </c>
      <c r="S275" s="3">
        <f t="shared" si="72"/>
        <v>-0.78395533901039682</v>
      </c>
      <c r="T275" s="1">
        <f t="shared" si="73"/>
        <v>212</v>
      </c>
      <c r="U275" s="3">
        <f t="shared" si="74"/>
        <v>-0.7573229188656353</v>
      </c>
      <c r="V275" s="1">
        <v>397.2</v>
      </c>
      <c r="W275" s="3">
        <f t="shared" si="75"/>
        <v>-0.48411249307603998</v>
      </c>
      <c r="X275" s="23">
        <v>1.0591999999999999E-2</v>
      </c>
      <c r="Y275" s="3">
        <f t="shared" si="76"/>
        <v>-6.3538962609470478E-2</v>
      </c>
      <c r="Z275" s="22">
        <v>392.3</v>
      </c>
      <c r="AA275" s="3">
        <f t="shared" si="77"/>
        <v>0.90571043994567635</v>
      </c>
      <c r="AB275" s="5">
        <v>392</v>
      </c>
      <c r="AC275" s="3">
        <f t="shared" si="78"/>
        <v>-0.74321300176260496</v>
      </c>
      <c r="AD275" s="17">
        <v>31.4</v>
      </c>
      <c r="AE275" s="3">
        <f t="shared" si="79"/>
        <v>-0.40831324282629755</v>
      </c>
      <c r="AF275" s="3">
        <v>0.22</v>
      </c>
      <c r="AG275" s="3"/>
    </row>
    <row r="276" spans="1:33" x14ac:dyDescent="0.25">
      <c r="A276" t="s">
        <v>67</v>
      </c>
      <c r="B276" s="1">
        <v>15.9</v>
      </c>
      <c r="C276" s="3">
        <f t="shared" si="64"/>
        <v>-0.31656032963552544</v>
      </c>
      <c r="D276" s="1">
        <v>2</v>
      </c>
      <c r="E276" s="3">
        <f t="shared" si="65"/>
        <v>-0.36100485875783711</v>
      </c>
      <c r="F276" s="4">
        <v>46</v>
      </c>
      <c r="G276" s="3">
        <f t="shared" si="66"/>
        <v>-0.38180748187092606</v>
      </c>
      <c r="H276" s="4">
        <v>37.380000000000003</v>
      </c>
      <c r="I276" s="3">
        <f t="shared" si="67"/>
        <v>-5.0339862415113443E-2</v>
      </c>
      <c r="J276" s="3">
        <v>3.3538794827423906</v>
      </c>
      <c r="K276" s="3">
        <f t="shared" si="68"/>
        <v>0.52576597014361748</v>
      </c>
      <c r="L276" s="1">
        <v>30</v>
      </c>
      <c r="M276" s="3">
        <f t="shared" si="69"/>
        <v>-0.26411192386050031</v>
      </c>
      <c r="N276" s="1">
        <v>38</v>
      </c>
      <c r="O276" s="3">
        <f t="shared" si="70"/>
        <v>-0.47770003299474095</v>
      </c>
      <c r="P276" s="1">
        <v>150</v>
      </c>
      <c r="Q276" s="3">
        <f t="shared" si="71"/>
        <v>-0.50186493079514061</v>
      </c>
      <c r="R276" s="1">
        <v>250</v>
      </c>
      <c r="S276" s="3">
        <f t="shared" si="72"/>
        <v>-0.78395533901039682</v>
      </c>
      <c r="T276" s="1">
        <f t="shared" si="73"/>
        <v>212</v>
      </c>
      <c r="U276" s="3">
        <f t="shared" si="74"/>
        <v>-0.7573229188656353</v>
      </c>
      <c r="V276" s="1">
        <v>397.2</v>
      </c>
      <c r="W276" s="3">
        <f t="shared" si="75"/>
        <v>-0.48411249307603998</v>
      </c>
      <c r="X276" s="23">
        <v>1.0591999999999999E-2</v>
      </c>
      <c r="Y276" s="3">
        <f t="shared" si="76"/>
        <v>-6.3538962609470478E-2</v>
      </c>
      <c r="Z276" s="22">
        <v>365.47269151625068</v>
      </c>
      <c r="AA276" s="3">
        <f t="shared" si="77"/>
        <v>0.61005312291987523</v>
      </c>
      <c r="AB276" s="5">
        <v>392</v>
      </c>
      <c r="AC276" s="3">
        <f t="shared" si="78"/>
        <v>-0.74321300176260496</v>
      </c>
      <c r="AD276" s="17">
        <v>27.5</v>
      </c>
      <c r="AE276" s="3">
        <f t="shared" si="79"/>
        <v>-0.47486051779271127</v>
      </c>
      <c r="AF276" s="3">
        <v>0.17</v>
      </c>
      <c r="AG276" s="3"/>
    </row>
    <row r="277" spans="1:33" x14ac:dyDescent="0.25">
      <c r="B277" s="1">
        <v>15.9</v>
      </c>
      <c r="C277" s="3">
        <f t="shared" si="64"/>
        <v>-0.31656032963552544</v>
      </c>
      <c r="D277" s="1">
        <v>2</v>
      </c>
      <c r="E277" s="3">
        <f t="shared" si="65"/>
        <v>-0.36100485875783711</v>
      </c>
      <c r="F277" s="4">
        <v>46</v>
      </c>
      <c r="G277" s="3">
        <f t="shared" si="66"/>
        <v>-0.38180748187092606</v>
      </c>
      <c r="H277" s="4">
        <v>37.380000000000003</v>
      </c>
      <c r="I277" s="3">
        <f t="shared" si="67"/>
        <v>-5.0339862415113443E-2</v>
      </c>
      <c r="J277" s="3">
        <v>3.3538794827423906</v>
      </c>
      <c r="K277" s="3">
        <f t="shared" si="68"/>
        <v>0.52576597014361748</v>
      </c>
      <c r="L277" s="1">
        <v>30</v>
      </c>
      <c r="M277" s="3">
        <f t="shared" si="69"/>
        <v>-0.26411192386050031</v>
      </c>
      <c r="N277" s="1">
        <v>38</v>
      </c>
      <c r="O277" s="3">
        <f t="shared" si="70"/>
        <v>-0.47770003299474095</v>
      </c>
      <c r="P277" s="1">
        <v>150</v>
      </c>
      <c r="Q277" s="3">
        <f t="shared" si="71"/>
        <v>-0.50186493079514061</v>
      </c>
      <c r="R277" s="1">
        <v>250</v>
      </c>
      <c r="S277" s="3">
        <f t="shared" si="72"/>
        <v>-0.78395533901039682</v>
      </c>
      <c r="T277" s="1">
        <f t="shared" si="73"/>
        <v>212</v>
      </c>
      <c r="U277" s="3">
        <f t="shared" si="74"/>
        <v>-0.7573229188656353</v>
      </c>
      <c r="V277" s="1">
        <v>397.2</v>
      </c>
      <c r="W277" s="3">
        <f t="shared" si="75"/>
        <v>-0.48411249307603998</v>
      </c>
      <c r="X277" s="23">
        <v>1.0591999999999999E-2</v>
      </c>
      <c r="Y277" s="3">
        <f t="shared" si="76"/>
        <v>-6.3538962609470478E-2</v>
      </c>
      <c r="Z277" s="22">
        <v>392.3</v>
      </c>
      <c r="AA277" s="3">
        <f t="shared" si="77"/>
        <v>0.90571043994567635</v>
      </c>
      <c r="AB277" s="5">
        <v>392</v>
      </c>
      <c r="AC277" s="3">
        <f t="shared" si="78"/>
        <v>-0.74321300176260496</v>
      </c>
      <c r="AD277" s="17">
        <v>31.4</v>
      </c>
      <c r="AE277" s="3">
        <f t="shared" si="79"/>
        <v>-0.40831324282629755</v>
      </c>
      <c r="AF277" s="3">
        <v>0.21</v>
      </c>
      <c r="AG277" s="3"/>
    </row>
    <row r="278" spans="1:33" x14ac:dyDescent="0.25">
      <c r="A278" t="s">
        <v>68</v>
      </c>
      <c r="B278" s="1">
        <v>19.100000000000001</v>
      </c>
      <c r="C278" s="3">
        <f t="shared" si="64"/>
        <v>0.194779682352343</v>
      </c>
      <c r="D278" s="1">
        <v>2</v>
      </c>
      <c r="E278" s="3">
        <f t="shared" si="65"/>
        <v>-0.36100485875783711</v>
      </c>
      <c r="F278" s="4">
        <v>40</v>
      </c>
      <c r="G278" s="3">
        <f t="shared" si="66"/>
        <v>-0.51014430393543264</v>
      </c>
      <c r="H278" s="4">
        <v>37.380000000000003</v>
      </c>
      <c r="I278" s="3">
        <f t="shared" si="67"/>
        <v>-5.0339862415113443E-2</v>
      </c>
      <c r="J278" s="3">
        <v>3.3538794827423906</v>
      </c>
      <c r="K278" s="3">
        <f t="shared" si="68"/>
        <v>0.52576597014361748</v>
      </c>
      <c r="L278" s="1">
        <v>30</v>
      </c>
      <c r="M278" s="3">
        <f t="shared" si="69"/>
        <v>-0.26411192386050031</v>
      </c>
      <c r="N278" s="1">
        <v>39.5</v>
      </c>
      <c r="O278" s="3">
        <f t="shared" si="70"/>
        <v>-0.35488963548930741</v>
      </c>
      <c r="P278" s="1">
        <v>150</v>
      </c>
      <c r="Q278" s="3">
        <f t="shared" si="71"/>
        <v>-0.50186493079514061</v>
      </c>
      <c r="R278" s="1">
        <v>250</v>
      </c>
      <c r="S278" s="3">
        <f t="shared" si="72"/>
        <v>-0.78395533901039682</v>
      </c>
      <c r="T278" s="1">
        <f t="shared" si="73"/>
        <v>210.5</v>
      </c>
      <c r="U278" s="3">
        <f t="shared" si="74"/>
        <v>-0.77120986017326376</v>
      </c>
      <c r="V278" s="1">
        <v>573</v>
      </c>
      <c r="W278" s="3">
        <f t="shared" si="75"/>
        <v>-0.18385996157105924</v>
      </c>
      <c r="X278" s="23">
        <v>1.528E-2</v>
      </c>
      <c r="Y278" s="3">
        <f t="shared" si="76"/>
        <v>0.51275784316665407</v>
      </c>
      <c r="Z278" s="22">
        <v>221.31013180149799</v>
      </c>
      <c r="AA278" s="3">
        <f t="shared" si="77"/>
        <v>-0.97872778839123775</v>
      </c>
      <c r="AB278" s="5">
        <v>392</v>
      </c>
      <c r="AC278" s="3">
        <f t="shared" si="78"/>
        <v>-0.74321300176260496</v>
      </c>
      <c r="AD278" s="17">
        <v>23.4</v>
      </c>
      <c r="AE278" s="3">
        <f t="shared" si="79"/>
        <v>-0.54482047352663343</v>
      </c>
      <c r="AF278" s="3">
        <v>0.17</v>
      </c>
      <c r="AG278" s="3"/>
    </row>
    <row r="279" spans="1:33" x14ac:dyDescent="0.25">
      <c r="B279" s="1">
        <v>19.100000000000001</v>
      </c>
      <c r="C279" s="3">
        <f t="shared" si="64"/>
        <v>0.194779682352343</v>
      </c>
      <c r="D279" s="1">
        <v>2</v>
      </c>
      <c r="E279" s="3">
        <f t="shared" si="65"/>
        <v>-0.36100485875783711</v>
      </c>
      <c r="F279" s="4">
        <v>40</v>
      </c>
      <c r="G279" s="3">
        <f t="shared" si="66"/>
        <v>-0.51014430393543264</v>
      </c>
      <c r="H279" s="4">
        <v>37.380000000000003</v>
      </c>
      <c r="I279" s="3">
        <f t="shared" si="67"/>
        <v>-5.0339862415113443E-2</v>
      </c>
      <c r="J279" s="3">
        <v>3.3538794827423906</v>
      </c>
      <c r="K279" s="3">
        <f t="shared" si="68"/>
        <v>0.52576597014361748</v>
      </c>
      <c r="L279" s="1">
        <v>30</v>
      </c>
      <c r="M279" s="3">
        <f t="shared" si="69"/>
        <v>-0.26411192386050031</v>
      </c>
      <c r="N279" s="1">
        <v>39.5</v>
      </c>
      <c r="O279" s="3">
        <f t="shared" si="70"/>
        <v>-0.35488963548930741</v>
      </c>
      <c r="P279" s="1">
        <v>150</v>
      </c>
      <c r="Q279" s="3">
        <f t="shared" si="71"/>
        <v>-0.50186493079514061</v>
      </c>
      <c r="R279" s="1">
        <v>250</v>
      </c>
      <c r="S279" s="3">
        <f t="shared" si="72"/>
        <v>-0.78395533901039682</v>
      </c>
      <c r="T279" s="1">
        <f t="shared" si="73"/>
        <v>210.5</v>
      </c>
      <c r="U279" s="3">
        <f t="shared" si="74"/>
        <v>-0.77120986017326376</v>
      </c>
      <c r="V279" s="1">
        <v>573</v>
      </c>
      <c r="W279" s="3">
        <f t="shared" si="75"/>
        <v>-0.18385996157105924</v>
      </c>
      <c r="X279" s="23">
        <v>1.528E-2</v>
      </c>
      <c r="Y279" s="3">
        <f t="shared" si="76"/>
        <v>0.51275784316665407</v>
      </c>
      <c r="Z279" s="22">
        <v>259.14092356243782</v>
      </c>
      <c r="AA279" s="3">
        <f t="shared" si="77"/>
        <v>-0.56180372760532082</v>
      </c>
      <c r="AB279" s="5">
        <v>392</v>
      </c>
      <c r="AC279" s="3">
        <f t="shared" si="78"/>
        <v>-0.74321300176260496</v>
      </c>
      <c r="AD279" s="17">
        <v>27.4</v>
      </c>
      <c r="AE279" s="3">
        <f t="shared" si="79"/>
        <v>-0.47656685817646549</v>
      </c>
      <c r="AF279" s="3">
        <v>0.18</v>
      </c>
      <c r="AG279" s="3"/>
    </row>
    <row r="280" spans="1:33" x14ac:dyDescent="0.25">
      <c r="B280" s="1">
        <v>19.100000000000001</v>
      </c>
      <c r="C280" s="3">
        <f t="shared" si="64"/>
        <v>0.194779682352343</v>
      </c>
      <c r="D280" s="1">
        <v>2</v>
      </c>
      <c r="E280" s="3">
        <f t="shared" si="65"/>
        <v>-0.36100485875783711</v>
      </c>
      <c r="F280" s="4">
        <v>40</v>
      </c>
      <c r="G280" s="3">
        <f t="shared" si="66"/>
        <v>-0.51014430393543264</v>
      </c>
      <c r="H280" s="4">
        <v>37.380000000000003</v>
      </c>
      <c r="I280" s="3">
        <f t="shared" si="67"/>
        <v>-5.0339862415113443E-2</v>
      </c>
      <c r="J280" s="3">
        <v>3.3538794827423906</v>
      </c>
      <c r="K280" s="3">
        <f t="shared" si="68"/>
        <v>0.52576597014361748</v>
      </c>
      <c r="L280" s="1">
        <v>30</v>
      </c>
      <c r="M280" s="3">
        <f t="shared" si="69"/>
        <v>-0.26411192386050031</v>
      </c>
      <c r="N280" s="1">
        <v>39.5</v>
      </c>
      <c r="O280" s="3">
        <f t="shared" si="70"/>
        <v>-0.35488963548930741</v>
      </c>
      <c r="P280" s="1">
        <v>150</v>
      </c>
      <c r="Q280" s="3">
        <f t="shared" si="71"/>
        <v>-0.50186493079514061</v>
      </c>
      <c r="R280" s="1">
        <v>250</v>
      </c>
      <c r="S280" s="3">
        <f t="shared" si="72"/>
        <v>-0.78395533901039682</v>
      </c>
      <c r="T280" s="1">
        <f t="shared" si="73"/>
        <v>210.5</v>
      </c>
      <c r="U280" s="3">
        <f t="shared" si="74"/>
        <v>-0.77120986017326376</v>
      </c>
      <c r="V280" s="1">
        <v>573</v>
      </c>
      <c r="W280" s="3">
        <f t="shared" si="75"/>
        <v>-0.18385996157105924</v>
      </c>
      <c r="X280" s="23">
        <v>1.528E-2</v>
      </c>
      <c r="Y280" s="3">
        <f t="shared" si="76"/>
        <v>0.51275784316665407</v>
      </c>
      <c r="Z280" s="22">
        <v>296.0259455293542</v>
      </c>
      <c r="AA280" s="3">
        <f t="shared" si="77"/>
        <v>-0.15530276833905127</v>
      </c>
      <c r="AB280" s="5">
        <v>392</v>
      </c>
      <c r="AC280" s="3">
        <f t="shared" si="78"/>
        <v>-0.74321300176260496</v>
      </c>
      <c r="AD280" s="17">
        <v>31.3</v>
      </c>
      <c r="AE280" s="3">
        <f t="shared" si="79"/>
        <v>-0.41001958321005172</v>
      </c>
      <c r="AF280" s="3">
        <v>0.2</v>
      </c>
      <c r="AG280" s="3"/>
    </row>
    <row r="281" spans="1:33" x14ac:dyDescent="0.25">
      <c r="B281" s="1">
        <v>19.100000000000001</v>
      </c>
      <c r="C281" s="3">
        <f t="shared" si="64"/>
        <v>0.194779682352343</v>
      </c>
      <c r="D281" s="1">
        <v>2</v>
      </c>
      <c r="E281" s="3">
        <f t="shared" si="65"/>
        <v>-0.36100485875783711</v>
      </c>
      <c r="F281" s="4">
        <v>40</v>
      </c>
      <c r="G281" s="3">
        <f t="shared" si="66"/>
        <v>-0.51014430393543264</v>
      </c>
      <c r="H281" s="4">
        <v>37.380000000000003</v>
      </c>
      <c r="I281" s="3">
        <f t="shared" si="67"/>
        <v>-5.0339862415113443E-2</v>
      </c>
      <c r="J281" s="3">
        <v>3.3538794827423906</v>
      </c>
      <c r="K281" s="3">
        <f t="shared" si="68"/>
        <v>0.52576597014361748</v>
      </c>
      <c r="L281" s="1">
        <v>30</v>
      </c>
      <c r="M281" s="3">
        <f t="shared" si="69"/>
        <v>-0.26411192386050031</v>
      </c>
      <c r="N281" s="1">
        <v>39.5</v>
      </c>
      <c r="O281" s="3">
        <f t="shared" si="70"/>
        <v>-0.35488963548930741</v>
      </c>
      <c r="P281" s="1">
        <v>150</v>
      </c>
      <c r="Q281" s="3">
        <f t="shared" si="71"/>
        <v>-0.50186493079514061</v>
      </c>
      <c r="R281" s="1">
        <v>250</v>
      </c>
      <c r="S281" s="3">
        <f t="shared" si="72"/>
        <v>-0.78395533901039682</v>
      </c>
      <c r="T281" s="1">
        <f t="shared" si="73"/>
        <v>210.5</v>
      </c>
      <c r="U281" s="3">
        <f t="shared" si="74"/>
        <v>-0.77120986017326376</v>
      </c>
      <c r="V281" s="1">
        <v>573</v>
      </c>
      <c r="W281" s="3">
        <f t="shared" si="75"/>
        <v>-0.18385996157105924</v>
      </c>
      <c r="X281" s="23">
        <v>1.528E-2</v>
      </c>
      <c r="Y281" s="3">
        <f t="shared" si="76"/>
        <v>0.51275784316665407</v>
      </c>
      <c r="Z281" s="22">
        <v>333.85673729029395</v>
      </c>
      <c r="AA281" s="3">
        <f t="shared" si="77"/>
        <v>0.26162129244686472</v>
      </c>
      <c r="AB281" s="5">
        <v>392</v>
      </c>
      <c r="AC281" s="3">
        <f t="shared" si="78"/>
        <v>-0.74321300176260496</v>
      </c>
      <c r="AD281" s="17">
        <v>35.299999999999997</v>
      </c>
      <c r="AE281" s="3">
        <f t="shared" si="79"/>
        <v>-0.34176596785988378</v>
      </c>
      <c r="AF281" s="3">
        <v>0.2</v>
      </c>
      <c r="AG281" s="3"/>
    </row>
    <row r="282" spans="1:33" x14ac:dyDescent="0.25">
      <c r="B282" s="1">
        <v>19.100000000000001</v>
      </c>
      <c r="C282" s="3">
        <f t="shared" si="64"/>
        <v>0.194779682352343</v>
      </c>
      <c r="D282" s="1">
        <v>2</v>
      </c>
      <c r="E282" s="3">
        <f t="shared" si="65"/>
        <v>-0.36100485875783711</v>
      </c>
      <c r="F282" s="4">
        <v>40</v>
      </c>
      <c r="G282" s="3">
        <f t="shared" si="66"/>
        <v>-0.51014430393543264</v>
      </c>
      <c r="H282" s="4">
        <v>37.380000000000003</v>
      </c>
      <c r="I282" s="3">
        <f t="shared" si="67"/>
        <v>-5.0339862415113443E-2</v>
      </c>
      <c r="J282" s="3">
        <v>3.3538794827423906</v>
      </c>
      <c r="K282" s="3">
        <f t="shared" si="68"/>
        <v>0.52576597014361748</v>
      </c>
      <c r="L282" s="1">
        <v>30</v>
      </c>
      <c r="M282" s="3">
        <f t="shared" si="69"/>
        <v>-0.26411192386050031</v>
      </c>
      <c r="N282" s="1">
        <v>39.5</v>
      </c>
      <c r="O282" s="3">
        <f t="shared" si="70"/>
        <v>-0.35488963548930741</v>
      </c>
      <c r="P282" s="1">
        <v>150</v>
      </c>
      <c r="Q282" s="3">
        <f t="shared" si="71"/>
        <v>-0.50186493079514061</v>
      </c>
      <c r="R282" s="1">
        <v>250</v>
      </c>
      <c r="S282" s="3">
        <f t="shared" si="72"/>
        <v>-0.78395533901039682</v>
      </c>
      <c r="T282" s="1">
        <f t="shared" si="73"/>
        <v>210.5</v>
      </c>
      <c r="U282" s="3">
        <f t="shared" si="74"/>
        <v>-0.77120986017326376</v>
      </c>
      <c r="V282" s="1">
        <v>573</v>
      </c>
      <c r="W282" s="3">
        <f t="shared" si="75"/>
        <v>-0.18385996157105924</v>
      </c>
      <c r="X282" s="23">
        <v>1.528E-2</v>
      </c>
      <c r="Y282" s="3">
        <f t="shared" si="76"/>
        <v>0.51275784316665407</v>
      </c>
      <c r="Z282" s="22">
        <v>369.79598946318686</v>
      </c>
      <c r="AA282" s="3">
        <f t="shared" si="77"/>
        <v>0.65769915019348657</v>
      </c>
      <c r="AB282" s="5">
        <v>392</v>
      </c>
      <c r="AC282" s="3">
        <f t="shared" si="78"/>
        <v>-0.74321300176260496</v>
      </c>
      <c r="AD282" s="17">
        <v>39.1</v>
      </c>
      <c r="AE282" s="3">
        <f t="shared" si="79"/>
        <v>-0.27692503327722418</v>
      </c>
      <c r="AF282" s="3">
        <v>0.25</v>
      </c>
      <c r="AG282" s="3"/>
    </row>
    <row r="283" spans="1:33" x14ac:dyDescent="0.25">
      <c r="B283" s="1">
        <v>19.100000000000001</v>
      </c>
      <c r="C283" s="3">
        <f t="shared" si="64"/>
        <v>0.194779682352343</v>
      </c>
      <c r="D283" s="1">
        <v>2</v>
      </c>
      <c r="E283" s="3">
        <f t="shared" si="65"/>
        <v>-0.36100485875783711</v>
      </c>
      <c r="F283" s="4">
        <v>40</v>
      </c>
      <c r="G283" s="3">
        <f t="shared" si="66"/>
        <v>-0.51014430393543264</v>
      </c>
      <c r="H283" s="4">
        <v>37.380000000000003</v>
      </c>
      <c r="I283" s="3">
        <f t="shared" si="67"/>
        <v>-5.0339862415113443E-2</v>
      </c>
      <c r="J283" s="3">
        <v>3.3538794827423906</v>
      </c>
      <c r="K283" s="3">
        <f t="shared" si="68"/>
        <v>0.52576597014361748</v>
      </c>
      <c r="L283" s="1">
        <v>30</v>
      </c>
      <c r="M283" s="3">
        <f t="shared" si="69"/>
        <v>-0.26411192386050031</v>
      </c>
      <c r="N283" s="1">
        <v>39.5</v>
      </c>
      <c r="O283" s="3">
        <f t="shared" si="70"/>
        <v>-0.35488963548930741</v>
      </c>
      <c r="P283" s="1">
        <v>150</v>
      </c>
      <c r="Q283" s="3">
        <f t="shared" si="71"/>
        <v>-0.50186493079514061</v>
      </c>
      <c r="R283" s="1">
        <v>250</v>
      </c>
      <c r="S283" s="3">
        <f t="shared" si="72"/>
        <v>-0.78395533901039682</v>
      </c>
      <c r="T283" s="1">
        <f t="shared" si="73"/>
        <v>210.5</v>
      </c>
      <c r="U283" s="3">
        <f t="shared" si="74"/>
        <v>-0.77120986017326376</v>
      </c>
      <c r="V283" s="1">
        <v>573</v>
      </c>
      <c r="W283" s="3">
        <f t="shared" si="75"/>
        <v>-0.18385996157105924</v>
      </c>
      <c r="X283" s="23">
        <v>1.528E-2</v>
      </c>
      <c r="Y283" s="3">
        <f t="shared" si="76"/>
        <v>0.51275784316665407</v>
      </c>
      <c r="Z283" s="22">
        <v>392.3</v>
      </c>
      <c r="AA283" s="3">
        <f t="shared" si="77"/>
        <v>0.90571043994567635</v>
      </c>
      <c r="AB283" s="5">
        <v>392</v>
      </c>
      <c r="AC283" s="3">
        <f t="shared" si="78"/>
        <v>-0.74321300176260496</v>
      </c>
      <c r="AD283" s="17">
        <v>43.1</v>
      </c>
      <c r="AE283" s="3">
        <f t="shared" si="79"/>
        <v>-0.20867141792705621</v>
      </c>
      <c r="AF283" s="3">
        <v>0.27</v>
      </c>
      <c r="AG283" s="3"/>
    </row>
    <row r="284" spans="1:33" x14ac:dyDescent="0.25">
      <c r="A284" t="s">
        <v>69</v>
      </c>
      <c r="B284" s="1">
        <v>19.100000000000001</v>
      </c>
      <c r="C284" s="3">
        <f t="shared" si="64"/>
        <v>0.194779682352343</v>
      </c>
      <c r="D284" s="1">
        <v>2</v>
      </c>
      <c r="E284" s="3">
        <f t="shared" si="65"/>
        <v>-0.36100485875783711</v>
      </c>
      <c r="F284" s="4">
        <v>40</v>
      </c>
      <c r="G284" s="3">
        <f t="shared" si="66"/>
        <v>-0.51014430393543264</v>
      </c>
      <c r="H284" s="4">
        <v>37.380000000000003</v>
      </c>
      <c r="I284" s="3">
        <f t="shared" si="67"/>
        <v>-5.0339862415113443E-2</v>
      </c>
      <c r="J284" s="3">
        <v>3.3538794827423906</v>
      </c>
      <c r="K284" s="3">
        <f t="shared" si="68"/>
        <v>0.52576597014361748</v>
      </c>
      <c r="L284" s="1">
        <v>30</v>
      </c>
      <c r="M284" s="3">
        <f t="shared" si="69"/>
        <v>-0.26411192386050031</v>
      </c>
      <c r="N284" s="1">
        <v>39.5</v>
      </c>
      <c r="O284" s="3">
        <f t="shared" si="70"/>
        <v>-0.35488963548930741</v>
      </c>
      <c r="P284" s="1">
        <v>150</v>
      </c>
      <c r="Q284" s="3">
        <f t="shared" si="71"/>
        <v>-0.50186493079514061</v>
      </c>
      <c r="R284" s="1">
        <v>250</v>
      </c>
      <c r="S284" s="3">
        <f t="shared" si="72"/>
        <v>-0.78395533901039682</v>
      </c>
      <c r="T284" s="1">
        <f t="shared" si="73"/>
        <v>210.5</v>
      </c>
      <c r="U284" s="3">
        <f t="shared" si="74"/>
        <v>-0.77120986017326376</v>
      </c>
      <c r="V284" s="1">
        <v>573</v>
      </c>
      <c r="W284" s="3">
        <f t="shared" si="75"/>
        <v>-0.18385996157105924</v>
      </c>
      <c r="X284" s="23">
        <v>1.528E-2</v>
      </c>
      <c r="Y284" s="3">
        <f t="shared" si="76"/>
        <v>0.51275784316665407</v>
      </c>
      <c r="Z284" s="22">
        <v>296.0259455293542</v>
      </c>
      <c r="AA284" s="3">
        <f t="shared" si="77"/>
        <v>-0.15530276833905127</v>
      </c>
      <c r="AB284" s="5">
        <v>392</v>
      </c>
      <c r="AC284" s="3">
        <f t="shared" si="78"/>
        <v>-0.74321300176260496</v>
      </c>
      <c r="AD284" s="17">
        <v>31.3</v>
      </c>
      <c r="AE284" s="3">
        <f t="shared" si="79"/>
        <v>-0.41001958321005172</v>
      </c>
      <c r="AF284" s="3">
        <v>0.18</v>
      </c>
      <c r="AG284" s="3"/>
    </row>
    <row r="285" spans="1:33" x14ac:dyDescent="0.25">
      <c r="B285" s="1">
        <v>19.100000000000001</v>
      </c>
      <c r="C285" s="3">
        <f t="shared" si="64"/>
        <v>0.194779682352343</v>
      </c>
      <c r="D285" s="1">
        <v>2</v>
      </c>
      <c r="E285" s="3">
        <f t="shared" si="65"/>
        <v>-0.36100485875783711</v>
      </c>
      <c r="F285" s="4">
        <v>40</v>
      </c>
      <c r="G285" s="3">
        <f t="shared" si="66"/>
        <v>-0.51014430393543264</v>
      </c>
      <c r="H285" s="4">
        <v>37.380000000000003</v>
      </c>
      <c r="I285" s="3">
        <f t="shared" si="67"/>
        <v>-5.0339862415113443E-2</v>
      </c>
      <c r="J285" s="3">
        <v>3.3538794827423906</v>
      </c>
      <c r="K285" s="3">
        <f t="shared" si="68"/>
        <v>0.52576597014361748</v>
      </c>
      <c r="L285" s="1">
        <v>30</v>
      </c>
      <c r="M285" s="3">
        <f t="shared" si="69"/>
        <v>-0.26411192386050031</v>
      </c>
      <c r="N285" s="1">
        <v>39.5</v>
      </c>
      <c r="O285" s="3">
        <f t="shared" si="70"/>
        <v>-0.35488963548930741</v>
      </c>
      <c r="P285" s="1">
        <v>150</v>
      </c>
      <c r="Q285" s="3">
        <f t="shared" si="71"/>
        <v>-0.50186493079514061</v>
      </c>
      <c r="R285" s="1">
        <v>250</v>
      </c>
      <c r="S285" s="3">
        <f t="shared" si="72"/>
        <v>-0.78395533901039682</v>
      </c>
      <c r="T285" s="1">
        <f t="shared" si="73"/>
        <v>210.5</v>
      </c>
      <c r="U285" s="3">
        <f t="shared" si="74"/>
        <v>-0.77120986017326376</v>
      </c>
      <c r="V285" s="1">
        <v>573</v>
      </c>
      <c r="W285" s="3">
        <f t="shared" si="75"/>
        <v>-0.18385996157105924</v>
      </c>
      <c r="X285" s="23">
        <v>1.528E-2</v>
      </c>
      <c r="Y285" s="3">
        <f t="shared" si="76"/>
        <v>0.51275784316665407</v>
      </c>
      <c r="Z285" s="22">
        <v>331.965197702247</v>
      </c>
      <c r="AA285" s="3">
        <f t="shared" si="77"/>
        <v>0.24077508940756931</v>
      </c>
      <c r="AB285" s="5">
        <v>392</v>
      </c>
      <c r="AC285" s="3">
        <f t="shared" si="78"/>
        <v>-0.74321300176260496</v>
      </c>
      <c r="AD285" s="17">
        <v>35.1</v>
      </c>
      <c r="AE285" s="3">
        <f t="shared" si="79"/>
        <v>-0.34517864862739212</v>
      </c>
      <c r="AF285" s="3">
        <v>0.19</v>
      </c>
      <c r="AG285" s="3"/>
    </row>
    <row r="286" spans="1:33" x14ac:dyDescent="0.25">
      <c r="B286" s="1">
        <v>19.100000000000001</v>
      </c>
      <c r="C286" s="3">
        <f t="shared" si="64"/>
        <v>0.194779682352343</v>
      </c>
      <c r="D286" s="1">
        <v>2</v>
      </c>
      <c r="E286" s="3">
        <f t="shared" si="65"/>
        <v>-0.36100485875783711</v>
      </c>
      <c r="F286" s="4">
        <v>40</v>
      </c>
      <c r="G286" s="3">
        <f t="shared" si="66"/>
        <v>-0.51014430393543264</v>
      </c>
      <c r="H286" s="4">
        <v>37.380000000000003</v>
      </c>
      <c r="I286" s="3">
        <f t="shared" si="67"/>
        <v>-5.0339862415113443E-2</v>
      </c>
      <c r="J286" s="3">
        <v>3.3538794827423906</v>
      </c>
      <c r="K286" s="3">
        <f t="shared" si="68"/>
        <v>0.52576597014361748</v>
      </c>
      <c r="L286" s="1">
        <v>30</v>
      </c>
      <c r="M286" s="3">
        <f t="shared" si="69"/>
        <v>-0.26411192386050031</v>
      </c>
      <c r="N286" s="1">
        <v>39.5</v>
      </c>
      <c r="O286" s="3">
        <f t="shared" si="70"/>
        <v>-0.35488963548930741</v>
      </c>
      <c r="P286" s="1">
        <v>150</v>
      </c>
      <c r="Q286" s="3">
        <f t="shared" si="71"/>
        <v>-0.50186493079514061</v>
      </c>
      <c r="R286" s="1">
        <v>250</v>
      </c>
      <c r="S286" s="3">
        <f t="shared" si="72"/>
        <v>-0.78395533901039682</v>
      </c>
      <c r="T286" s="1">
        <f t="shared" si="73"/>
        <v>210.5</v>
      </c>
      <c r="U286" s="3">
        <f t="shared" si="74"/>
        <v>-0.77120986017326376</v>
      </c>
      <c r="V286" s="1">
        <v>573</v>
      </c>
      <c r="W286" s="3">
        <f t="shared" si="75"/>
        <v>-0.18385996157105924</v>
      </c>
      <c r="X286" s="23">
        <v>1.528E-2</v>
      </c>
      <c r="Y286" s="3">
        <f t="shared" si="76"/>
        <v>0.51275784316665407</v>
      </c>
      <c r="Z286" s="22">
        <v>369.79598946318686</v>
      </c>
      <c r="AA286" s="3">
        <f t="shared" si="77"/>
        <v>0.65769915019348657</v>
      </c>
      <c r="AB286" s="5">
        <v>392</v>
      </c>
      <c r="AC286" s="3">
        <f t="shared" si="78"/>
        <v>-0.74321300176260496</v>
      </c>
      <c r="AD286" s="17">
        <v>39.1</v>
      </c>
      <c r="AE286" s="3">
        <f t="shared" si="79"/>
        <v>-0.27692503327722418</v>
      </c>
      <c r="AF286" s="3">
        <v>0.21</v>
      </c>
      <c r="AG286" s="3"/>
    </row>
    <row r="287" spans="1:33" x14ac:dyDescent="0.25">
      <c r="B287" s="1">
        <v>19.100000000000001</v>
      </c>
      <c r="C287" s="3">
        <f t="shared" si="64"/>
        <v>0.194779682352343</v>
      </c>
      <c r="D287" s="1">
        <v>2</v>
      </c>
      <c r="E287" s="3">
        <f t="shared" si="65"/>
        <v>-0.36100485875783711</v>
      </c>
      <c r="F287" s="4">
        <v>40</v>
      </c>
      <c r="G287" s="3">
        <f t="shared" si="66"/>
        <v>-0.51014430393543264</v>
      </c>
      <c r="H287" s="4">
        <v>37.380000000000003</v>
      </c>
      <c r="I287" s="3">
        <f t="shared" si="67"/>
        <v>-5.0339862415113443E-2</v>
      </c>
      <c r="J287" s="3">
        <v>3.3538794827423906</v>
      </c>
      <c r="K287" s="3">
        <f t="shared" si="68"/>
        <v>0.52576597014361748</v>
      </c>
      <c r="L287" s="1">
        <v>30</v>
      </c>
      <c r="M287" s="3">
        <f t="shared" si="69"/>
        <v>-0.26411192386050031</v>
      </c>
      <c r="N287" s="1">
        <v>39.5</v>
      </c>
      <c r="O287" s="3">
        <f t="shared" si="70"/>
        <v>-0.35488963548930741</v>
      </c>
      <c r="P287" s="1">
        <v>150</v>
      </c>
      <c r="Q287" s="3">
        <f t="shared" si="71"/>
        <v>-0.50186493079514061</v>
      </c>
      <c r="R287" s="1">
        <v>250</v>
      </c>
      <c r="S287" s="3">
        <f t="shared" si="72"/>
        <v>-0.78395533901039682</v>
      </c>
      <c r="T287" s="1">
        <f t="shared" si="73"/>
        <v>210.5</v>
      </c>
      <c r="U287" s="3">
        <f t="shared" si="74"/>
        <v>-0.77120986017326376</v>
      </c>
      <c r="V287" s="1">
        <v>573</v>
      </c>
      <c r="W287" s="3">
        <f t="shared" si="75"/>
        <v>-0.18385996157105924</v>
      </c>
      <c r="X287" s="23">
        <v>1.528E-2</v>
      </c>
      <c r="Y287" s="3">
        <f t="shared" si="76"/>
        <v>0.51275784316665407</v>
      </c>
      <c r="Z287" s="22">
        <v>392.3</v>
      </c>
      <c r="AA287" s="3">
        <f t="shared" si="77"/>
        <v>0.90571043994567635</v>
      </c>
      <c r="AB287" s="5">
        <v>392</v>
      </c>
      <c r="AC287" s="3">
        <f t="shared" si="78"/>
        <v>-0.74321300176260496</v>
      </c>
      <c r="AD287" s="17">
        <v>43.1</v>
      </c>
      <c r="AE287" s="3">
        <f t="shared" si="79"/>
        <v>-0.20867141792705621</v>
      </c>
      <c r="AF287" s="3">
        <v>0.26</v>
      </c>
      <c r="AG287" s="3"/>
    </row>
    <row r="288" spans="1:33" x14ac:dyDescent="0.25">
      <c r="A288" t="s">
        <v>70</v>
      </c>
      <c r="B288" s="1">
        <v>19.100000000000001</v>
      </c>
      <c r="C288" s="3">
        <f t="shared" si="64"/>
        <v>0.194779682352343</v>
      </c>
      <c r="D288" s="1">
        <v>2</v>
      </c>
      <c r="E288" s="3">
        <f t="shared" si="65"/>
        <v>-0.36100485875783711</v>
      </c>
      <c r="F288" s="4">
        <v>69.8</v>
      </c>
      <c r="G288" s="3">
        <f t="shared" si="66"/>
        <v>0.12726191231828357</v>
      </c>
      <c r="H288" s="4">
        <v>30.06</v>
      </c>
      <c r="I288" s="3">
        <f t="shared" si="67"/>
        <v>-0.68113472873841663</v>
      </c>
      <c r="J288" s="3">
        <v>2.900328825179082</v>
      </c>
      <c r="K288" s="3">
        <f t="shared" si="68"/>
        <v>-0.37938797534613061</v>
      </c>
      <c r="L288" s="1">
        <v>31.8</v>
      </c>
      <c r="M288" s="3">
        <f t="shared" si="69"/>
        <v>-9.7080963203579104E-2</v>
      </c>
      <c r="N288" s="1">
        <v>41.4</v>
      </c>
      <c r="O288" s="3">
        <f t="shared" si="70"/>
        <v>-0.19932979864909173</v>
      </c>
      <c r="P288" s="1">
        <v>152.4</v>
      </c>
      <c r="Q288" s="3">
        <f t="shared" si="71"/>
        <v>-0.4789540160703526</v>
      </c>
      <c r="R288" s="1">
        <v>381</v>
      </c>
      <c r="S288" s="3">
        <f t="shared" si="72"/>
        <v>0.38790366838928214</v>
      </c>
      <c r="T288" s="1">
        <f t="shared" si="73"/>
        <v>339.6</v>
      </c>
      <c r="U288" s="3">
        <f t="shared" si="74"/>
        <v>0.42399288836995874</v>
      </c>
      <c r="V288" s="1">
        <v>568</v>
      </c>
      <c r="W288" s="3">
        <f t="shared" si="75"/>
        <v>-0.1923995671314967</v>
      </c>
      <c r="X288" s="23">
        <v>9.7822417867057948E-3</v>
      </c>
      <c r="Y288" s="3">
        <f t="shared" si="76"/>
        <v>-0.16308270658823146</v>
      </c>
      <c r="Z288" s="22">
        <v>203.02249313738358</v>
      </c>
      <c r="AA288" s="3">
        <f t="shared" si="77"/>
        <v>-1.1802714574270112</v>
      </c>
      <c r="AB288" s="5">
        <v>276</v>
      </c>
      <c r="AC288" s="3">
        <f t="shared" si="78"/>
        <v>-1.8775469716557871</v>
      </c>
      <c r="AD288" s="17">
        <v>35.088900000000002</v>
      </c>
      <c r="AE288" s="3">
        <f t="shared" si="79"/>
        <v>-0.3453680524099888</v>
      </c>
      <c r="AF288" s="3">
        <v>0.17</v>
      </c>
      <c r="AG288" s="3"/>
    </row>
    <row r="289" spans="1:33" x14ac:dyDescent="0.25">
      <c r="B289" s="1">
        <v>19.100000000000001</v>
      </c>
      <c r="C289" s="3">
        <f t="shared" si="64"/>
        <v>0.194779682352343</v>
      </c>
      <c r="D289" s="1">
        <v>2</v>
      </c>
      <c r="E289" s="3">
        <f t="shared" si="65"/>
        <v>-0.36100485875783711</v>
      </c>
      <c r="F289" s="4">
        <v>69.8</v>
      </c>
      <c r="G289" s="3">
        <f t="shared" si="66"/>
        <v>0.12726191231828357</v>
      </c>
      <c r="H289" s="4">
        <v>30.06</v>
      </c>
      <c r="I289" s="3">
        <f t="shared" si="67"/>
        <v>-0.68113472873841663</v>
      </c>
      <c r="J289" s="3">
        <v>2.900328825179082</v>
      </c>
      <c r="K289" s="3">
        <f t="shared" si="68"/>
        <v>-0.37938797534613061</v>
      </c>
      <c r="L289" s="1">
        <v>31.8</v>
      </c>
      <c r="M289" s="3">
        <f t="shared" si="69"/>
        <v>-9.7080963203579104E-2</v>
      </c>
      <c r="N289" s="1">
        <v>41.4</v>
      </c>
      <c r="O289" s="3">
        <f t="shared" si="70"/>
        <v>-0.19932979864909173</v>
      </c>
      <c r="P289" s="1">
        <v>152.4</v>
      </c>
      <c r="Q289" s="3">
        <f t="shared" si="71"/>
        <v>-0.4789540160703526</v>
      </c>
      <c r="R289" s="1">
        <v>381</v>
      </c>
      <c r="S289" s="3">
        <f t="shared" si="72"/>
        <v>0.38790366838928214</v>
      </c>
      <c r="T289" s="1">
        <f t="shared" si="73"/>
        <v>339.6</v>
      </c>
      <c r="U289" s="3">
        <f t="shared" si="74"/>
        <v>0.42399288836995874</v>
      </c>
      <c r="V289" s="1">
        <v>568</v>
      </c>
      <c r="W289" s="3">
        <f t="shared" si="75"/>
        <v>-0.1923995671314967</v>
      </c>
      <c r="X289" s="23">
        <v>9.7822417867057948E-3</v>
      </c>
      <c r="Y289" s="3">
        <f t="shared" si="76"/>
        <v>-0.16308270658823146</v>
      </c>
      <c r="Z289" s="22">
        <v>244.50020678910712</v>
      </c>
      <c r="AA289" s="3">
        <f t="shared" si="77"/>
        <v>-0.7231555472692156</v>
      </c>
      <c r="AB289" s="5">
        <v>276</v>
      </c>
      <c r="AC289" s="3">
        <f t="shared" si="78"/>
        <v>-1.8775469716557871</v>
      </c>
      <c r="AD289" s="17">
        <v>42.257600000000004</v>
      </c>
      <c r="AE289" s="3">
        <f t="shared" si="79"/>
        <v>-0.22304562931980154</v>
      </c>
      <c r="AF289" s="3">
        <v>0.23</v>
      </c>
      <c r="AG289" s="3"/>
    </row>
    <row r="290" spans="1:33" x14ac:dyDescent="0.25">
      <c r="B290" s="1">
        <v>19.100000000000001</v>
      </c>
      <c r="C290" s="3">
        <f t="shared" si="64"/>
        <v>0.194779682352343</v>
      </c>
      <c r="D290" s="1">
        <v>2</v>
      </c>
      <c r="E290" s="3">
        <f t="shared" si="65"/>
        <v>-0.36100485875783711</v>
      </c>
      <c r="F290" s="4">
        <v>69.8</v>
      </c>
      <c r="G290" s="3">
        <f t="shared" si="66"/>
        <v>0.12726191231828357</v>
      </c>
      <c r="H290" s="4">
        <v>30.06</v>
      </c>
      <c r="I290" s="3">
        <f t="shared" si="67"/>
        <v>-0.68113472873841663</v>
      </c>
      <c r="J290" s="3">
        <v>2.900328825179082</v>
      </c>
      <c r="K290" s="3">
        <f t="shared" si="68"/>
        <v>-0.37938797534613061</v>
      </c>
      <c r="L290" s="1">
        <v>31.8</v>
      </c>
      <c r="M290" s="3">
        <f t="shared" si="69"/>
        <v>-9.7080963203579104E-2</v>
      </c>
      <c r="N290" s="1">
        <v>41.4</v>
      </c>
      <c r="O290" s="3">
        <f t="shared" si="70"/>
        <v>-0.19932979864909173</v>
      </c>
      <c r="P290" s="1">
        <v>152.4</v>
      </c>
      <c r="Q290" s="3">
        <f t="shared" si="71"/>
        <v>-0.4789540160703526</v>
      </c>
      <c r="R290" s="1">
        <v>381</v>
      </c>
      <c r="S290" s="3">
        <f t="shared" si="72"/>
        <v>0.38790366838928214</v>
      </c>
      <c r="T290" s="1">
        <f t="shared" si="73"/>
        <v>339.6</v>
      </c>
      <c r="U290" s="3">
        <f t="shared" si="74"/>
        <v>0.42399288836995874</v>
      </c>
      <c r="V290" s="1">
        <v>568</v>
      </c>
      <c r="W290" s="3">
        <f t="shared" si="75"/>
        <v>-0.1923995671314967</v>
      </c>
      <c r="X290" s="23">
        <v>9.7822417867057948E-3</v>
      </c>
      <c r="Y290" s="3">
        <f t="shared" si="76"/>
        <v>-0.16308270658823146</v>
      </c>
      <c r="Z290" s="22">
        <v>275.8</v>
      </c>
      <c r="AA290" s="3">
        <f t="shared" si="77"/>
        <v>-0.37820805133235696</v>
      </c>
      <c r="AB290" s="5">
        <v>276</v>
      </c>
      <c r="AC290" s="3">
        <f t="shared" si="78"/>
        <v>-1.8775469716557871</v>
      </c>
      <c r="AD290" s="17">
        <v>48.808900000000008</v>
      </c>
      <c r="AE290" s="3">
        <f t="shared" si="79"/>
        <v>-0.11125815175891263</v>
      </c>
      <c r="AF290" s="3">
        <v>0.27</v>
      </c>
      <c r="AG290" s="3"/>
    </row>
    <row r="291" spans="1:33" x14ac:dyDescent="0.25">
      <c r="A291" t="s">
        <v>71</v>
      </c>
      <c r="B291" s="1">
        <v>19.100000000000001</v>
      </c>
      <c r="C291" s="3">
        <f t="shared" si="64"/>
        <v>0.194779682352343</v>
      </c>
      <c r="D291" s="1">
        <v>2</v>
      </c>
      <c r="E291" s="3">
        <f t="shared" si="65"/>
        <v>-0.36100485875783711</v>
      </c>
      <c r="F291" s="4">
        <v>69.8</v>
      </c>
      <c r="G291" s="3">
        <f t="shared" si="66"/>
        <v>0.12726191231828357</v>
      </c>
      <c r="H291" s="4">
        <v>29.23</v>
      </c>
      <c r="I291" s="3">
        <f t="shared" si="67"/>
        <v>-0.75265928325321718</v>
      </c>
      <c r="J291" s="3">
        <v>2.8466918957142089</v>
      </c>
      <c r="K291" s="3">
        <f t="shared" si="68"/>
        <v>-0.48643153821938784</v>
      </c>
      <c r="L291" s="1">
        <v>31.8</v>
      </c>
      <c r="M291" s="3">
        <f t="shared" si="69"/>
        <v>-9.7080963203579104E-2</v>
      </c>
      <c r="N291" s="1">
        <v>41.4</v>
      </c>
      <c r="O291" s="3">
        <f t="shared" si="70"/>
        <v>-0.19932979864909173</v>
      </c>
      <c r="P291" s="1">
        <v>152.4</v>
      </c>
      <c r="Q291" s="3">
        <f t="shared" si="71"/>
        <v>-0.4789540160703526</v>
      </c>
      <c r="R291" s="1">
        <v>381</v>
      </c>
      <c r="S291" s="3">
        <f t="shared" si="72"/>
        <v>0.38790366838928214</v>
      </c>
      <c r="T291" s="1">
        <f t="shared" si="73"/>
        <v>339.6</v>
      </c>
      <c r="U291" s="3">
        <f t="shared" si="74"/>
        <v>0.42399288836995874</v>
      </c>
      <c r="V291" s="1">
        <v>568</v>
      </c>
      <c r="W291" s="3">
        <f t="shared" si="75"/>
        <v>-0.1923995671314967</v>
      </c>
      <c r="X291" s="23">
        <v>9.7822417867057948E-3</v>
      </c>
      <c r="Y291" s="3">
        <f t="shared" si="76"/>
        <v>-0.16308270658823146</v>
      </c>
      <c r="Z291" s="22">
        <v>275.8</v>
      </c>
      <c r="AA291" s="3">
        <f t="shared" si="77"/>
        <v>-0.37820805133235696</v>
      </c>
      <c r="AB291" s="5">
        <v>276</v>
      </c>
      <c r="AC291" s="3">
        <f t="shared" si="78"/>
        <v>-1.8775469716557871</v>
      </c>
      <c r="AD291" s="17">
        <v>48.808900000000008</v>
      </c>
      <c r="AE291" s="3">
        <f t="shared" si="79"/>
        <v>-0.11125815175891263</v>
      </c>
      <c r="AF291" s="3">
        <v>0.16</v>
      </c>
      <c r="AG291" s="3"/>
    </row>
    <row r="292" spans="1:33" x14ac:dyDescent="0.25">
      <c r="A292" t="s">
        <v>72</v>
      </c>
      <c r="B292" s="1">
        <v>19.100000000000001</v>
      </c>
      <c r="C292" s="3">
        <f t="shared" si="64"/>
        <v>0.194779682352343</v>
      </c>
      <c r="D292" s="1">
        <v>2</v>
      </c>
      <c r="E292" s="3">
        <f t="shared" si="65"/>
        <v>-0.36100485875783711</v>
      </c>
      <c r="F292" s="4">
        <v>69.8</v>
      </c>
      <c r="G292" s="3">
        <f t="shared" si="66"/>
        <v>0.12726191231828357</v>
      </c>
      <c r="H292" s="4">
        <v>27.17</v>
      </c>
      <c r="I292" s="3">
        <f t="shared" si="67"/>
        <v>-0.93017805710922852</v>
      </c>
      <c r="J292" s="3">
        <v>2.711321473488328</v>
      </c>
      <c r="K292" s="3">
        <f t="shared" si="68"/>
        <v>-0.75659115487315887</v>
      </c>
      <c r="L292" s="1">
        <v>38.200000000000003</v>
      </c>
      <c r="M292" s="3">
        <f t="shared" si="69"/>
        <v>0.49680689690991853</v>
      </c>
      <c r="N292" s="1">
        <v>47.7</v>
      </c>
      <c r="O292" s="3">
        <f t="shared" si="70"/>
        <v>0.31647387087372941</v>
      </c>
      <c r="P292" s="1">
        <v>152.4</v>
      </c>
      <c r="Q292" s="3">
        <f t="shared" si="71"/>
        <v>-0.4789540160703526</v>
      </c>
      <c r="R292" s="1">
        <v>381</v>
      </c>
      <c r="S292" s="3">
        <f t="shared" si="72"/>
        <v>0.38790366838928214</v>
      </c>
      <c r="T292" s="1">
        <f t="shared" si="73"/>
        <v>333.3</v>
      </c>
      <c r="U292" s="3">
        <f t="shared" si="74"/>
        <v>0.36566773487791915</v>
      </c>
      <c r="V292" s="1">
        <v>568</v>
      </c>
      <c r="W292" s="3">
        <f t="shared" si="75"/>
        <v>-0.1923995671314967</v>
      </c>
      <c r="X292" s="23">
        <v>9.7822417867057948E-3</v>
      </c>
      <c r="Y292" s="3">
        <f t="shared" si="76"/>
        <v>-0.16308270658823146</v>
      </c>
      <c r="Z292" s="22">
        <v>249.74588434606099</v>
      </c>
      <c r="AA292" s="3">
        <f t="shared" si="77"/>
        <v>-0.66534419607045814</v>
      </c>
      <c r="AB292" s="5">
        <v>276</v>
      </c>
      <c r="AC292" s="3">
        <f t="shared" si="78"/>
        <v>-1.8775469716557871</v>
      </c>
      <c r="AD292" s="17">
        <v>42.257600000000004</v>
      </c>
      <c r="AE292" s="3">
        <f t="shared" si="79"/>
        <v>-0.22304562931980154</v>
      </c>
      <c r="AF292" s="3">
        <v>0.16</v>
      </c>
      <c r="AG292" s="3"/>
    </row>
    <row r="293" spans="1:33" x14ac:dyDescent="0.25">
      <c r="B293" s="1">
        <v>19.100000000000001</v>
      </c>
      <c r="C293" s="3">
        <f t="shared" si="64"/>
        <v>0.194779682352343</v>
      </c>
      <c r="D293" s="1">
        <v>2</v>
      </c>
      <c r="E293" s="3">
        <f t="shared" si="65"/>
        <v>-0.36100485875783711</v>
      </c>
      <c r="F293" s="4">
        <v>69.8</v>
      </c>
      <c r="G293" s="3">
        <f t="shared" si="66"/>
        <v>0.12726191231828357</v>
      </c>
      <c r="H293" s="4">
        <v>27.17</v>
      </c>
      <c r="I293" s="3">
        <f t="shared" si="67"/>
        <v>-0.93017805710922852</v>
      </c>
      <c r="J293" s="3">
        <v>2.711321473488328</v>
      </c>
      <c r="K293" s="3">
        <f t="shared" si="68"/>
        <v>-0.75659115487315887</v>
      </c>
      <c r="L293" s="1">
        <v>38.200000000000003</v>
      </c>
      <c r="M293" s="3">
        <f t="shared" si="69"/>
        <v>0.49680689690991853</v>
      </c>
      <c r="N293" s="1">
        <v>47.7</v>
      </c>
      <c r="O293" s="3">
        <f t="shared" si="70"/>
        <v>0.31647387087372941</v>
      </c>
      <c r="P293" s="1">
        <v>152.4</v>
      </c>
      <c r="Q293" s="3">
        <f t="shared" si="71"/>
        <v>-0.4789540160703526</v>
      </c>
      <c r="R293" s="1">
        <v>381</v>
      </c>
      <c r="S293" s="3">
        <f t="shared" si="72"/>
        <v>0.38790366838928214</v>
      </c>
      <c r="T293" s="1">
        <f t="shared" si="73"/>
        <v>333.3</v>
      </c>
      <c r="U293" s="3">
        <f t="shared" si="74"/>
        <v>0.36566773487791915</v>
      </c>
      <c r="V293" s="1">
        <v>568</v>
      </c>
      <c r="W293" s="3">
        <f t="shared" si="75"/>
        <v>-0.1923995671314967</v>
      </c>
      <c r="X293" s="23">
        <v>9.7822417867057948E-3</v>
      </c>
      <c r="Y293" s="3">
        <f t="shared" si="76"/>
        <v>-0.16308270658823146</v>
      </c>
      <c r="Z293" s="22">
        <v>275.8</v>
      </c>
      <c r="AA293" s="3">
        <f t="shared" si="77"/>
        <v>-0.37820805133235696</v>
      </c>
      <c r="AB293" s="5">
        <v>276</v>
      </c>
      <c r="AC293" s="3">
        <f t="shared" si="78"/>
        <v>-1.8775469716557871</v>
      </c>
      <c r="AD293" s="17">
        <v>48.808900000000008</v>
      </c>
      <c r="AE293" s="3">
        <f t="shared" si="79"/>
        <v>-0.11125815175891263</v>
      </c>
      <c r="AF293" s="3">
        <v>0.2</v>
      </c>
      <c r="AG293" s="3"/>
    </row>
    <row r="294" spans="1:33" x14ac:dyDescent="0.25">
      <c r="A294" t="s">
        <v>73</v>
      </c>
      <c r="B294" s="1">
        <v>22.2</v>
      </c>
      <c r="C294" s="3">
        <f t="shared" si="64"/>
        <v>0.69014031896559003</v>
      </c>
      <c r="D294" s="1">
        <v>2</v>
      </c>
      <c r="E294" s="3">
        <f t="shared" si="65"/>
        <v>-0.36100485875783711</v>
      </c>
      <c r="F294" s="4">
        <v>63.6</v>
      </c>
      <c r="G294" s="3">
        <f t="shared" si="66"/>
        <v>-5.3528038150398704E-3</v>
      </c>
      <c r="H294" s="4">
        <v>26.82</v>
      </c>
      <c r="I294" s="3">
        <f t="shared" si="67"/>
        <v>-0.96033901383233744</v>
      </c>
      <c r="J294" s="3">
        <v>2.6879866270061714</v>
      </c>
      <c r="K294" s="3">
        <f t="shared" si="68"/>
        <v>-0.80316065710736806</v>
      </c>
      <c r="L294" s="1">
        <v>12.8</v>
      </c>
      <c r="M294" s="3">
        <f t="shared" si="69"/>
        <v>-1.8601855479155245</v>
      </c>
      <c r="N294" s="1">
        <v>23.9</v>
      </c>
      <c r="O294" s="3">
        <f t="shared" si="70"/>
        <v>-1.6321177695458162</v>
      </c>
      <c r="P294" s="1">
        <v>152.4</v>
      </c>
      <c r="Q294" s="3">
        <f t="shared" si="71"/>
        <v>-0.4789540160703526</v>
      </c>
      <c r="R294" s="1">
        <v>381</v>
      </c>
      <c r="S294" s="3">
        <f t="shared" si="72"/>
        <v>0.38790366838928214</v>
      </c>
      <c r="T294" s="1">
        <f t="shared" si="73"/>
        <v>357.1</v>
      </c>
      <c r="U294" s="3">
        <f t="shared" si="74"/>
        <v>0.58600720362562408</v>
      </c>
      <c r="V294" s="1">
        <v>774</v>
      </c>
      <c r="W294" s="3">
        <f t="shared" si="75"/>
        <v>0.15943218195852626</v>
      </c>
      <c r="X294" s="23">
        <v>1.3330026660053319E-2</v>
      </c>
      <c r="Y294" s="3">
        <f t="shared" si="76"/>
        <v>0.27304721877248322</v>
      </c>
      <c r="Z294" s="22">
        <v>271.28943756037444</v>
      </c>
      <c r="AA294" s="3">
        <f t="shared" si="77"/>
        <v>-0.42791787555810318</v>
      </c>
      <c r="AB294" s="5">
        <v>276</v>
      </c>
      <c r="AC294" s="3">
        <f t="shared" si="78"/>
        <v>-1.8775469716557871</v>
      </c>
      <c r="AD294" s="17">
        <v>66.199000000000012</v>
      </c>
      <c r="AE294" s="3">
        <f t="shared" si="79"/>
        <v>0.18547614731632639</v>
      </c>
      <c r="AF294" s="3">
        <v>0.17</v>
      </c>
      <c r="AG294" s="3"/>
    </row>
    <row r="295" spans="1:33" x14ac:dyDescent="0.25">
      <c r="A295" t="s">
        <v>74</v>
      </c>
      <c r="B295" s="1">
        <v>22.2</v>
      </c>
      <c r="C295" s="3">
        <f t="shared" si="64"/>
        <v>0.69014031896559003</v>
      </c>
      <c r="D295" s="1">
        <v>2</v>
      </c>
      <c r="E295" s="3">
        <f t="shared" si="65"/>
        <v>-0.36100485875783711</v>
      </c>
      <c r="F295" s="4">
        <v>63.6</v>
      </c>
      <c r="G295" s="3">
        <f t="shared" si="66"/>
        <v>-5.3528038150398704E-3</v>
      </c>
      <c r="H295" s="4">
        <v>22.41</v>
      </c>
      <c r="I295" s="3">
        <f t="shared" si="67"/>
        <v>-1.3403670685435076</v>
      </c>
      <c r="J295" s="3">
        <v>2.3846015710371389</v>
      </c>
      <c r="K295" s="3">
        <f t="shared" si="68"/>
        <v>-1.4086281519365793</v>
      </c>
      <c r="L295" s="1">
        <v>38</v>
      </c>
      <c r="M295" s="3">
        <f t="shared" si="69"/>
        <v>0.47824790128137146</v>
      </c>
      <c r="N295" s="1">
        <v>49.1</v>
      </c>
      <c r="O295" s="3">
        <f t="shared" si="70"/>
        <v>0.43109690854546723</v>
      </c>
      <c r="P295" s="1">
        <v>152.4</v>
      </c>
      <c r="Q295" s="3">
        <f t="shared" si="71"/>
        <v>-0.4789540160703526</v>
      </c>
      <c r="R295" s="1">
        <v>381</v>
      </c>
      <c r="S295" s="3">
        <f t="shared" si="72"/>
        <v>0.38790366838928214</v>
      </c>
      <c r="T295" s="1">
        <f t="shared" si="73"/>
        <v>331.9</v>
      </c>
      <c r="U295" s="3">
        <f t="shared" si="74"/>
        <v>0.3527065896574656</v>
      </c>
      <c r="V295" s="1">
        <v>774</v>
      </c>
      <c r="W295" s="3">
        <f t="shared" si="75"/>
        <v>0.15943218195852626</v>
      </c>
      <c r="X295" s="23">
        <v>1.3330026660053319E-2</v>
      </c>
      <c r="Y295" s="3">
        <f t="shared" si="76"/>
        <v>0.27304721877248322</v>
      </c>
      <c r="Z295" s="22">
        <v>195.11352598003063</v>
      </c>
      <c r="AA295" s="3">
        <f t="shared" si="77"/>
        <v>-1.2674342830084371</v>
      </c>
      <c r="AB295" s="5">
        <v>276</v>
      </c>
      <c r="AC295" s="3">
        <f t="shared" si="78"/>
        <v>-1.8775469716557871</v>
      </c>
      <c r="AD295" s="17">
        <v>43.938299999999998</v>
      </c>
      <c r="AE295" s="3">
        <f t="shared" si="79"/>
        <v>-0.19436716649004482</v>
      </c>
      <c r="AF295" s="3">
        <v>0.15</v>
      </c>
      <c r="AG295" s="3"/>
    </row>
    <row r="296" spans="1:33" x14ac:dyDescent="0.25">
      <c r="B296" s="1">
        <v>22.2</v>
      </c>
      <c r="C296" s="3">
        <f t="shared" si="64"/>
        <v>0.69014031896559003</v>
      </c>
      <c r="D296" s="1">
        <v>2</v>
      </c>
      <c r="E296" s="3">
        <f t="shared" si="65"/>
        <v>-0.36100485875783711</v>
      </c>
      <c r="F296" s="4">
        <v>63.6</v>
      </c>
      <c r="G296" s="3">
        <f t="shared" si="66"/>
        <v>-5.3528038150398704E-3</v>
      </c>
      <c r="H296" s="4">
        <v>22.41</v>
      </c>
      <c r="I296" s="3">
        <f t="shared" si="67"/>
        <v>-1.3403670685435076</v>
      </c>
      <c r="J296" s="3">
        <v>2.3846015710371389</v>
      </c>
      <c r="K296" s="3">
        <f t="shared" si="68"/>
        <v>-1.4086281519365793</v>
      </c>
      <c r="L296" s="1">
        <v>38</v>
      </c>
      <c r="M296" s="3">
        <f t="shared" si="69"/>
        <v>0.47824790128137146</v>
      </c>
      <c r="N296" s="1">
        <v>49.1</v>
      </c>
      <c r="O296" s="3">
        <f t="shared" si="70"/>
        <v>0.43109690854546723</v>
      </c>
      <c r="P296" s="1">
        <v>152.4</v>
      </c>
      <c r="Q296" s="3">
        <f t="shared" si="71"/>
        <v>-0.4789540160703526</v>
      </c>
      <c r="R296" s="1">
        <v>381</v>
      </c>
      <c r="S296" s="3">
        <f t="shared" si="72"/>
        <v>0.38790366838928214</v>
      </c>
      <c r="T296" s="1">
        <f t="shared" si="73"/>
        <v>331.9</v>
      </c>
      <c r="U296" s="3">
        <f t="shared" si="74"/>
        <v>0.3527065896574656</v>
      </c>
      <c r="V296" s="1">
        <v>774</v>
      </c>
      <c r="W296" s="3">
        <f t="shared" si="75"/>
        <v>0.15943218195852626</v>
      </c>
      <c r="X296" s="23">
        <v>1.3330026660053319E-2</v>
      </c>
      <c r="Y296" s="3">
        <f t="shared" si="76"/>
        <v>0.27304721877248322</v>
      </c>
      <c r="Z296" s="22">
        <v>226.947036463892</v>
      </c>
      <c r="AA296" s="3">
        <f t="shared" si="77"/>
        <v>-0.91660481732154642</v>
      </c>
      <c r="AB296" s="5">
        <v>276</v>
      </c>
      <c r="AC296" s="3">
        <f t="shared" si="78"/>
        <v>-1.8775469716557871</v>
      </c>
      <c r="AD296" s="17">
        <v>51.107000000000006</v>
      </c>
      <c r="AE296" s="3">
        <f t="shared" si="79"/>
        <v>-7.2044743399857419E-2</v>
      </c>
      <c r="AF296" s="3">
        <v>0.19</v>
      </c>
      <c r="AG296" s="3"/>
    </row>
    <row r="297" spans="1:33" x14ac:dyDescent="0.25">
      <c r="B297" s="1">
        <v>22.2</v>
      </c>
      <c r="C297" s="3">
        <f t="shared" si="64"/>
        <v>0.69014031896559003</v>
      </c>
      <c r="D297" s="1">
        <v>2</v>
      </c>
      <c r="E297" s="3">
        <f t="shared" si="65"/>
        <v>-0.36100485875783711</v>
      </c>
      <c r="F297" s="4">
        <v>63.6</v>
      </c>
      <c r="G297" s="3">
        <f t="shared" si="66"/>
        <v>-5.3528038150398704E-3</v>
      </c>
      <c r="H297" s="4">
        <v>22.41</v>
      </c>
      <c r="I297" s="3">
        <f t="shared" si="67"/>
        <v>-1.3403670685435076</v>
      </c>
      <c r="J297" s="3">
        <v>2.3846015710371389</v>
      </c>
      <c r="K297" s="3">
        <f t="shared" si="68"/>
        <v>-1.4086281519365793</v>
      </c>
      <c r="L297" s="1">
        <v>38</v>
      </c>
      <c r="M297" s="3">
        <f t="shared" si="69"/>
        <v>0.47824790128137146</v>
      </c>
      <c r="N297" s="1">
        <v>49.1</v>
      </c>
      <c r="O297" s="3">
        <f t="shared" si="70"/>
        <v>0.43109690854546723</v>
      </c>
      <c r="P297" s="1">
        <v>152.4</v>
      </c>
      <c r="Q297" s="3">
        <f t="shared" si="71"/>
        <v>-0.4789540160703526</v>
      </c>
      <c r="R297" s="1">
        <v>381</v>
      </c>
      <c r="S297" s="3">
        <f t="shared" si="72"/>
        <v>0.38790366838928214</v>
      </c>
      <c r="T297" s="1">
        <f t="shared" si="73"/>
        <v>331.9</v>
      </c>
      <c r="U297" s="3">
        <f t="shared" si="74"/>
        <v>0.3527065896574656</v>
      </c>
      <c r="V297" s="1">
        <v>774</v>
      </c>
      <c r="W297" s="3">
        <f t="shared" si="75"/>
        <v>0.15943218195852626</v>
      </c>
      <c r="X297" s="23">
        <v>1.3330026660053319E-2</v>
      </c>
      <c r="Y297" s="3">
        <f t="shared" si="76"/>
        <v>0.27304721877248322</v>
      </c>
      <c r="Z297" s="22">
        <v>260.91293520983021</v>
      </c>
      <c r="AA297" s="3">
        <f t="shared" si="77"/>
        <v>-0.5422748132632853</v>
      </c>
      <c r="AB297" s="5">
        <v>276</v>
      </c>
      <c r="AC297" s="3">
        <f t="shared" si="78"/>
        <v>-1.8775469716557871</v>
      </c>
      <c r="AD297" s="17">
        <v>58.755900000000011</v>
      </c>
      <c r="AE297" s="3">
        <f t="shared" si="79"/>
        <v>5.8471526213117582E-2</v>
      </c>
      <c r="AF297" s="3">
        <v>0.22</v>
      </c>
      <c r="AG297" s="3"/>
    </row>
    <row r="298" spans="1:33" x14ac:dyDescent="0.25">
      <c r="B298" s="1">
        <v>22.2</v>
      </c>
      <c r="C298" s="3">
        <f t="shared" si="64"/>
        <v>0.69014031896559003</v>
      </c>
      <c r="D298" s="1">
        <v>2</v>
      </c>
      <c r="E298" s="3">
        <f t="shared" si="65"/>
        <v>-0.36100485875783711</v>
      </c>
      <c r="F298" s="4">
        <v>63.6</v>
      </c>
      <c r="G298" s="3">
        <f t="shared" si="66"/>
        <v>-5.3528038150398704E-3</v>
      </c>
      <c r="H298" s="4">
        <v>22.41</v>
      </c>
      <c r="I298" s="3">
        <f t="shared" si="67"/>
        <v>-1.3403670685435076</v>
      </c>
      <c r="J298" s="3">
        <v>2.3846015710371389</v>
      </c>
      <c r="K298" s="3">
        <f t="shared" si="68"/>
        <v>-1.4086281519365793</v>
      </c>
      <c r="L298" s="1">
        <v>38</v>
      </c>
      <c r="M298" s="3">
        <f t="shared" si="69"/>
        <v>0.47824790128137146</v>
      </c>
      <c r="N298" s="1">
        <v>49.1</v>
      </c>
      <c r="O298" s="3">
        <f t="shared" si="70"/>
        <v>0.43109690854546723</v>
      </c>
      <c r="P298" s="1">
        <v>152.4</v>
      </c>
      <c r="Q298" s="3">
        <f t="shared" si="71"/>
        <v>-0.4789540160703526</v>
      </c>
      <c r="R298" s="1">
        <v>381</v>
      </c>
      <c r="S298" s="3">
        <f t="shared" si="72"/>
        <v>0.38790366838928214</v>
      </c>
      <c r="T298" s="1">
        <f t="shared" si="73"/>
        <v>331.9</v>
      </c>
      <c r="U298" s="3">
        <f t="shared" si="74"/>
        <v>0.3527065896574656</v>
      </c>
      <c r="V298" s="1">
        <v>774</v>
      </c>
      <c r="W298" s="3">
        <f t="shared" si="75"/>
        <v>0.15943218195852626</v>
      </c>
      <c r="X298" s="23">
        <v>1.3330026660053319E-2</v>
      </c>
      <c r="Y298" s="3">
        <f t="shared" si="76"/>
        <v>0.27304721877248322</v>
      </c>
      <c r="Z298" s="22">
        <v>275.8</v>
      </c>
      <c r="AA298" s="3">
        <f t="shared" si="77"/>
        <v>-0.37820805133235696</v>
      </c>
      <c r="AB298" s="5">
        <v>276</v>
      </c>
      <c r="AC298" s="3">
        <f t="shared" si="78"/>
        <v>-1.8775469716557871</v>
      </c>
      <c r="AD298" s="17">
        <v>66.199000000000012</v>
      </c>
      <c r="AE298" s="3">
        <f t="shared" si="79"/>
        <v>0.18547614731632639</v>
      </c>
      <c r="AF298" s="3">
        <v>0.27</v>
      </c>
      <c r="AG298" s="3"/>
    </row>
    <row r="299" spans="1:33" x14ac:dyDescent="0.25">
      <c r="A299" t="s">
        <v>75</v>
      </c>
      <c r="B299" s="1">
        <v>22.2</v>
      </c>
      <c r="C299" s="3">
        <f t="shared" si="64"/>
        <v>0.69014031896559003</v>
      </c>
      <c r="D299" s="1">
        <v>2</v>
      </c>
      <c r="E299" s="3">
        <f t="shared" si="65"/>
        <v>-0.36100485875783711</v>
      </c>
      <c r="F299" s="4">
        <v>63.6</v>
      </c>
      <c r="G299" s="3">
        <f t="shared" si="66"/>
        <v>-5.3528038150398704E-3</v>
      </c>
      <c r="H299" s="4">
        <v>29.51</v>
      </c>
      <c r="I299" s="3">
        <f t="shared" si="67"/>
        <v>-0.72853051787473011</v>
      </c>
      <c r="J299" s="3">
        <v>2.8648423476200775</v>
      </c>
      <c r="K299" s="3">
        <f t="shared" si="68"/>
        <v>-0.45020856536938009</v>
      </c>
      <c r="L299" s="1">
        <v>38</v>
      </c>
      <c r="M299" s="3">
        <f t="shared" si="69"/>
        <v>0.47824790128137146</v>
      </c>
      <c r="N299" s="1">
        <v>49.1</v>
      </c>
      <c r="O299" s="3">
        <f t="shared" si="70"/>
        <v>0.43109690854546723</v>
      </c>
      <c r="P299" s="1">
        <v>152.4</v>
      </c>
      <c r="Q299" s="3">
        <f t="shared" si="71"/>
        <v>-0.4789540160703526</v>
      </c>
      <c r="R299" s="1">
        <v>381</v>
      </c>
      <c r="S299" s="3">
        <f t="shared" si="72"/>
        <v>0.38790366838928214</v>
      </c>
      <c r="T299" s="1">
        <f t="shared" si="73"/>
        <v>331.9</v>
      </c>
      <c r="U299" s="3">
        <f t="shared" si="74"/>
        <v>0.3527065896574656</v>
      </c>
      <c r="V299" s="1">
        <v>774</v>
      </c>
      <c r="W299" s="3">
        <f t="shared" si="75"/>
        <v>0.15943218195852626</v>
      </c>
      <c r="X299" s="23">
        <v>1.3330026660053319E-2</v>
      </c>
      <c r="Y299" s="3">
        <f t="shared" si="76"/>
        <v>0.27304721877248322</v>
      </c>
      <c r="Z299" s="22">
        <v>259.63215176616467</v>
      </c>
      <c r="AA299" s="3">
        <f t="shared" si="77"/>
        <v>-0.55639001967225477</v>
      </c>
      <c r="AB299" s="5">
        <v>276</v>
      </c>
      <c r="AC299" s="3">
        <f t="shared" si="78"/>
        <v>-1.8775469716557871</v>
      </c>
      <c r="AD299" s="17">
        <v>58.755900000000011</v>
      </c>
      <c r="AE299" s="3">
        <f t="shared" si="79"/>
        <v>5.8471526213117582E-2</v>
      </c>
      <c r="AF299" s="3">
        <v>0.17</v>
      </c>
      <c r="AG299" s="3"/>
    </row>
    <row r="300" spans="1:33" x14ac:dyDescent="0.25">
      <c r="B300" s="1">
        <v>22.2</v>
      </c>
      <c r="C300" s="3">
        <f t="shared" si="64"/>
        <v>0.69014031896559003</v>
      </c>
      <c r="D300" s="1">
        <v>2</v>
      </c>
      <c r="E300" s="3">
        <f t="shared" si="65"/>
        <v>-0.36100485875783711</v>
      </c>
      <c r="F300" s="4">
        <v>63.6</v>
      </c>
      <c r="G300" s="3">
        <f t="shared" si="66"/>
        <v>-5.3528038150398704E-3</v>
      </c>
      <c r="H300" s="4">
        <v>29.51</v>
      </c>
      <c r="I300" s="3">
        <f t="shared" si="67"/>
        <v>-0.72853051787473011</v>
      </c>
      <c r="J300" s="3">
        <v>2.8648423476200775</v>
      </c>
      <c r="K300" s="3">
        <f t="shared" si="68"/>
        <v>-0.45020856536938009</v>
      </c>
      <c r="L300" s="1">
        <v>38</v>
      </c>
      <c r="M300" s="3">
        <f t="shared" si="69"/>
        <v>0.47824790128137146</v>
      </c>
      <c r="N300" s="1">
        <v>49.1</v>
      </c>
      <c r="O300" s="3">
        <f t="shared" si="70"/>
        <v>0.43109690854546723</v>
      </c>
      <c r="P300" s="1">
        <v>152.4</v>
      </c>
      <c r="Q300" s="3">
        <f t="shared" si="71"/>
        <v>-0.4789540160703526</v>
      </c>
      <c r="R300" s="1">
        <v>381</v>
      </c>
      <c r="S300" s="3">
        <f t="shared" si="72"/>
        <v>0.38790366838928214</v>
      </c>
      <c r="T300" s="1">
        <f t="shared" si="73"/>
        <v>331.9</v>
      </c>
      <c r="U300" s="3">
        <f t="shared" si="74"/>
        <v>0.3527065896574656</v>
      </c>
      <c r="V300" s="1">
        <v>774</v>
      </c>
      <c r="W300" s="3">
        <f t="shared" si="75"/>
        <v>0.15943218195852626</v>
      </c>
      <c r="X300" s="23">
        <v>1.3330026660053319E-2</v>
      </c>
      <c r="Y300" s="3">
        <f t="shared" si="76"/>
        <v>0.27304721877248322</v>
      </c>
      <c r="Z300" s="22">
        <v>275.8</v>
      </c>
      <c r="AA300" s="3">
        <f t="shared" si="77"/>
        <v>-0.37820805133235696</v>
      </c>
      <c r="AB300" s="5">
        <v>276</v>
      </c>
      <c r="AC300" s="3">
        <f t="shared" si="78"/>
        <v>-1.8775469716557871</v>
      </c>
      <c r="AD300" s="17">
        <v>66.199000000000012</v>
      </c>
      <c r="AE300" s="3">
        <f t="shared" si="79"/>
        <v>0.18547614731632639</v>
      </c>
      <c r="AF300" s="3">
        <v>0.2</v>
      </c>
      <c r="AG300" s="3"/>
    </row>
    <row r="301" spans="1:33" x14ac:dyDescent="0.25">
      <c r="A301" t="s">
        <v>76</v>
      </c>
      <c r="B301" s="1">
        <v>22.2</v>
      </c>
      <c r="C301" s="3">
        <f t="shared" si="64"/>
        <v>0.69014031896559003</v>
      </c>
      <c r="D301" s="1">
        <v>2</v>
      </c>
      <c r="E301" s="3">
        <f t="shared" si="65"/>
        <v>-0.36100485875783711</v>
      </c>
      <c r="F301" s="4">
        <v>63.6</v>
      </c>
      <c r="G301" s="3">
        <f t="shared" si="66"/>
        <v>-5.3528038150398704E-3</v>
      </c>
      <c r="H301" s="4">
        <v>29.03</v>
      </c>
      <c r="I301" s="3">
        <f t="shared" si="67"/>
        <v>-0.76989411566642219</v>
      </c>
      <c r="J301" s="3">
        <v>2.8336917902498859</v>
      </c>
      <c r="K301" s="3">
        <f t="shared" si="68"/>
        <v>-0.51237593176526697</v>
      </c>
      <c r="L301" s="1">
        <v>38</v>
      </c>
      <c r="M301" s="3">
        <f t="shared" si="69"/>
        <v>0.47824790128137146</v>
      </c>
      <c r="N301" s="1">
        <v>49.1</v>
      </c>
      <c r="O301" s="3">
        <f t="shared" si="70"/>
        <v>0.43109690854546723</v>
      </c>
      <c r="P301" s="1">
        <v>152.4</v>
      </c>
      <c r="Q301" s="3">
        <f t="shared" si="71"/>
        <v>-0.4789540160703526</v>
      </c>
      <c r="R301" s="1">
        <v>381</v>
      </c>
      <c r="S301" s="3">
        <f t="shared" si="72"/>
        <v>0.38790366838928214</v>
      </c>
      <c r="T301" s="1">
        <f t="shared" si="73"/>
        <v>331.9</v>
      </c>
      <c r="U301" s="3">
        <f t="shared" si="74"/>
        <v>0.3527065896574656</v>
      </c>
      <c r="V301" s="1">
        <v>774</v>
      </c>
      <c r="W301" s="3">
        <f t="shared" si="75"/>
        <v>0.15943218195852626</v>
      </c>
      <c r="X301" s="23">
        <v>1.3330026660053319E-2</v>
      </c>
      <c r="Y301" s="3">
        <f t="shared" si="76"/>
        <v>0.27304721877248322</v>
      </c>
      <c r="Z301" s="22">
        <v>194.21192690601001</v>
      </c>
      <c r="AA301" s="3">
        <f t="shared" si="77"/>
        <v>-1.2773705896423788</v>
      </c>
      <c r="AB301" s="5">
        <v>276</v>
      </c>
      <c r="AC301" s="3">
        <f t="shared" si="78"/>
        <v>-1.8775469716557871</v>
      </c>
      <c r="AD301" s="17">
        <v>43.938299999999998</v>
      </c>
      <c r="AE301" s="3">
        <f t="shared" si="79"/>
        <v>-0.19436716649004482</v>
      </c>
      <c r="AF301" s="3">
        <v>0.15</v>
      </c>
      <c r="AG301" s="3"/>
    </row>
    <row r="302" spans="1:33" x14ac:dyDescent="0.25">
      <c r="B302" s="1">
        <v>22.2</v>
      </c>
      <c r="C302" s="3">
        <f t="shared" si="64"/>
        <v>0.69014031896559003</v>
      </c>
      <c r="D302" s="1">
        <v>2</v>
      </c>
      <c r="E302" s="3">
        <f t="shared" si="65"/>
        <v>-0.36100485875783711</v>
      </c>
      <c r="F302" s="4">
        <v>63.6</v>
      </c>
      <c r="G302" s="3">
        <f t="shared" si="66"/>
        <v>-5.3528038150398704E-3</v>
      </c>
      <c r="H302" s="4">
        <v>29.03</v>
      </c>
      <c r="I302" s="3">
        <f t="shared" si="67"/>
        <v>-0.76989411566642219</v>
      </c>
      <c r="J302" s="3">
        <v>2.8336917902498859</v>
      </c>
      <c r="K302" s="3">
        <f t="shared" si="68"/>
        <v>-0.51237593176526697</v>
      </c>
      <c r="L302" s="1">
        <v>38</v>
      </c>
      <c r="M302" s="3">
        <f t="shared" si="69"/>
        <v>0.47824790128137146</v>
      </c>
      <c r="N302" s="1">
        <v>49.1</v>
      </c>
      <c r="O302" s="3">
        <f t="shared" si="70"/>
        <v>0.43109690854546723</v>
      </c>
      <c r="P302" s="1">
        <v>152.4</v>
      </c>
      <c r="Q302" s="3">
        <f t="shared" si="71"/>
        <v>-0.4789540160703526</v>
      </c>
      <c r="R302" s="1">
        <v>381</v>
      </c>
      <c r="S302" s="3">
        <f t="shared" si="72"/>
        <v>0.38790366838928214</v>
      </c>
      <c r="T302" s="1">
        <f t="shared" si="73"/>
        <v>331.9</v>
      </c>
      <c r="U302" s="3">
        <f t="shared" si="74"/>
        <v>0.3527065896574656</v>
      </c>
      <c r="V302" s="1">
        <v>774</v>
      </c>
      <c r="W302" s="3">
        <f t="shared" si="75"/>
        <v>0.15943218195852626</v>
      </c>
      <c r="X302" s="23">
        <v>1.3330026660053319E-2</v>
      </c>
      <c r="Y302" s="3">
        <f t="shared" si="76"/>
        <v>0.27304721877248322</v>
      </c>
      <c r="Z302" s="22">
        <v>225.89833808739655</v>
      </c>
      <c r="AA302" s="3">
        <f t="shared" si="77"/>
        <v>-0.92816227000271179</v>
      </c>
      <c r="AB302" s="5">
        <v>276</v>
      </c>
      <c r="AC302" s="3">
        <f t="shared" si="78"/>
        <v>-1.8775469716557871</v>
      </c>
      <c r="AD302" s="17">
        <v>51.107000000000006</v>
      </c>
      <c r="AE302" s="3">
        <f t="shared" si="79"/>
        <v>-7.2044743399857419E-2</v>
      </c>
      <c r="AF302" s="3">
        <v>0.18</v>
      </c>
      <c r="AG302" s="3"/>
    </row>
    <row r="303" spans="1:33" x14ac:dyDescent="0.25">
      <c r="B303" s="1">
        <v>22.2</v>
      </c>
      <c r="C303" s="3">
        <f t="shared" si="64"/>
        <v>0.69014031896559003</v>
      </c>
      <c r="D303" s="1">
        <v>2</v>
      </c>
      <c r="E303" s="3">
        <f t="shared" si="65"/>
        <v>-0.36100485875783711</v>
      </c>
      <c r="F303" s="4">
        <v>63.6</v>
      </c>
      <c r="G303" s="3">
        <f t="shared" si="66"/>
        <v>-5.3528038150398704E-3</v>
      </c>
      <c r="H303" s="4">
        <v>29.03</v>
      </c>
      <c r="I303" s="3">
        <f t="shared" si="67"/>
        <v>-0.76989411566642219</v>
      </c>
      <c r="J303" s="3">
        <v>2.8336917902498859</v>
      </c>
      <c r="K303" s="3">
        <f t="shared" si="68"/>
        <v>-0.51237593176526697</v>
      </c>
      <c r="L303" s="1">
        <v>38</v>
      </c>
      <c r="M303" s="3">
        <f t="shared" si="69"/>
        <v>0.47824790128137146</v>
      </c>
      <c r="N303" s="1">
        <v>49.1</v>
      </c>
      <c r="O303" s="3">
        <f t="shared" si="70"/>
        <v>0.43109690854546723</v>
      </c>
      <c r="P303" s="1">
        <v>152.4</v>
      </c>
      <c r="Q303" s="3">
        <f t="shared" si="71"/>
        <v>-0.4789540160703526</v>
      </c>
      <c r="R303" s="1">
        <v>381</v>
      </c>
      <c r="S303" s="3">
        <f t="shared" si="72"/>
        <v>0.38790366838928214</v>
      </c>
      <c r="T303" s="1">
        <f t="shared" si="73"/>
        <v>331.9</v>
      </c>
      <c r="U303" s="3">
        <f t="shared" si="74"/>
        <v>0.3527065896574656</v>
      </c>
      <c r="V303" s="1">
        <v>774</v>
      </c>
      <c r="W303" s="3">
        <f t="shared" si="75"/>
        <v>0.15943218195852626</v>
      </c>
      <c r="X303" s="23">
        <v>1.3330026660053319E-2</v>
      </c>
      <c r="Y303" s="3">
        <f t="shared" si="76"/>
        <v>0.27304721877248322</v>
      </c>
      <c r="Z303" s="22">
        <v>259.70728398906732</v>
      </c>
      <c r="AA303" s="3">
        <f t="shared" si="77"/>
        <v>-0.55556200550679946</v>
      </c>
      <c r="AB303" s="5">
        <v>276</v>
      </c>
      <c r="AC303" s="3">
        <f t="shared" si="78"/>
        <v>-1.8775469716557871</v>
      </c>
      <c r="AD303" s="17">
        <v>58.755900000000011</v>
      </c>
      <c r="AE303" s="3">
        <f t="shared" si="79"/>
        <v>5.8471526213117582E-2</v>
      </c>
      <c r="AF303" s="3">
        <v>0.22</v>
      </c>
      <c r="AG303" s="3"/>
    </row>
    <row r="304" spans="1:33" x14ac:dyDescent="0.25">
      <c r="B304" s="1">
        <v>22.2</v>
      </c>
      <c r="C304" s="3">
        <f t="shared" si="64"/>
        <v>0.69014031896559003</v>
      </c>
      <c r="D304" s="1">
        <v>2</v>
      </c>
      <c r="E304" s="3">
        <f t="shared" si="65"/>
        <v>-0.36100485875783711</v>
      </c>
      <c r="F304" s="4">
        <v>63.6</v>
      </c>
      <c r="G304" s="3">
        <f t="shared" si="66"/>
        <v>-5.3528038150398704E-3</v>
      </c>
      <c r="H304" s="4">
        <v>29.03</v>
      </c>
      <c r="I304" s="3">
        <f t="shared" si="67"/>
        <v>-0.76989411566642219</v>
      </c>
      <c r="J304" s="3">
        <v>2.8336917902498859</v>
      </c>
      <c r="K304" s="3">
        <f t="shared" si="68"/>
        <v>-0.51237593176526697</v>
      </c>
      <c r="L304" s="1">
        <v>38</v>
      </c>
      <c r="M304" s="3">
        <f t="shared" si="69"/>
        <v>0.47824790128137146</v>
      </c>
      <c r="N304" s="1">
        <v>49.1</v>
      </c>
      <c r="O304" s="3">
        <f t="shared" si="70"/>
        <v>0.43109690854546723</v>
      </c>
      <c r="P304" s="1">
        <v>152.4</v>
      </c>
      <c r="Q304" s="3">
        <f t="shared" si="71"/>
        <v>-0.4789540160703526</v>
      </c>
      <c r="R304" s="1">
        <v>381</v>
      </c>
      <c r="S304" s="3">
        <f t="shared" si="72"/>
        <v>0.38790366838928214</v>
      </c>
      <c r="T304" s="1">
        <f t="shared" si="73"/>
        <v>331.9</v>
      </c>
      <c r="U304" s="3">
        <f t="shared" si="74"/>
        <v>0.3527065896574656</v>
      </c>
      <c r="V304" s="1">
        <v>774</v>
      </c>
      <c r="W304" s="3">
        <f t="shared" si="75"/>
        <v>0.15943218195852626</v>
      </c>
      <c r="X304" s="23">
        <v>1.3330026660053319E-2</v>
      </c>
      <c r="Y304" s="3">
        <f t="shared" si="76"/>
        <v>0.27304721877248322</v>
      </c>
      <c r="Z304" s="22">
        <v>275.8</v>
      </c>
      <c r="AA304" s="3">
        <f t="shared" si="77"/>
        <v>-0.37820805133235696</v>
      </c>
      <c r="AB304" s="5">
        <v>276</v>
      </c>
      <c r="AC304" s="3">
        <f t="shared" si="78"/>
        <v>-1.8775469716557871</v>
      </c>
      <c r="AD304" s="17">
        <v>66.199000000000012</v>
      </c>
      <c r="AE304" s="3">
        <f t="shared" si="79"/>
        <v>0.18547614731632639</v>
      </c>
      <c r="AF304" s="3">
        <v>0.25</v>
      </c>
      <c r="AG304" s="3"/>
    </row>
    <row r="305" spans="1:33" x14ac:dyDescent="0.25">
      <c r="A305" t="s">
        <v>77</v>
      </c>
      <c r="B305" s="1">
        <v>22.2</v>
      </c>
      <c r="C305" s="3">
        <f t="shared" si="64"/>
        <v>0.69014031896559003</v>
      </c>
      <c r="D305" s="1">
        <v>2</v>
      </c>
      <c r="E305" s="3">
        <f t="shared" si="65"/>
        <v>-0.36100485875783711</v>
      </c>
      <c r="F305" s="4">
        <v>63.6</v>
      </c>
      <c r="G305" s="3">
        <f t="shared" si="66"/>
        <v>-5.3528038150398704E-3</v>
      </c>
      <c r="H305" s="4">
        <v>27.85</v>
      </c>
      <c r="I305" s="3">
        <f t="shared" si="67"/>
        <v>-0.87157962690433155</v>
      </c>
      <c r="J305" s="3">
        <v>2.7563734268389184</v>
      </c>
      <c r="K305" s="3">
        <f t="shared" si="68"/>
        <v>-0.66668068368920974</v>
      </c>
      <c r="L305" s="1">
        <v>38</v>
      </c>
      <c r="M305" s="3">
        <f t="shared" si="69"/>
        <v>0.47824790128137146</v>
      </c>
      <c r="N305" s="1">
        <v>49.1</v>
      </c>
      <c r="O305" s="3">
        <f t="shared" si="70"/>
        <v>0.43109690854546723</v>
      </c>
      <c r="P305" s="1">
        <v>152.4</v>
      </c>
      <c r="Q305" s="3">
        <f t="shared" si="71"/>
        <v>-0.4789540160703526</v>
      </c>
      <c r="R305" s="1">
        <v>381</v>
      </c>
      <c r="S305" s="3">
        <f t="shared" si="72"/>
        <v>0.38790366838928214</v>
      </c>
      <c r="T305" s="1">
        <f t="shared" si="73"/>
        <v>331.9</v>
      </c>
      <c r="U305" s="3">
        <f t="shared" si="74"/>
        <v>0.3527065896574656</v>
      </c>
      <c r="V305" s="1">
        <v>774</v>
      </c>
      <c r="W305" s="3">
        <f t="shared" si="75"/>
        <v>0.15943218195852626</v>
      </c>
      <c r="X305" s="23">
        <v>1.3330026660053319E-2</v>
      </c>
      <c r="Y305" s="3">
        <f t="shared" si="76"/>
        <v>0.27304721877248322</v>
      </c>
      <c r="Z305" s="22">
        <v>194.35459603250266</v>
      </c>
      <c r="AA305" s="3">
        <f t="shared" si="77"/>
        <v>-1.27579826749956</v>
      </c>
      <c r="AB305" s="5">
        <v>276</v>
      </c>
      <c r="AC305" s="3">
        <f t="shared" si="78"/>
        <v>-1.8775469716557871</v>
      </c>
      <c r="AD305" s="17">
        <v>43.938299999999998</v>
      </c>
      <c r="AE305" s="3">
        <f t="shared" si="79"/>
        <v>-0.19436716649004482</v>
      </c>
      <c r="AF305" s="3">
        <v>0.2</v>
      </c>
      <c r="AG305" s="3"/>
    </row>
    <row r="306" spans="1:33" x14ac:dyDescent="0.25">
      <c r="B306" s="1">
        <v>22.2</v>
      </c>
      <c r="C306" s="3">
        <f t="shared" si="64"/>
        <v>0.69014031896559003</v>
      </c>
      <c r="D306" s="1">
        <v>2</v>
      </c>
      <c r="E306" s="3">
        <f t="shared" si="65"/>
        <v>-0.36100485875783711</v>
      </c>
      <c r="F306" s="4">
        <v>63.6</v>
      </c>
      <c r="G306" s="3">
        <f t="shared" si="66"/>
        <v>-5.3528038150398704E-3</v>
      </c>
      <c r="H306" s="4">
        <v>27.85</v>
      </c>
      <c r="I306" s="3">
        <f t="shared" si="67"/>
        <v>-0.87157962690433155</v>
      </c>
      <c r="J306" s="3">
        <v>2.7563734268389184</v>
      </c>
      <c r="K306" s="3">
        <f t="shared" si="68"/>
        <v>-0.66668068368920974</v>
      </c>
      <c r="L306" s="1">
        <v>38</v>
      </c>
      <c r="M306" s="3">
        <f t="shared" si="69"/>
        <v>0.47824790128137146</v>
      </c>
      <c r="N306" s="1">
        <v>49.1</v>
      </c>
      <c r="O306" s="3">
        <f t="shared" si="70"/>
        <v>0.43109690854546723</v>
      </c>
      <c r="P306" s="1">
        <v>152.4</v>
      </c>
      <c r="Q306" s="3">
        <f t="shared" si="71"/>
        <v>-0.4789540160703526</v>
      </c>
      <c r="R306" s="1">
        <v>381</v>
      </c>
      <c r="S306" s="3">
        <f t="shared" si="72"/>
        <v>0.38790366838928214</v>
      </c>
      <c r="T306" s="1">
        <f t="shared" si="73"/>
        <v>331.9</v>
      </c>
      <c r="U306" s="3">
        <f t="shared" si="74"/>
        <v>0.3527065896574656</v>
      </c>
      <c r="V306" s="1">
        <v>774</v>
      </c>
      <c r="W306" s="3">
        <f t="shared" si="75"/>
        <v>0.15943218195852626</v>
      </c>
      <c r="X306" s="23">
        <v>1.3330026660053319E-2</v>
      </c>
      <c r="Y306" s="3">
        <f t="shared" si="76"/>
        <v>0.27304721877248322</v>
      </c>
      <c r="Z306" s="22">
        <v>226.06428422203666</v>
      </c>
      <c r="AA306" s="3">
        <f t="shared" si="77"/>
        <v>-0.92633341754931642</v>
      </c>
      <c r="AB306" s="5">
        <v>276</v>
      </c>
      <c r="AC306" s="3">
        <f t="shared" si="78"/>
        <v>-1.8775469716557871</v>
      </c>
      <c r="AD306" s="17">
        <v>51.107000000000006</v>
      </c>
      <c r="AE306" s="3">
        <f t="shared" si="79"/>
        <v>-7.2044743399857419E-2</v>
      </c>
      <c r="AF306" s="3">
        <v>0.25</v>
      </c>
      <c r="AG306" s="3"/>
    </row>
    <row r="307" spans="1:33" x14ac:dyDescent="0.25">
      <c r="B307" s="1">
        <v>22.2</v>
      </c>
      <c r="C307" s="3">
        <f t="shared" si="64"/>
        <v>0.69014031896559003</v>
      </c>
      <c r="D307" s="1">
        <v>2</v>
      </c>
      <c r="E307" s="3">
        <f t="shared" si="65"/>
        <v>-0.36100485875783711</v>
      </c>
      <c r="F307" s="4">
        <v>63.6</v>
      </c>
      <c r="G307" s="3">
        <f t="shared" si="66"/>
        <v>-5.3528038150398704E-3</v>
      </c>
      <c r="H307" s="4">
        <v>27.85</v>
      </c>
      <c r="I307" s="3">
        <f t="shared" si="67"/>
        <v>-0.87157962690433155</v>
      </c>
      <c r="J307" s="3">
        <v>2.7563734268389184</v>
      </c>
      <c r="K307" s="3">
        <f t="shared" si="68"/>
        <v>-0.66668068368920974</v>
      </c>
      <c r="L307" s="1">
        <v>38</v>
      </c>
      <c r="M307" s="3">
        <f t="shared" si="69"/>
        <v>0.47824790128137146</v>
      </c>
      <c r="N307" s="1">
        <v>49.1</v>
      </c>
      <c r="O307" s="3">
        <f t="shared" si="70"/>
        <v>0.43109690854546723</v>
      </c>
      <c r="P307" s="1">
        <v>152.4</v>
      </c>
      <c r="Q307" s="3">
        <f t="shared" si="71"/>
        <v>-0.4789540160703526</v>
      </c>
      <c r="R307" s="1">
        <v>381</v>
      </c>
      <c r="S307" s="3">
        <f t="shared" si="72"/>
        <v>0.38790366838928214</v>
      </c>
      <c r="T307" s="1">
        <f t="shared" si="73"/>
        <v>331.9</v>
      </c>
      <c r="U307" s="3">
        <f t="shared" si="74"/>
        <v>0.3527065896574656</v>
      </c>
      <c r="V307" s="1">
        <v>774</v>
      </c>
      <c r="W307" s="3">
        <f t="shared" si="75"/>
        <v>0.15943218195852626</v>
      </c>
      <c r="X307" s="23">
        <v>1.3330026660053319E-2</v>
      </c>
      <c r="Y307" s="3">
        <f t="shared" si="76"/>
        <v>0.27304721877248322</v>
      </c>
      <c r="Z307" s="22">
        <v>259.8980663572811</v>
      </c>
      <c r="AA307" s="3">
        <f t="shared" si="77"/>
        <v>-0.55345943889427174</v>
      </c>
      <c r="AB307" s="5">
        <v>276</v>
      </c>
      <c r="AC307" s="3">
        <f t="shared" si="78"/>
        <v>-1.8775469716557871</v>
      </c>
      <c r="AD307" s="17">
        <v>58.755900000000011</v>
      </c>
      <c r="AE307" s="3">
        <f t="shared" si="79"/>
        <v>5.8471526213117582E-2</v>
      </c>
      <c r="AF307" s="3">
        <v>0.3</v>
      </c>
      <c r="AG307" s="3"/>
    </row>
    <row r="308" spans="1:33" x14ac:dyDescent="0.25">
      <c r="B308" s="1">
        <v>22.2</v>
      </c>
      <c r="C308" s="3">
        <f t="shared" si="64"/>
        <v>0.69014031896559003</v>
      </c>
      <c r="D308" s="1">
        <v>2</v>
      </c>
      <c r="E308" s="3">
        <f t="shared" si="65"/>
        <v>-0.36100485875783711</v>
      </c>
      <c r="F308" s="4">
        <v>63.6</v>
      </c>
      <c r="G308" s="3">
        <f t="shared" si="66"/>
        <v>-5.3528038150398704E-3</v>
      </c>
      <c r="H308" s="4">
        <v>27.85</v>
      </c>
      <c r="I308" s="3">
        <f t="shared" si="67"/>
        <v>-0.87157962690433155</v>
      </c>
      <c r="J308" s="3">
        <v>2.7563734268389184</v>
      </c>
      <c r="K308" s="3">
        <f t="shared" si="68"/>
        <v>-0.66668068368920974</v>
      </c>
      <c r="L308" s="1">
        <v>38</v>
      </c>
      <c r="M308" s="3">
        <f t="shared" si="69"/>
        <v>0.47824790128137146</v>
      </c>
      <c r="N308" s="1">
        <v>49.1</v>
      </c>
      <c r="O308" s="3">
        <f t="shared" si="70"/>
        <v>0.43109690854546723</v>
      </c>
      <c r="P308" s="1">
        <v>152.4</v>
      </c>
      <c r="Q308" s="3">
        <f t="shared" si="71"/>
        <v>-0.4789540160703526</v>
      </c>
      <c r="R308" s="1">
        <v>381</v>
      </c>
      <c r="S308" s="3">
        <f t="shared" si="72"/>
        <v>0.38790366838928214</v>
      </c>
      <c r="T308" s="1">
        <f t="shared" si="73"/>
        <v>331.9</v>
      </c>
      <c r="U308" s="3">
        <f t="shared" si="74"/>
        <v>0.3527065896574656</v>
      </c>
      <c r="V308" s="1">
        <v>774</v>
      </c>
      <c r="W308" s="3">
        <f t="shared" si="75"/>
        <v>0.15943218195852626</v>
      </c>
      <c r="X308" s="23">
        <v>1.3330026660053319E-2</v>
      </c>
      <c r="Y308" s="3">
        <f t="shared" si="76"/>
        <v>0.27304721877248322</v>
      </c>
      <c r="Z308" s="22">
        <v>275.8</v>
      </c>
      <c r="AA308" s="3">
        <f t="shared" si="77"/>
        <v>-0.37820805133235696</v>
      </c>
      <c r="AB308" s="5">
        <v>276</v>
      </c>
      <c r="AC308" s="3">
        <f t="shared" si="78"/>
        <v>-1.8775469716557871</v>
      </c>
      <c r="AD308" s="17">
        <v>66.199000000000012</v>
      </c>
      <c r="AE308" s="3">
        <f t="shared" si="79"/>
        <v>0.18547614731632639</v>
      </c>
      <c r="AF308" s="3">
        <v>0.35</v>
      </c>
      <c r="AG308" s="3"/>
    </row>
    <row r="309" spans="1:33" x14ac:dyDescent="0.25">
      <c r="A309" t="s">
        <v>78</v>
      </c>
      <c r="B309" s="1">
        <v>28.7</v>
      </c>
      <c r="C309" s="3">
        <f t="shared" si="64"/>
        <v>1.7287997183159476</v>
      </c>
      <c r="D309" s="1">
        <v>2</v>
      </c>
      <c r="E309" s="3">
        <f t="shared" si="65"/>
        <v>-0.36100485875783711</v>
      </c>
      <c r="F309" s="4">
        <v>50.6</v>
      </c>
      <c r="G309" s="3">
        <f t="shared" si="66"/>
        <v>-0.28341591828813761</v>
      </c>
      <c r="H309" s="4">
        <v>28.13</v>
      </c>
      <c r="I309" s="3">
        <f t="shared" si="67"/>
        <v>-0.84745086152584481</v>
      </c>
      <c r="J309" s="3">
        <v>2.7748174021560659</v>
      </c>
      <c r="K309" s="3">
        <f t="shared" si="68"/>
        <v>-0.62987192429169692</v>
      </c>
      <c r="L309" s="1">
        <v>22.2</v>
      </c>
      <c r="M309" s="3">
        <f t="shared" si="69"/>
        <v>-0.98791275337382534</v>
      </c>
      <c r="N309" s="1">
        <v>36.6</v>
      </c>
      <c r="O309" s="3">
        <f t="shared" si="70"/>
        <v>-0.59232307066647882</v>
      </c>
      <c r="P309" s="1">
        <v>152.4</v>
      </c>
      <c r="Q309" s="3">
        <f t="shared" si="71"/>
        <v>-0.4789540160703526</v>
      </c>
      <c r="R309" s="1">
        <v>381</v>
      </c>
      <c r="S309" s="3">
        <f t="shared" si="72"/>
        <v>0.38790366838928214</v>
      </c>
      <c r="T309" s="1">
        <f t="shared" si="73"/>
        <v>344.4</v>
      </c>
      <c r="U309" s="3">
        <f t="shared" si="74"/>
        <v>0.46843110055436937</v>
      </c>
      <c r="V309" s="1">
        <v>1290</v>
      </c>
      <c r="W309" s="3">
        <f t="shared" si="75"/>
        <v>1.040719475795671</v>
      </c>
      <c r="X309" s="23">
        <v>2.2216711100088868E-2</v>
      </c>
      <c r="Y309" s="3">
        <f t="shared" si="76"/>
        <v>1.3654891677342735</v>
      </c>
      <c r="Z309" s="22">
        <v>234.11581828988642</v>
      </c>
      <c r="AA309" s="3">
        <f t="shared" si="77"/>
        <v>-0.8375993963229873</v>
      </c>
      <c r="AB309" s="5">
        <v>276</v>
      </c>
      <c r="AC309" s="3">
        <f t="shared" si="78"/>
        <v>-1.8775469716557871</v>
      </c>
      <c r="AD309" s="17">
        <v>89.111400000000017</v>
      </c>
      <c r="AE309" s="3">
        <f t="shared" si="79"/>
        <v>0.57643968140362356</v>
      </c>
      <c r="AF309" s="3">
        <v>0.17</v>
      </c>
      <c r="AG309" s="3"/>
    </row>
    <row r="310" spans="1:33" x14ac:dyDescent="0.25">
      <c r="B310" s="1">
        <v>28.7</v>
      </c>
      <c r="C310" s="3">
        <f t="shared" si="64"/>
        <v>1.7287997183159476</v>
      </c>
      <c r="D310" s="1">
        <v>2</v>
      </c>
      <c r="E310" s="3">
        <f t="shared" si="65"/>
        <v>-0.36100485875783711</v>
      </c>
      <c r="F310" s="4">
        <v>50.6</v>
      </c>
      <c r="G310" s="3">
        <f t="shared" si="66"/>
        <v>-0.28341591828813761</v>
      </c>
      <c r="H310" s="4">
        <v>28.13</v>
      </c>
      <c r="I310" s="3">
        <f t="shared" si="67"/>
        <v>-0.84745086152584481</v>
      </c>
      <c r="J310" s="3">
        <v>2.7748174021560659</v>
      </c>
      <c r="K310" s="3">
        <f t="shared" si="68"/>
        <v>-0.62987192429169692</v>
      </c>
      <c r="L310" s="1">
        <v>22.2</v>
      </c>
      <c r="M310" s="3">
        <f t="shared" si="69"/>
        <v>-0.98791275337382534</v>
      </c>
      <c r="N310" s="1">
        <v>36.6</v>
      </c>
      <c r="O310" s="3">
        <f t="shared" si="70"/>
        <v>-0.59232307066647882</v>
      </c>
      <c r="P310" s="1">
        <v>152.4</v>
      </c>
      <c r="Q310" s="3">
        <f t="shared" si="71"/>
        <v>-0.4789540160703526</v>
      </c>
      <c r="R310" s="1">
        <v>381</v>
      </c>
      <c r="S310" s="3">
        <f t="shared" si="72"/>
        <v>0.38790366838928214</v>
      </c>
      <c r="T310" s="1">
        <f t="shared" si="73"/>
        <v>344.4</v>
      </c>
      <c r="U310" s="3">
        <f t="shared" si="74"/>
        <v>0.46843110055436937</v>
      </c>
      <c r="V310" s="1">
        <v>1290</v>
      </c>
      <c r="W310" s="3">
        <f t="shared" si="75"/>
        <v>1.040719475795671</v>
      </c>
      <c r="X310" s="23">
        <v>2.2216711100088868E-2</v>
      </c>
      <c r="Y310" s="3">
        <f t="shared" si="76"/>
        <v>1.3654891677342735</v>
      </c>
      <c r="Z310" s="22">
        <v>274.84728475140628</v>
      </c>
      <c r="AA310" s="3">
        <f t="shared" si="77"/>
        <v>-0.38870769703700969</v>
      </c>
      <c r="AB310" s="5">
        <v>276</v>
      </c>
      <c r="AC310" s="3">
        <f t="shared" si="78"/>
        <v>-1.8775469716557871</v>
      </c>
      <c r="AD310" s="17">
        <v>104.61500000000001</v>
      </c>
      <c r="AE310" s="3">
        <f t="shared" si="79"/>
        <v>0.84098386913933942</v>
      </c>
      <c r="AF310" s="3">
        <v>0.2</v>
      </c>
      <c r="AG310" s="3"/>
    </row>
    <row r="311" spans="1:33" x14ac:dyDescent="0.25">
      <c r="A311" t="s">
        <v>79</v>
      </c>
      <c r="B311" s="1">
        <v>28.7</v>
      </c>
      <c r="C311" s="3">
        <f t="shared" si="64"/>
        <v>1.7287997183159476</v>
      </c>
      <c r="D311" s="1">
        <v>2</v>
      </c>
      <c r="E311" s="3">
        <f t="shared" si="65"/>
        <v>-0.36100485875783711</v>
      </c>
      <c r="F311" s="4">
        <v>50.6</v>
      </c>
      <c r="G311" s="3">
        <f t="shared" si="66"/>
        <v>-0.28341591828813761</v>
      </c>
      <c r="H311" s="4">
        <v>28.54</v>
      </c>
      <c r="I311" s="3">
        <f t="shared" si="67"/>
        <v>-0.81211945507877459</v>
      </c>
      <c r="J311" s="3">
        <v>2.8017146470593879</v>
      </c>
      <c r="K311" s="3">
        <f t="shared" si="68"/>
        <v>-0.57619292076462658</v>
      </c>
      <c r="L311" s="1">
        <v>38.200000000000003</v>
      </c>
      <c r="M311" s="3">
        <f t="shared" si="69"/>
        <v>0.49680689690991853</v>
      </c>
      <c r="N311" s="1">
        <v>52.5</v>
      </c>
      <c r="O311" s="3">
        <f t="shared" si="70"/>
        <v>0.70946714289111645</v>
      </c>
      <c r="P311" s="1">
        <v>152.4</v>
      </c>
      <c r="Q311" s="3">
        <f t="shared" si="71"/>
        <v>-0.4789540160703526</v>
      </c>
      <c r="R311" s="1">
        <v>381</v>
      </c>
      <c r="S311" s="3">
        <f t="shared" si="72"/>
        <v>0.38790366838928214</v>
      </c>
      <c r="T311" s="1">
        <f t="shared" si="73"/>
        <v>328.5</v>
      </c>
      <c r="U311" s="3">
        <f t="shared" si="74"/>
        <v>0.32122952269350796</v>
      </c>
      <c r="V311" s="1">
        <v>1290</v>
      </c>
      <c r="W311" s="3">
        <f t="shared" si="75"/>
        <v>1.040719475795671</v>
      </c>
      <c r="X311" s="23">
        <v>2.2216711100088868E-2</v>
      </c>
      <c r="Y311" s="3">
        <f t="shared" si="76"/>
        <v>1.3654891677342735</v>
      </c>
      <c r="Z311" s="22">
        <v>179.49560032260422</v>
      </c>
      <c r="AA311" s="3">
        <f t="shared" si="77"/>
        <v>-1.4395556868451358</v>
      </c>
      <c r="AB311" s="5">
        <v>276</v>
      </c>
      <c r="AC311" s="3">
        <f t="shared" si="78"/>
        <v>-1.8775469716557871</v>
      </c>
      <c r="AD311" s="17">
        <v>64.998500000000007</v>
      </c>
      <c r="AE311" s="3">
        <f t="shared" si="79"/>
        <v>0.16499153100935715</v>
      </c>
      <c r="AF311" s="3">
        <v>0.17</v>
      </c>
      <c r="AG311" s="3"/>
    </row>
    <row r="312" spans="1:33" x14ac:dyDescent="0.25">
      <c r="B312" s="1">
        <v>28.7</v>
      </c>
      <c r="C312" s="3">
        <f t="shared" si="64"/>
        <v>1.7287997183159476</v>
      </c>
      <c r="D312" s="1">
        <v>2</v>
      </c>
      <c r="E312" s="3">
        <f t="shared" si="65"/>
        <v>-0.36100485875783711</v>
      </c>
      <c r="F312" s="4">
        <v>50.6</v>
      </c>
      <c r="G312" s="3">
        <f t="shared" si="66"/>
        <v>-0.28341591828813761</v>
      </c>
      <c r="H312" s="4">
        <v>28.54</v>
      </c>
      <c r="I312" s="3">
        <f t="shared" si="67"/>
        <v>-0.81211945507877459</v>
      </c>
      <c r="J312" s="3">
        <v>2.8017146470593879</v>
      </c>
      <c r="K312" s="3">
        <f t="shared" si="68"/>
        <v>-0.57619292076462658</v>
      </c>
      <c r="L312" s="1">
        <v>38.200000000000003</v>
      </c>
      <c r="M312" s="3">
        <f t="shared" si="69"/>
        <v>0.49680689690991853</v>
      </c>
      <c r="N312" s="1">
        <v>52.5</v>
      </c>
      <c r="O312" s="3">
        <f t="shared" si="70"/>
        <v>0.70946714289111645</v>
      </c>
      <c r="P312" s="1">
        <v>152.4</v>
      </c>
      <c r="Q312" s="3">
        <f t="shared" si="71"/>
        <v>-0.4789540160703526</v>
      </c>
      <c r="R312" s="1">
        <v>381</v>
      </c>
      <c r="S312" s="3">
        <f t="shared" si="72"/>
        <v>0.38790366838928214</v>
      </c>
      <c r="T312" s="1">
        <f t="shared" si="73"/>
        <v>328.5</v>
      </c>
      <c r="U312" s="3">
        <f t="shared" si="74"/>
        <v>0.32122952269350796</v>
      </c>
      <c r="V312" s="1">
        <v>1290</v>
      </c>
      <c r="W312" s="3">
        <f t="shared" si="75"/>
        <v>1.040719475795671</v>
      </c>
      <c r="X312" s="23">
        <v>2.2216711100088868E-2</v>
      </c>
      <c r="Y312" s="3">
        <f t="shared" si="76"/>
        <v>1.3654891677342735</v>
      </c>
      <c r="Z312" s="22">
        <v>212.74254265148761</v>
      </c>
      <c r="AA312" s="3">
        <f t="shared" si="77"/>
        <v>-1.0731491286090178</v>
      </c>
      <c r="AB312" s="5">
        <v>276</v>
      </c>
      <c r="AC312" s="3">
        <f t="shared" si="78"/>
        <v>-1.8775469716557871</v>
      </c>
      <c r="AD312" s="17">
        <v>77.037800000000004</v>
      </c>
      <c r="AE312" s="3">
        <f t="shared" si="79"/>
        <v>0.37042296883067638</v>
      </c>
      <c r="AF312" s="3">
        <v>0.2</v>
      </c>
      <c r="AG312" s="3"/>
    </row>
    <row r="313" spans="1:33" x14ac:dyDescent="0.25">
      <c r="B313" s="1">
        <v>28.7</v>
      </c>
      <c r="C313" s="3">
        <f t="shared" si="64"/>
        <v>1.7287997183159476</v>
      </c>
      <c r="D313" s="1">
        <v>2</v>
      </c>
      <c r="E313" s="3">
        <f t="shared" si="65"/>
        <v>-0.36100485875783711</v>
      </c>
      <c r="F313" s="4">
        <v>50.6</v>
      </c>
      <c r="G313" s="3">
        <f t="shared" si="66"/>
        <v>-0.28341591828813761</v>
      </c>
      <c r="H313" s="4">
        <v>28.54</v>
      </c>
      <c r="I313" s="3">
        <f t="shared" si="67"/>
        <v>-0.81211945507877459</v>
      </c>
      <c r="J313" s="3">
        <v>2.8017146470593879</v>
      </c>
      <c r="K313" s="3">
        <f t="shared" si="68"/>
        <v>-0.57619292076462658</v>
      </c>
      <c r="L313" s="1">
        <v>38.200000000000003</v>
      </c>
      <c r="M313" s="3">
        <f t="shared" si="69"/>
        <v>0.49680689690991853</v>
      </c>
      <c r="N313" s="1">
        <v>52.5</v>
      </c>
      <c r="O313" s="3">
        <f t="shared" si="70"/>
        <v>0.70946714289111645</v>
      </c>
      <c r="P313" s="1">
        <v>152.4</v>
      </c>
      <c r="Q313" s="3">
        <f t="shared" si="71"/>
        <v>-0.4789540160703526</v>
      </c>
      <c r="R313" s="1">
        <v>381</v>
      </c>
      <c r="S313" s="3">
        <f t="shared" si="72"/>
        <v>0.38790366838928214</v>
      </c>
      <c r="T313" s="1">
        <f t="shared" si="73"/>
        <v>328.5</v>
      </c>
      <c r="U313" s="3">
        <f t="shared" si="74"/>
        <v>0.32122952269350796</v>
      </c>
      <c r="V313" s="1">
        <v>1290</v>
      </c>
      <c r="W313" s="3">
        <f t="shared" si="75"/>
        <v>1.040719475795671</v>
      </c>
      <c r="X313" s="23">
        <v>2.2216711100088868E-2</v>
      </c>
      <c r="Y313" s="3">
        <f t="shared" si="76"/>
        <v>1.3654891677342735</v>
      </c>
      <c r="Z313" s="22">
        <v>245.23171991304602</v>
      </c>
      <c r="AA313" s="3">
        <f t="shared" si="77"/>
        <v>-0.71509371699936397</v>
      </c>
      <c r="AB313" s="5">
        <v>276</v>
      </c>
      <c r="AC313" s="3">
        <f t="shared" si="78"/>
        <v>-1.8775469716557871</v>
      </c>
      <c r="AD313" s="17">
        <v>88.802700000000002</v>
      </c>
      <c r="AE313" s="3">
        <f t="shared" si="79"/>
        <v>0.57117220863897411</v>
      </c>
      <c r="AF313" s="3">
        <v>0.25</v>
      </c>
      <c r="AG313" s="3"/>
    </row>
    <row r="314" spans="1:33" x14ac:dyDescent="0.25">
      <c r="B314" s="1">
        <v>28.7</v>
      </c>
      <c r="C314" s="3">
        <f t="shared" si="64"/>
        <v>1.7287997183159476</v>
      </c>
      <c r="D314" s="1">
        <v>2</v>
      </c>
      <c r="E314" s="3">
        <f t="shared" si="65"/>
        <v>-0.36100485875783711</v>
      </c>
      <c r="F314" s="4">
        <v>50.6</v>
      </c>
      <c r="G314" s="3">
        <f t="shared" si="66"/>
        <v>-0.28341591828813761</v>
      </c>
      <c r="H314" s="4">
        <v>28.54</v>
      </c>
      <c r="I314" s="3">
        <f t="shared" si="67"/>
        <v>-0.81211945507877459</v>
      </c>
      <c r="J314" s="3">
        <v>2.8017146470593879</v>
      </c>
      <c r="K314" s="3">
        <f t="shared" si="68"/>
        <v>-0.57619292076462658</v>
      </c>
      <c r="L314" s="1">
        <v>38.200000000000003</v>
      </c>
      <c r="M314" s="3">
        <f t="shared" si="69"/>
        <v>0.49680689690991853</v>
      </c>
      <c r="N314" s="1">
        <v>52.5</v>
      </c>
      <c r="O314" s="3">
        <f t="shared" si="70"/>
        <v>0.70946714289111645</v>
      </c>
      <c r="P314" s="1">
        <v>152.4</v>
      </c>
      <c r="Q314" s="3">
        <f t="shared" si="71"/>
        <v>-0.4789540160703526</v>
      </c>
      <c r="R314" s="1">
        <v>381</v>
      </c>
      <c r="S314" s="3">
        <f t="shared" si="72"/>
        <v>0.38790366838928214</v>
      </c>
      <c r="T314" s="1">
        <f t="shared" si="73"/>
        <v>328.5</v>
      </c>
      <c r="U314" s="3">
        <f t="shared" si="74"/>
        <v>0.32122952269350796</v>
      </c>
      <c r="V314" s="1">
        <v>1290</v>
      </c>
      <c r="W314" s="3">
        <f t="shared" si="75"/>
        <v>1.040719475795671</v>
      </c>
      <c r="X314" s="23">
        <v>2.2216711100088868E-2</v>
      </c>
      <c r="Y314" s="3">
        <f t="shared" si="76"/>
        <v>1.3654891677342735</v>
      </c>
      <c r="Z314" s="22">
        <v>275.8</v>
      </c>
      <c r="AA314" s="3">
        <f t="shared" si="77"/>
        <v>-0.37820805133235696</v>
      </c>
      <c r="AB314" s="5">
        <v>276</v>
      </c>
      <c r="AC314" s="3">
        <f t="shared" si="78"/>
        <v>-1.8775469716557871</v>
      </c>
      <c r="AD314" s="17">
        <v>104.61500000000001</v>
      </c>
      <c r="AE314" s="3">
        <f t="shared" si="79"/>
        <v>0.84098386913933942</v>
      </c>
      <c r="AF314" s="3">
        <v>0.28999999999999998</v>
      </c>
      <c r="AG314" s="3"/>
    </row>
    <row r="315" spans="1:33" x14ac:dyDescent="0.25">
      <c r="A315" t="s">
        <v>80</v>
      </c>
      <c r="B315" s="1">
        <v>28.7</v>
      </c>
      <c r="C315" s="3">
        <f t="shared" si="64"/>
        <v>1.7287997183159476</v>
      </c>
      <c r="D315" s="1">
        <v>2</v>
      </c>
      <c r="E315" s="3">
        <f t="shared" si="65"/>
        <v>-0.36100485875783711</v>
      </c>
      <c r="F315" s="4">
        <v>50.6</v>
      </c>
      <c r="G315" s="3">
        <f t="shared" si="66"/>
        <v>-0.28341591828813761</v>
      </c>
      <c r="H315" s="4">
        <v>27.23</v>
      </c>
      <c r="I315" s="3">
        <f t="shared" si="67"/>
        <v>-0.92500760738526722</v>
      </c>
      <c r="J315" s="3">
        <v>2.7153116457984496</v>
      </c>
      <c r="K315" s="3">
        <f t="shared" si="68"/>
        <v>-0.74862794249663078</v>
      </c>
      <c r="L315" s="1">
        <v>38.200000000000003</v>
      </c>
      <c r="M315" s="3">
        <f t="shared" si="69"/>
        <v>0.49680689690991853</v>
      </c>
      <c r="N315" s="1">
        <v>52.5</v>
      </c>
      <c r="O315" s="3">
        <f t="shared" si="70"/>
        <v>0.70946714289111645</v>
      </c>
      <c r="P315" s="1">
        <v>152.4</v>
      </c>
      <c r="Q315" s="3">
        <f t="shared" si="71"/>
        <v>-0.4789540160703526</v>
      </c>
      <c r="R315" s="1">
        <v>381</v>
      </c>
      <c r="S315" s="3">
        <f t="shared" si="72"/>
        <v>0.38790366838928214</v>
      </c>
      <c r="T315" s="1">
        <f t="shared" si="73"/>
        <v>328.5</v>
      </c>
      <c r="U315" s="3">
        <f t="shared" si="74"/>
        <v>0.32122952269350796</v>
      </c>
      <c r="V315" s="1">
        <v>1290</v>
      </c>
      <c r="W315" s="3">
        <f t="shared" si="75"/>
        <v>1.040719475795671</v>
      </c>
      <c r="X315" s="23">
        <v>2.2216711100088868E-2</v>
      </c>
      <c r="Y315" s="3">
        <f t="shared" si="76"/>
        <v>1.3654891677342735</v>
      </c>
      <c r="Z315" s="22">
        <v>212.94749158826474</v>
      </c>
      <c r="AA315" s="3">
        <f t="shared" si="77"/>
        <v>-1.0708904356502544</v>
      </c>
      <c r="AB315" s="5">
        <v>276</v>
      </c>
      <c r="AC315" s="3">
        <f t="shared" si="78"/>
        <v>-1.8775469716557871</v>
      </c>
      <c r="AD315" s="17">
        <v>77.037800000000004</v>
      </c>
      <c r="AE315" s="3">
        <f t="shared" si="79"/>
        <v>0.37042296883067638</v>
      </c>
      <c r="AF315" s="3">
        <v>0.17</v>
      </c>
      <c r="AG315" s="3"/>
    </row>
    <row r="316" spans="1:33" x14ac:dyDescent="0.25">
      <c r="A316" t="s">
        <v>81</v>
      </c>
      <c r="B316" s="1">
        <v>28.7</v>
      </c>
      <c r="C316" s="3">
        <f t="shared" si="64"/>
        <v>1.7287997183159476</v>
      </c>
      <c r="D316" s="1">
        <v>2</v>
      </c>
      <c r="E316" s="3">
        <f t="shared" si="65"/>
        <v>-0.36100485875783711</v>
      </c>
      <c r="F316" s="4">
        <v>50.6</v>
      </c>
      <c r="G316" s="3">
        <f t="shared" si="66"/>
        <v>-0.28341591828813761</v>
      </c>
      <c r="H316" s="4">
        <v>28.54</v>
      </c>
      <c r="I316" s="3">
        <f t="shared" si="67"/>
        <v>-0.81211945507877459</v>
      </c>
      <c r="J316" s="3">
        <v>2.8017146470593879</v>
      </c>
      <c r="K316" s="3">
        <f t="shared" si="68"/>
        <v>-0.57619292076462658</v>
      </c>
      <c r="L316" s="1">
        <v>38.200000000000003</v>
      </c>
      <c r="M316" s="3">
        <f t="shared" si="69"/>
        <v>0.49680689690991853</v>
      </c>
      <c r="N316" s="1">
        <v>52.5</v>
      </c>
      <c r="O316" s="3">
        <f t="shared" si="70"/>
        <v>0.70946714289111645</v>
      </c>
      <c r="P316" s="1">
        <v>152.4</v>
      </c>
      <c r="Q316" s="3">
        <f t="shared" si="71"/>
        <v>-0.4789540160703526</v>
      </c>
      <c r="R316" s="1">
        <v>381</v>
      </c>
      <c r="S316" s="3">
        <f t="shared" si="72"/>
        <v>0.38790366838928214</v>
      </c>
      <c r="T316" s="1">
        <f t="shared" si="73"/>
        <v>328.5</v>
      </c>
      <c r="U316" s="3">
        <f t="shared" si="74"/>
        <v>0.32122952269350796</v>
      </c>
      <c r="V316" s="1">
        <v>1290</v>
      </c>
      <c r="W316" s="3">
        <f t="shared" si="75"/>
        <v>1.040719475795671</v>
      </c>
      <c r="X316" s="23">
        <v>2.2216711100088868E-2</v>
      </c>
      <c r="Y316" s="3">
        <f t="shared" si="76"/>
        <v>1.3654891677342735</v>
      </c>
      <c r="Z316" s="22">
        <v>179.49560032260422</v>
      </c>
      <c r="AA316" s="3">
        <f t="shared" si="77"/>
        <v>-1.4395556868451358</v>
      </c>
      <c r="AB316" s="5">
        <v>276</v>
      </c>
      <c r="AC316" s="3">
        <f t="shared" si="78"/>
        <v>-1.8775469716557871</v>
      </c>
      <c r="AD316" s="17">
        <v>64.998500000000007</v>
      </c>
      <c r="AE316" s="3">
        <f t="shared" si="79"/>
        <v>0.16499153100935715</v>
      </c>
      <c r="AF316" s="3">
        <v>0.15</v>
      </c>
      <c r="AG316" s="3"/>
    </row>
    <row r="317" spans="1:33" x14ac:dyDescent="0.25">
      <c r="B317" s="1">
        <v>28.7</v>
      </c>
      <c r="C317" s="3">
        <f t="shared" si="64"/>
        <v>1.7287997183159476</v>
      </c>
      <c r="D317" s="1">
        <v>2</v>
      </c>
      <c r="E317" s="3">
        <f t="shared" si="65"/>
        <v>-0.36100485875783711</v>
      </c>
      <c r="F317" s="4">
        <v>50.6</v>
      </c>
      <c r="G317" s="3">
        <f t="shared" si="66"/>
        <v>-0.28341591828813761</v>
      </c>
      <c r="H317" s="4">
        <v>28.54</v>
      </c>
      <c r="I317" s="3">
        <f t="shared" si="67"/>
        <v>-0.81211945507877459</v>
      </c>
      <c r="J317" s="3">
        <v>2.8017146470593879</v>
      </c>
      <c r="K317" s="3">
        <f t="shared" si="68"/>
        <v>-0.57619292076462658</v>
      </c>
      <c r="L317" s="1">
        <v>38.200000000000003</v>
      </c>
      <c r="M317" s="3">
        <f t="shared" si="69"/>
        <v>0.49680689690991853</v>
      </c>
      <c r="N317" s="1">
        <v>52.5</v>
      </c>
      <c r="O317" s="3">
        <f t="shared" si="70"/>
        <v>0.70946714289111645</v>
      </c>
      <c r="P317" s="1">
        <v>152.4</v>
      </c>
      <c r="Q317" s="3">
        <f t="shared" si="71"/>
        <v>-0.4789540160703526</v>
      </c>
      <c r="R317" s="1">
        <v>381</v>
      </c>
      <c r="S317" s="3">
        <f t="shared" si="72"/>
        <v>0.38790366838928214</v>
      </c>
      <c r="T317" s="1">
        <f t="shared" si="73"/>
        <v>328.5</v>
      </c>
      <c r="U317" s="3">
        <f t="shared" si="74"/>
        <v>0.32122952269350796</v>
      </c>
      <c r="V317" s="1">
        <v>1290</v>
      </c>
      <c r="W317" s="3">
        <f t="shared" si="75"/>
        <v>1.040719475795671</v>
      </c>
      <c r="X317" s="23">
        <v>2.2216711100088868E-2</v>
      </c>
      <c r="Y317" s="3">
        <f t="shared" si="76"/>
        <v>1.3654891677342735</v>
      </c>
      <c r="Z317" s="22">
        <v>212.74254265148761</v>
      </c>
      <c r="AA317" s="3">
        <f t="shared" si="77"/>
        <v>-1.0731491286090178</v>
      </c>
      <c r="AB317" s="5">
        <v>276</v>
      </c>
      <c r="AC317" s="3">
        <f t="shared" si="78"/>
        <v>-1.8775469716557871</v>
      </c>
      <c r="AD317" s="17">
        <v>77.037800000000004</v>
      </c>
      <c r="AE317" s="3">
        <f t="shared" si="79"/>
        <v>0.37042296883067638</v>
      </c>
      <c r="AF317" s="3">
        <v>0.16</v>
      </c>
      <c r="AG317" s="3"/>
    </row>
    <row r="318" spans="1:33" x14ac:dyDescent="0.25">
      <c r="B318" s="1">
        <v>28.7</v>
      </c>
      <c r="C318" s="3">
        <f t="shared" si="64"/>
        <v>1.7287997183159476</v>
      </c>
      <c r="D318" s="1">
        <v>2</v>
      </c>
      <c r="E318" s="3">
        <f t="shared" si="65"/>
        <v>-0.36100485875783711</v>
      </c>
      <c r="F318" s="4">
        <v>50.6</v>
      </c>
      <c r="G318" s="3">
        <f t="shared" si="66"/>
        <v>-0.28341591828813761</v>
      </c>
      <c r="H318" s="4">
        <v>28.54</v>
      </c>
      <c r="I318" s="3">
        <f t="shared" si="67"/>
        <v>-0.81211945507877459</v>
      </c>
      <c r="J318" s="3">
        <v>2.8017146470593879</v>
      </c>
      <c r="K318" s="3">
        <f t="shared" si="68"/>
        <v>-0.57619292076462658</v>
      </c>
      <c r="L318" s="1">
        <v>38.200000000000003</v>
      </c>
      <c r="M318" s="3">
        <f t="shared" si="69"/>
        <v>0.49680689690991853</v>
      </c>
      <c r="N318" s="1">
        <v>52.5</v>
      </c>
      <c r="O318" s="3">
        <f t="shared" si="70"/>
        <v>0.70946714289111645</v>
      </c>
      <c r="P318" s="1">
        <v>152.4</v>
      </c>
      <c r="Q318" s="3">
        <f t="shared" si="71"/>
        <v>-0.4789540160703526</v>
      </c>
      <c r="R318" s="1">
        <v>381</v>
      </c>
      <c r="S318" s="3">
        <f t="shared" si="72"/>
        <v>0.38790366838928214</v>
      </c>
      <c r="T318" s="1">
        <f t="shared" si="73"/>
        <v>328.5</v>
      </c>
      <c r="U318" s="3">
        <f t="shared" si="74"/>
        <v>0.32122952269350796</v>
      </c>
      <c r="V318" s="1">
        <v>1290</v>
      </c>
      <c r="W318" s="3">
        <f t="shared" si="75"/>
        <v>1.040719475795671</v>
      </c>
      <c r="X318" s="23">
        <v>2.2216711100088868E-2</v>
      </c>
      <c r="Y318" s="3">
        <f t="shared" si="76"/>
        <v>1.3654891677342735</v>
      </c>
      <c r="Z318" s="22">
        <v>245.23171991304602</v>
      </c>
      <c r="AA318" s="3">
        <f t="shared" si="77"/>
        <v>-0.71509371699936397</v>
      </c>
      <c r="AB318" s="5">
        <v>276</v>
      </c>
      <c r="AC318" s="3">
        <f t="shared" si="78"/>
        <v>-1.8775469716557871</v>
      </c>
      <c r="AD318" s="17">
        <v>88.802700000000002</v>
      </c>
      <c r="AE318" s="3">
        <f t="shared" si="79"/>
        <v>0.57117220863897411</v>
      </c>
      <c r="AF318" s="3">
        <v>0.22</v>
      </c>
      <c r="AG318" s="3"/>
    </row>
    <row r="319" spans="1:33" x14ac:dyDescent="0.25">
      <c r="B319" s="1">
        <v>28.7</v>
      </c>
      <c r="C319" s="3">
        <f t="shared" si="64"/>
        <v>1.7287997183159476</v>
      </c>
      <c r="D319" s="1">
        <v>2</v>
      </c>
      <c r="E319" s="3">
        <f t="shared" si="65"/>
        <v>-0.36100485875783711</v>
      </c>
      <c r="F319" s="4">
        <v>50.6</v>
      </c>
      <c r="G319" s="3">
        <f t="shared" si="66"/>
        <v>-0.28341591828813761</v>
      </c>
      <c r="H319" s="4">
        <v>28.54</v>
      </c>
      <c r="I319" s="3">
        <f t="shared" si="67"/>
        <v>-0.81211945507877459</v>
      </c>
      <c r="J319" s="3">
        <v>2.8017146470593879</v>
      </c>
      <c r="K319" s="3">
        <f t="shared" si="68"/>
        <v>-0.57619292076462658</v>
      </c>
      <c r="L319" s="1">
        <v>38.200000000000003</v>
      </c>
      <c r="M319" s="3">
        <f t="shared" si="69"/>
        <v>0.49680689690991853</v>
      </c>
      <c r="N319" s="1">
        <v>52.5</v>
      </c>
      <c r="O319" s="3">
        <f t="shared" si="70"/>
        <v>0.70946714289111645</v>
      </c>
      <c r="P319" s="1">
        <v>152.4</v>
      </c>
      <c r="Q319" s="3">
        <f t="shared" si="71"/>
        <v>-0.4789540160703526</v>
      </c>
      <c r="R319" s="1">
        <v>381</v>
      </c>
      <c r="S319" s="3">
        <f t="shared" si="72"/>
        <v>0.38790366838928214</v>
      </c>
      <c r="T319" s="1">
        <f t="shared" si="73"/>
        <v>328.5</v>
      </c>
      <c r="U319" s="3">
        <f t="shared" si="74"/>
        <v>0.32122952269350796</v>
      </c>
      <c r="V319" s="1">
        <v>1290</v>
      </c>
      <c r="W319" s="3">
        <f t="shared" si="75"/>
        <v>1.040719475795671</v>
      </c>
      <c r="X319" s="23">
        <v>2.2216711100088868E-2</v>
      </c>
      <c r="Y319" s="3">
        <f t="shared" si="76"/>
        <v>1.3654891677342735</v>
      </c>
      <c r="Z319" s="22">
        <v>275.8</v>
      </c>
      <c r="AA319" s="3">
        <f t="shared" si="77"/>
        <v>-0.37820805133235696</v>
      </c>
      <c r="AB319" s="5">
        <v>276</v>
      </c>
      <c r="AC319" s="3">
        <f t="shared" si="78"/>
        <v>-1.8775469716557871</v>
      </c>
      <c r="AD319" s="17">
        <v>104.61500000000001</v>
      </c>
      <c r="AE319" s="3">
        <f t="shared" si="79"/>
        <v>0.84098386913933942</v>
      </c>
      <c r="AF319" s="3">
        <v>0.26</v>
      </c>
      <c r="AG319" s="3"/>
    </row>
    <row r="320" spans="1:33" x14ac:dyDescent="0.25">
      <c r="A320" t="s">
        <v>82</v>
      </c>
      <c r="B320" s="1">
        <v>28.7</v>
      </c>
      <c r="C320" s="3">
        <f t="shared" si="64"/>
        <v>1.7287997183159476</v>
      </c>
      <c r="D320" s="1">
        <v>2</v>
      </c>
      <c r="E320" s="3">
        <f t="shared" si="65"/>
        <v>-0.36100485875783711</v>
      </c>
      <c r="F320" s="4">
        <v>50.6</v>
      </c>
      <c r="G320" s="3">
        <f t="shared" si="66"/>
        <v>-0.28341591828813761</v>
      </c>
      <c r="H320" s="4">
        <v>24.41</v>
      </c>
      <c r="I320" s="3">
        <f t="shared" si="67"/>
        <v>-1.1680187444114576</v>
      </c>
      <c r="J320" s="3">
        <v>2.524448068103379</v>
      </c>
      <c r="K320" s="3">
        <f t="shared" si="68"/>
        <v>-1.1295356041217659</v>
      </c>
      <c r="L320" s="1">
        <v>38.200000000000003</v>
      </c>
      <c r="M320" s="3">
        <f t="shared" si="69"/>
        <v>0.49680689690991853</v>
      </c>
      <c r="N320" s="1">
        <v>52.5</v>
      </c>
      <c r="O320" s="3">
        <f t="shared" si="70"/>
        <v>0.70946714289111645</v>
      </c>
      <c r="P320" s="1">
        <v>152.4</v>
      </c>
      <c r="Q320" s="3">
        <f t="shared" si="71"/>
        <v>-0.4789540160703526</v>
      </c>
      <c r="R320" s="1">
        <v>381</v>
      </c>
      <c r="S320" s="3">
        <f t="shared" si="72"/>
        <v>0.38790366838928214</v>
      </c>
      <c r="T320" s="1">
        <f t="shared" si="73"/>
        <v>328.5</v>
      </c>
      <c r="U320" s="3">
        <f t="shared" si="74"/>
        <v>0.32122952269350796</v>
      </c>
      <c r="V320" s="1">
        <v>1290</v>
      </c>
      <c r="W320" s="3">
        <f t="shared" si="75"/>
        <v>1.040719475795671</v>
      </c>
      <c r="X320" s="23">
        <v>2.2216711100088868E-2</v>
      </c>
      <c r="Y320" s="3">
        <f t="shared" si="76"/>
        <v>1.3654891677342735</v>
      </c>
      <c r="Z320" s="22">
        <v>213.42811414487335</v>
      </c>
      <c r="AA320" s="3">
        <f t="shared" si="77"/>
        <v>-1.0655936100042878</v>
      </c>
      <c r="AB320" s="5">
        <v>276</v>
      </c>
      <c r="AC320" s="3">
        <f t="shared" si="78"/>
        <v>-1.8775469716557871</v>
      </c>
      <c r="AD320" s="17">
        <v>77.037800000000004</v>
      </c>
      <c r="AE320" s="3">
        <f t="shared" si="79"/>
        <v>0.37042296883067638</v>
      </c>
      <c r="AF320" s="3">
        <v>0.17</v>
      </c>
      <c r="AG320" s="3"/>
    </row>
    <row r="321" spans="1:33" x14ac:dyDescent="0.25">
      <c r="B321" s="1">
        <v>28.7</v>
      </c>
      <c r="C321" s="3">
        <f t="shared" si="64"/>
        <v>1.7287997183159476</v>
      </c>
      <c r="D321" s="1">
        <v>2</v>
      </c>
      <c r="E321" s="3">
        <f t="shared" si="65"/>
        <v>-0.36100485875783711</v>
      </c>
      <c r="F321" s="4">
        <v>50.6</v>
      </c>
      <c r="G321" s="3">
        <f t="shared" si="66"/>
        <v>-0.28341591828813761</v>
      </c>
      <c r="H321" s="4">
        <v>24.41</v>
      </c>
      <c r="I321" s="3">
        <f t="shared" si="67"/>
        <v>-1.1680187444114576</v>
      </c>
      <c r="J321" s="3">
        <v>2.524448068103379</v>
      </c>
      <c r="K321" s="3">
        <f t="shared" si="68"/>
        <v>-1.1295356041217659</v>
      </c>
      <c r="L321" s="1">
        <v>38.200000000000003</v>
      </c>
      <c r="M321" s="3">
        <f t="shared" si="69"/>
        <v>0.49680689690991853</v>
      </c>
      <c r="N321" s="1">
        <v>52.5</v>
      </c>
      <c r="O321" s="3">
        <f t="shared" si="70"/>
        <v>0.70946714289111645</v>
      </c>
      <c r="P321" s="1">
        <v>152.4</v>
      </c>
      <c r="Q321" s="3">
        <f t="shared" si="71"/>
        <v>-0.4789540160703526</v>
      </c>
      <c r="R321" s="1">
        <v>381</v>
      </c>
      <c r="S321" s="3">
        <f t="shared" si="72"/>
        <v>0.38790366838928214</v>
      </c>
      <c r="T321" s="1">
        <f t="shared" si="73"/>
        <v>328.5</v>
      </c>
      <c r="U321" s="3">
        <f t="shared" si="74"/>
        <v>0.32122952269350796</v>
      </c>
      <c r="V321" s="1">
        <v>1290</v>
      </c>
      <c r="W321" s="3">
        <f t="shared" si="75"/>
        <v>1.040719475795671</v>
      </c>
      <c r="X321" s="23">
        <v>2.2216711100088868E-2</v>
      </c>
      <c r="Y321" s="3">
        <f t="shared" si="76"/>
        <v>1.3654891677342735</v>
      </c>
      <c r="Z321" s="22">
        <v>246.02198910110286</v>
      </c>
      <c r="AA321" s="3">
        <f t="shared" si="77"/>
        <v>-0.70638435027289659</v>
      </c>
      <c r="AB321" s="5">
        <v>276</v>
      </c>
      <c r="AC321" s="3">
        <f t="shared" si="78"/>
        <v>-1.8775469716557871</v>
      </c>
      <c r="AD321" s="17">
        <v>88.802700000000002</v>
      </c>
      <c r="AE321" s="3">
        <f t="shared" si="79"/>
        <v>0.57117220863897411</v>
      </c>
      <c r="AF321" s="3">
        <v>0.2</v>
      </c>
      <c r="AG321" s="3"/>
    </row>
    <row r="322" spans="1:33" x14ac:dyDescent="0.25">
      <c r="B322" s="1">
        <v>28.7</v>
      </c>
      <c r="C322" s="3">
        <f t="shared" si="64"/>
        <v>1.7287997183159476</v>
      </c>
      <c r="D322" s="1">
        <v>2</v>
      </c>
      <c r="E322" s="3">
        <f t="shared" si="65"/>
        <v>-0.36100485875783711</v>
      </c>
      <c r="F322" s="4">
        <v>50.6</v>
      </c>
      <c r="G322" s="3">
        <f t="shared" si="66"/>
        <v>-0.28341591828813761</v>
      </c>
      <c r="H322" s="4">
        <v>24.41</v>
      </c>
      <c r="I322" s="3">
        <f t="shared" si="67"/>
        <v>-1.1680187444114576</v>
      </c>
      <c r="J322" s="3">
        <v>2.524448068103379</v>
      </c>
      <c r="K322" s="3">
        <f t="shared" si="68"/>
        <v>-1.1295356041217659</v>
      </c>
      <c r="L322" s="1">
        <v>38.200000000000003</v>
      </c>
      <c r="M322" s="3">
        <f t="shared" si="69"/>
        <v>0.49680689690991853</v>
      </c>
      <c r="N322" s="1">
        <v>52.5</v>
      </c>
      <c r="O322" s="3">
        <f t="shared" si="70"/>
        <v>0.70946714289111645</v>
      </c>
      <c r="P322" s="1">
        <v>152.4</v>
      </c>
      <c r="Q322" s="3">
        <f t="shared" si="71"/>
        <v>-0.4789540160703526</v>
      </c>
      <c r="R322" s="1">
        <v>381</v>
      </c>
      <c r="S322" s="3">
        <f t="shared" si="72"/>
        <v>0.38790366838928214</v>
      </c>
      <c r="T322" s="1">
        <f t="shared" si="73"/>
        <v>328.5</v>
      </c>
      <c r="U322" s="3">
        <f t="shared" si="74"/>
        <v>0.32122952269350796</v>
      </c>
      <c r="V322" s="1">
        <v>1290</v>
      </c>
      <c r="W322" s="3">
        <f t="shared" si="75"/>
        <v>1.040719475795671</v>
      </c>
      <c r="X322" s="23">
        <v>2.2216711100088868E-2</v>
      </c>
      <c r="Y322" s="3">
        <f t="shared" si="76"/>
        <v>1.3654891677342735</v>
      </c>
      <c r="Z322" s="22">
        <v>275.8</v>
      </c>
      <c r="AA322" s="3">
        <f t="shared" si="77"/>
        <v>-0.37820805133235696</v>
      </c>
      <c r="AB322" s="5">
        <v>276</v>
      </c>
      <c r="AC322" s="3">
        <f t="shared" si="78"/>
        <v>-1.8775469716557871</v>
      </c>
      <c r="AD322" s="17">
        <v>104.61500000000001</v>
      </c>
      <c r="AE322" s="3">
        <f t="shared" si="79"/>
        <v>0.84098386913933942</v>
      </c>
      <c r="AF322" s="3">
        <v>0.24</v>
      </c>
      <c r="AG322" s="3"/>
    </row>
    <row r="323" spans="1:33" x14ac:dyDescent="0.25">
      <c r="A323" t="s">
        <v>83</v>
      </c>
      <c r="B323" s="1">
        <v>32.299999999999997</v>
      </c>
      <c r="C323" s="3">
        <f t="shared" ref="C323:C342" si="80">(B323-B$344)/B$345</f>
        <v>2.3040572318022989</v>
      </c>
      <c r="D323" s="1">
        <v>1</v>
      </c>
      <c r="E323" s="3">
        <f t="shared" ref="E323:E342" si="81">(D323-D$344)/D$345</f>
        <v>-1.0937587684984469</v>
      </c>
      <c r="F323" s="4">
        <v>60</v>
      </c>
      <c r="G323" s="3">
        <f t="shared" ref="G323:G342" si="82">(F323-F$344)/F$345</f>
        <v>-8.2354897053743881E-2</v>
      </c>
      <c r="H323" s="4">
        <v>24.61</v>
      </c>
      <c r="I323" s="3">
        <f t="shared" ref="I323:I342" si="83">(H323-H$344)/H$345</f>
        <v>-1.1507839119982528</v>
      </c>
      <c r="J323" s="3">
        <v>2.5382184533279259</v>
      </c>
      <c r="K323" s="3">
        <f t="shared" ref="K323:K342" si="84">(J323-J$344)/J$345</f>
        <v>-1.1020539583363167</v>
      </c>
      <c r="L323" s="1">
        <v>38.299999999999997</v>
      </c>
      <c r="M323" s="3">
        <f t="shared" ref="M323:M342" si="85">(L323-L$344)/L$345</f>
        <v>0.50608639472419137</v>
      </c>
      <c r="N323" s="1">
        <v>54.4</v>
      </c>
      <c r="O323" s="3">
        <f t="shared" ref="O323:O342" si="86">(N323-N$344)/N$345</f>
        <v>0.86502697973133214</v>
      </c>
      <c r="P323" s="1">
        <v>152.4</v>
      </c>
      <c r="Q323" s="3">
        <f t="shared" ref="Q323:Q342" si="87">(P323-P$344)/P$345</f>
        <v>-0.4789540160703526</v>
      </c>
      <c r="R323" s="1">
        <v>381</v>
      </c>
      <c r="S323" s="3">
        <f t="shared" ref="S323:S342" si="88">(R323-R$344)/R$345</f>
        <v>0.38790366838928214</v>
      </c>
      <c r="T323" s="1">
        <f t="shared" ref="T323:T342" si="89">R323-N323</f>
        <v>326.60000000000002</v>
      </c>
      <c r="U323" s="3">
        <f t="shared" ref="U323:U342" si="90">(T323-T$344)/T$345</f>
        <v>0.30363939703717879</v>
      </c>
      <c r="V323" s="1">
        <v>819</v>
      </c>
      <c r="W323" s="3">
        <f t="shared" ref="W323:W342" si="91">(V323-V$344)/V$345</f>
        <v>0.23628863200246333</v>
      </c>
      <c r="X323" s="23">
        <v>1.4105028210056421E-2</v>
      </c>
      <c r="Y323" s="3">
        <f t="shared" ref="Y323:Y342" si="92">(X323-X$344)/X$345</f>
        <v>0.3683183189726395</v>
      </c>
      <c r="Z323" s="22">
        <v>170.80329915468195</v>
      </c>
      <c r="AA323" s="3">
        <f t="shared" ref="AA323:AA342" si="93">(Z323-Z$344)/Z$345</f>
        <v>-1.535351448229282</v>
      </c>
      <c r="AB323" s="5">
        <v>276</v>
      </c>
      <c r="AC323" s="3">
        <f t="shared" ref="AC323:AC342" si="94">(AB323-AB$344)/AB$345</f>
        <v>-1.8775469716557871</v>
      </c>
      <c r="AD323" s="17">
        <v>39.959500000000006</v>
      </c>
      <c r="AE323" s="3">
        <f t="shared" ref="AE323:AE342" si="95">(AD323-AD$344)/AD$345</f>
        <v>-0.26225903767885678</v>
      </c>
      <c r="AF323" s="3">
        <v>0.17</v>
      </c>
      <c r="AG323" s="3"/>
    </row>
    <row r="324" spans="1:33" x14ac:dyDescent="0.25">
      <c r="B324" s="1">
        <v>32.299999999999997</v>
      </c>
      <c r="C324" s="3">
        <f t="shared" si="80"/>
        <v>2.3040572318022989</v>
      </c>
      <c r="D324" s="1">
        <v>1</v>
      </c>
      <c r="E324" s="3">
        <f t="shared" si="81"/>
        <v>-1.0937587684984469</v>
      </c>
      <c r="F324" s="4">
        <v>60</v>
      </c>
      <c r="G324" s="3">
        <f t="shared" si="82"/>
        <v>-8.2354897053743881E-2</v>
      </c>
      <c r="H324" s="4">
        <v>24.61</v>
      </c>
      <c r="I324" s="3">
        <f t="shared" si="83"/>
        <v>-1.1507839119982528</v>
      </c>
      <c r="J324" s="3">
        <v>2.5382184533279259</v>
      </c>
      <c r="K324" s="3">
        <f t="shared" si="84"/>
        <v>-1.1020539583363167</v>
      </c>
      <c r="L324" s="1">
        <v>38.299999999999997</v>
      </c>
      <c r="M324" s="3">
        <f t="shared" si="85"/>
        <v>0.50608639472419137</v>
      </c>
      <c r="N324" s="1">
        <v>54.4</v>
      </c>
      <c r="O324" s="3">
        <f t="shared" si="86"/>
        <v>0.86502697973133214</v>
      </c>
      <c r="P324" s="1">
        <v>152.4</v>
      </c>
      <c r="Q324" s="3">
        <f t="shared" si="87"/>
        <v>-0.4789540160703526</v>
      </c>
      <c r="R324" s="1">
        <v>381</v>
      </c>
      <c r="S324" s="3">
        <f t="shared" si="88"/>
        <v>0.38790366838928214</v>
      </c>
      <c r="T324" s="1">
        <f t="shared" si="89"/>
        <v>326.60000000000002</v>
      </c>
      <c r="U324" s="3">
        <f t="shared" si="90"/>
        <v>0.30363939703717879</v>
      </c>
      <c r="V324" s="1">
        <v>819</v>
      </c>
      <c r="W324" s="3">
        <f t="shared" si="91"/>
        <v>0.23628863200246333</v>
      </c>
      <c r="X324" s="23">
        <v>1.4105028210056421E-2</v>
      </c>
      <c r="Y324" s="3">
        <f t="shared" si="92"/>
        <v>0.3683183189726395</v>
      </c>
      <c r="Z324" s="22">
        <v>210.24200084790894</v>
      </c>
      <c r="AA324" s="3">
        <f t="shared" si="93"/>
        <v>-1.100706998650463</v>
      </c>
      <c r="AB324" s="5">
        <v>276</v>
      </c>
      <c r="AC324" s="3">
        <f t="shared" si="94"/>
        <v>-1.8775469716557871</v>
      </c>
      <c r="AD324" s="17">
        <v>49.186200000000007</v>
      </c>
      <c r="AE324" s="3">
        <f t="shared" si="95"/>
        <v>-0.10482012949100807</v>
      </c>
      <c r="AF324" s="3">
        <v>0.23</v>
      </c>
      <c r="AG324" s="3"/>
    </row>
    <row r="325" spans="1:33" x14ac:dyDescent="0.25">
      <c r="B325" s="1">
        <v>32.299999999999997</v>
      </c>
      <c r="C325" s="3">
        <f t="shared" si="80"/>
        <v>2.3040572318022989</v>
      </c>
      <c r="D325" s="1">
        <v>1</v>
      </c>
      <c r="E325" s="3">
        <f t="shared" si="81"/>
        <v>-1.0937587684984469</v>
      </c>
      <c r="F325" s="4">
        <v>60</v>
      </c>
      <c r="G325" s="3">
        <f t="shared" si="82"/>
        <v>-8.2354897053743881E-2</v>
      </c>
      <c r="H325" s="4">
        <v>24.61</v>
      </c>
      <c r="I325" s="3">
        <f t="shared" si="83"/>
        <v>-1.1507839119982528</v>
      </c>
      <c r="J325" s="3">
        <v>2.5382184533279259</v>
      </c>
      <c r="K325" s="3">
        <f t="shared" si="84"/>
        <v>-1.1020539583363167</v>
      </c>
      <c r="L325" s="1">
        <v>38.299999999999997</v>
      </c>
      <c r="M325" s="3">
        <f t="shared" si="85"/>
        <v>0.50608639472419137</v>
      </c>
      <c r="N325" s="1">
        <v>54.4</v>
      </c>
      <c r="O325" s="3">
        <f t="shared" si="86"/>
        <v>0.86502697973133214</v>
      </c>
      <c r="P325" s="1">
        <v>152.4</v>
      </c>
      <c r="Q325" s="3">
        <f t="shared" si="87"/>
        <v>-0.4789540160703526</v>
      </c>
      <c r="R325" s="1">
        <v>381</v>
      </c>
      <c r="S325" s="3">
        <f t="shared" si="88"/>
        <v>0.38790366838928214</v>
      </c>
      <c r="T325" s="1">
        <f t="shared" si="89"/>
        <v>326.60000000000002</v>
      </c>
      <c r="U325" s="3">
        <f t="shared" si="90"/>
        <v>0.30363939703717879</v>
      </c>
      <c r="V325" s="1">
        <v>819</v>
      </c>
      <c r="W325" s="3">
        <f t="shared" si="91"/>
        <v>0.23628863200246333</v>
      </c>
      <c r="X325" s="23">
        <v>1.4105028210056421E-2</v>
      </c>
      <c r="Y325" s="3">
        <f t="shared" si="92"/>
        <v>0.3683183189726395</v>
      </c>
      <c r="Z325" s="22">
        <v>245.13572204860782</v>
      </c>
      <c r="AA325" s="3">
        <f t="shared" si="93"/>
        <v>-0.7161516863837023</v>
      </c>
      <c r="AB325" s="5">
        <v>276</v>
      </c>
      <c r="AC325" s="3">
        <f t="shared" si="94"/>
        <v>-1.8775469716557871</v>
      </c>
      <c r="AD325" s="17">
        <v>57.349600000000002</v>
      </c>
      <c r="AE325" s="3">
        <f t="shared" si="95"/>
        <v>3.4475261396382136E-2</v>
      </c>
      <c r="AF325" s="3">
        <v>0.27</v>
      </c>
      <c r="AG325" s="3"/>
    </row>
    <row r="326" spans="1:33" x14ac:dyDescent="0.25">
      <c r="B326" s="1">
        <v>32.299999999999997</v>
      </c>
      <c r="C326" s="3">
        <f t="shared" si="80"/>
        <v>2.3040572318022989</v>
      </c>
      <c r="D326" s="1">
        <v>1</v>
      </c>
      <c r="E326" s="3">
        <f t="shared" si="81"/>
        <v>-1.0937587684984469</v>
      </c>
      <c r="F326" s="4">
        <v>60</v>
      </c>
      <c r="G326" s="3">
        <f t="shared" si="82"/>
        <v>-8.2354897053743881E-2</v>
      </c>
      <c r="H326" s="4">
        <v>24.61</v>
      </c>
      <c r="I326" s="3">
        <f t="shared" si="83"/>
        <v>-1.1507839119982528</v>
      </c>
      <c r="J326" s="3">
        <v>2.5382184533279259</v>
      </c>
      <c r="K326" s="3">
        <f t="shared" si="84"/>
        <v>-1.1020539583363167</v>
      </c>
      <c r="L326" s="1">
        <v>38.299999999999997</v>
      </c>
      <c r="M326" s="3">
        <f t="shared" si="85"/>
        <v>0.50608639472419137</v>
      </c>
      <c r="N326" s="1">
        <v>54.4</v>
      </c>
      <c r="O326" s="3">
        <f t="shared" si="86"/>
        <v>0.86502697973133214</v>
      </c>
      <c r="P326" s="1">
        <v>152.4</v>
      </c>
      <c r="Q326" s="3">
        <f t="shared" si="87"/>
        <v>-0.4789540160703526</v>
      </c>
      <c r="R326" s="1">
        <v>381</v>
      </c>
      <c r="S326" s="3">
        <f t="shared" si="88"/>
        <v>0.38790366838928214</v>
      </c>
      <c r="T326" s="1">
        <f t="shared" si="89"/>
        <v>326.60000000000002</v>
      </c>
      <c r="U326" s="3">
        <f t="shared" si="90"/>
        <v>0.30363939703717879</v>
      </c>
      <c r="V326" s="1">
        <v>819</v>
      </c>
      <c r="W326" s="3">
        <f t="shared" si="91"/>
        <v>0.23628863200246333</v>
      </c>
      <c r="X326" s="23">
        <v>1.4105028210056421E-2</v>
      </c>
      <c r="Y326" s="3">
        <f t="shared" si="92"/>
        <v>0.3683183189726395</v>
      </c>
      <c r="Z326" s="22">
        <v>270.05980862053565</v>
      </c>
      <c r="AA326" s="3">
        <f t="shared" si="93"/>
        <v>-0.4414693204788725</v>
      </c>
      <c r="AB326" s="5">
        <v>276</v>
      </c>
      <c r="AC326" s="3">
        <f t="shared" si="94"/>
        <v>-1.8775469716557871</v>
      </c>
      <c r="AD326" s="17">
        <v>63.180599999999998</v>
      </c>
      <c r="AE326" s="3">
        <f t="shared" si="95"/>
        <v>0.1339719691730894</v>
      </c>
      <c r="AF326" s="3">
        <v>0.31</v>
      </c>
      <c r="AG326" s="3"/>
    </row>
    <row r="327" spans="1:33" x14ac:dyDescent="0.25">
      <c r="B327" s="1">
        <v>32.299999999999997</v>
      </c>
      <c r="C327" s="3">
        <f t="shared" si="80"/>
        <v>2.3040572318022989</v>
      </c>
      <c r="D327" s="1">
        <v>1</v>
      </c>
      <c r="E327" s="3">
        <f t="shared" si="81"/>
        <v>-1.0937587684984469</v>
      </c>
      <c r="F327" s="4">
        <v>60</v>
      </c>
      <c r="G327" s="3">
        <f t="shared" si="82"/>
        <v>-8.2354897053743881E-2</v>
      </c>
      <c r="H327" s="4">
        <v>24.61</v>
      </c>
      <c r="I327" s="3">
        <f t="shared" si="83"/>
        <v>-1.1507839119982528</v>
      </c>
      <c r="J327" s="3">
        <v>2.5382184533279259</v>
      </c>
      <c r="K327" s="3">
        <f t="shared" si="84"/>
        <v>-1.1020539583363167</v>
      </c>
      <c r="L327" s="1">
        <v>38.299999999999997</v>
      </c>
      <c r="M327" s="3">
        <f t="shared" si="85"/>
        <v>0.50608639472419137</v>
      </c>
      <c r="N327" s="1">
        <v>54.4</v>
      </c>
      <c r="O327" s="3">
        <f t="shared" si="86"/>
        <v>0.86502697973133214</v>
      </c>
      <c r="P327" s="1">
        <v>152.4</v>
      </c>
      <c r="Q327" s="3">
        <f t="shared" si="87"/>
        <v>-0.4789540160703526</v>
      </c>
      <c r="R327" s="1">
        <v>381</v>
      </c>
      <c r="S327" s="3">
        <f t="shared" si="88"/>
        <v>0.38790366838928214</v>
      </c>
      <c r="T327" s="1">
        <f t="shared" si="89"/>
        <v>326.60000000000002</v>
      </c>
      <c r="U327" s="3">
        <f t="shared" si="90"/>
        <v>0.30363939703717879</v>
      </c>
      <c r="V327" s="1">
        <v>819</v>
      </c>
      <c r="W327" s="3">
        <f t="shared" si="91"/>
        <v>0.23628863200246333</v>
      </c>
      <c r="X327" s="23">
        <v>1.4105028210056421E-2</v>
      </c>
      <c r="Y327" s="3">
        <f t="shared" si="92"/>
        <v>0.3683183189726395</v>
      </c>
      <c r="Z327" s="22">
        <v>275.8</v>
      </c>
      <c r="AA327" s="3">
        <f t="shared" si="93"/>
        <v>-0.37820805133235696</v>
      </c>
      <c r="AB327" s="5">
        <v>276</v>
      </c>
      <c r="AC327" s="3">
        <f t="shared" si="94"/>
        <v>-1.8775469716557871</v>
      </c>
      <c r="AD327" s="17">
        <v>67.125100000000003</v>
      </c>
      <c r="AE327" s="3">
        <f t="shared" si="95"/>
        <v>0.20127856561027388</v>
      </c>
      <c r="AF327" s="3">
        <v>0.35</v>
      </c>
      <c r="AG327" s="3"/>
    </row>
    <row r="328" spans="1:33" x14ac:dyDescent="0.25">
      <c r="A328" t="s">
        <v>84</v>
      </c>
      <c r="B328" s="1">
        <v>32.299999999999997</v>
      </c>
      <c r="C328" s="3">
        <f t="shared" si="80"/>
        <v>2.3040572318022989</v>
      </c>
      <c r="D328" s="1">
        <v>1</v>
      </c>
      <c r="E328" s="3">
        <f t="shared" si="81"/>
        <v>-1.0937587684984469</v>
      </c>
      <c r="F328" s="4">
        <v>60</v>
      </c>
      <c r="G328" s="3">
        <f t="shared" si="82"/>
        <v>-8.2354897053743881E-2</v>
      </c>
      <c r="H328" s="4">
        <v>28.68</v>
      </c>
      <c r="I328" s="3">
        <f t="shared" si="83"/>
        <v>-0.800055072389531</v>
      </c>
      <c r="J328" s="3">
        <v>2.8108695189494299</v>
      </c>
      <c r="K328" s="3">
        <f t="shared" si="84"/>
        <v>-0.55792248443399883</v>
      </c>
      <c r="L328" s="1">
        <v>38.299999999999997</v>
      </c>
      <c r="M328" s="3">
        <f t="shared" si="85"/>
        <v>0.50608639472419137</v>
      </c>
      <c r="N328" s="1">
        <v>54.4</v>
      </c>
      <c r="O328" s="3">
        <f t="shared" si="86"/>
        <v>0.86502697973133214</v>
      </c>
      <c r="P328" s="1">
        <v>152.4</v>
      </c>
      <c r="Q328" s="3">
        <f t="shared" si="87"/>
        <v>-0.4789540160703526</v>
      </c>
      <c r="R328" s="1">
        <v>381</v>
      </c>
      <c r="S328" s="3">
        <f t="shared" si="88"/>
        <v>0.38790366838928214</v>
      </c>
      <c r="T328" s="1">
        <f t="shared" si="89"/>
        <v>326.60000000000002</v>
      </c>
      <c r="U328" s="3">
        <f t="shared" si="90"/>
        <v>0.30363939703717879</v>
      </c>
      <c r="V328" s="1">
        <v>819</v>
      </c>
      <c r="W328" s="3">
        <f t="shared" si="91"/>
        <v>0.23628863200246333</v>
      </c>
      <c r="X328" s="23">
        <v>1.4105028210056421E-2</v>
      </c>
      <c r="Y328" s="3">
        <f t="shared" si="92"/>
        <v>0.3683183189726395</v>
      </c>
      <c r="Z328" s="22">
        <v>170.32772841920183</v>
      </c>
      <c r="AA328" s="3">
        <f t="shared" si="93"/>
        <v>-1.5405925989691414</v>
      </c>
      <c r="AB328" s="5">
        <v>276</v>
      </c>
      <c r="AC328" s="3">
        <f t="shared" si="94"/>
        <v>-1.8775469716557871</v>
      </c>
      <c r="AD328" s="17">
        <v>39.959500000000006</v>
      </c>
      <c r="AE328" s="3">
        <f t="shared" si="95"/>
        <v>-0.26225903767885678</v>
      </c>
      <c r="AF328" s="3">
        <v>0.19</v>
      </c>
      <c r="AG328" s="3"/>
    </row>
    <row r="329" spans="1:33" x14ac:dyDescent="0.25">
      <c r="B329" s="1">
        <v>32.299999999999997</v>
      </c>
      <c r="C329" s="3">
        <f t="shared" si="80"/>
        <v>2.3040572318022989</v>
      </c>
      <c r="D329" s="1">
        <v>1</v>
      </c>
      <c r="E329" s="3">
        <f t="shared" si="81"/>
        <v>-1.0937587684984469</v>
      </c>
      <c r="F329" s="4">
        <v>60</v>
      </c>
      <c r="G329" s="3">
        <f t="shared" si="82"/>
        <v>-8.2354897053743881E-2</v>
      </c>
      <c r="H329" s="4">
        <v>28.68</v>
      </c>
      <c r="I329" s="3">
        <f t="shared" si="83"/>
        <v>-0.800055072389531</v>
      </c>
      <c r="J329" s="3">
        <v>2.8108695189494299</v>
      </c>
      <c r="K329" s="3">
        <f t="shared" si="84"/>
        <v>-0.55792248443399883</v>
      </c>
      <c r="L329" s="1">
        <v>38.299999999999997</v>
      </c>
      <c r="M329" s="3">
        <f t="shared" si="85"/>
        <v>0.50608639472419137</v>
      </c>
      <c r="N329" s="1">
        <v>54.4</v>
      </c>
      <c r="O329" s="3">
        <f t="shared" si="86"/>
        <v>0.86502697973133214</v>
      </c>
      <c r="P329" s="1">
        <v>152.4</v>
      </c>
      <c r="Q329" s="3">
        <f t="shared" si="87"/>
        <v>-0.4789540160703526</v>
      </c>
      <c r="R329" s="1">
        <v>381</v>
      </c>
      <c r="S329" s="3">
        <f t="shared" si="88"/>
        <v>0.38790366838928214</v>
      </c>
      <c r="T329" s="1">
        <f t="shared" si="89"/>
        <v>326.60000000000002</v>
      </c>
      <c r="U329" s="3">
        <f t="shared" si="90"/>
        <v>0.30363939703717879</v>
      </c>
      <c r="V329" s="1">
        <v>819</v>
      </c>
      <c r="W329" s="3">
        <f t="shared" si="91"/>
        <v>0.23628863200246333</v>
      </c>
      <c r="X329" s="23">
        <v>1.4105028210056421E-2</v>
      </c>
      <c r="Y329" s="3">
        <f t="shared" si="92"/>
        <v>0.3683183189726395</v>
      </c>
      <c r="Z329" s="22">
        <v>209.6566202172836</v>
      </c>
      <c r="AA329" s="3">
        <f t="shared" si="93"/>
        <v>-1.107158337844419</v>
      </c>
      <c r="AB329" s="5">
        <v>276</v>
      </c>
      <c r="AC329" s="3">
        <f t="shared" si="94"/>
        <v>-1.8775469716557871</v>
      </c>
      <c r="AD329" s="17">
        <v>49.186200000000007</v>
      </c>
      <c r="AE329" s="3">
        <f t="shared" si="95"/>
        <v>-0.10482012949100807</v>
      </c>
      <c r="AF329" s="3">
        <v>0.24</v>
      </c>
      <c r="AG329" s="3"/>
    </row>
    <row r="330" spans="1:33" x14ac:dyDescent="0.25">
      <c r="B330" s="1">
        <v>32.299999999999997</v>
      </c>
      <c r="C330" s="3">
        <f t="shared" si="80"/>
        <v>2.3040572318022989</v>
      </c>
      <c r="D330" s="1">
        <v>1</v>
      </c>
      <c r="E330" s="3">
        <f t="shared" si="81"/>
        <v>-1.0937587684984469</v>
      </c>
      <c r="F330" s="4">
        <v>60</v>
      </c>
      <c r="G330" s="3">
        <f t="shared" si="82"/>
        <v>-8.2354897053743881E-2</v>
      </c>
      <c r="H330" s="4">
        <v>28.68</v>
      </c>
      <c r="I330" s="3">
        <f t="shared" si="83"/>
        <v>-0.800055072389531</v>
      </c>
      <c r="J330" s="3">
        <v>2.8108695189494299</v>
      </c>
      <c r="K330" s="3">
        <f t="shared" si="84"/>
        <v>-0.55792248443399883</v>
      </c>
      <c r="L330" s="1">
        <v>38.299999999999997</v>
      </c>
      <c r="M330" s="3">
        <f t="shared" si="85"/>
        <v>0.50608639472419137</v>
      </c>
      <c r="N330" s="1">
        <v>54.4</v>
      </c>
      <c r="O330" s="3">
        <f t="shared" si="86"/>
        <v>0.86502697973133214</v>
      </c>
      <c r="P330" s="1">
        <v>152.4</v>
      </c>
      <c r="Q330" s="3">
        <f t="shared" si="87"/>
        <v>-0.4789540160703526</v>
      </c>
      <c r="R330" s="1">
        <v>381</v>
      </c>
      <c r="S330" s="3">
        <f t="shared" si="88"/>
        <v>0.38790366838928214</v>
      </c>
      <c r="T330" s="1">
        <f t="shared" si="89"/>
        <v>326.60000000000002</v>
      </c>
      <c r="U330" s="3">
        <f t="shared" si="90"/>
        <v>0.30363939703717879</v>
      </c>
      <c r="V330" s="1">
        <v>819</v>
      </c>
      <c r="W330" s="3">
        <f t="shared" si="91"/>
        <v>0.23628863200246333</v>
      </c>
      <c r="X330" s="23">
        <v>1.4105028210056421E-2</v>
      </c>
      <c r="Y330" s="3">
        <f t="shared" si="92"/>
        <v>0.3683183189726395</v>
      </c>
      <c r="Z330" s="22">
        <v>244.45318619476859</v>
      </c>
      <c r="AA330" s="3">
        <f t="shared" si="93"/>
        <v>-0.72367374993481326</v>
      </c>
      <c r="AB330" s="5">
        <v>276</v>
      </c>
      <c r="AC330" s="3">
        <f t="shared" si="94"/>
        <v>-1.8775469716557871</v>
      </c>
      <c r="AD330" s="17">
        <v>57.349600000000002</v>
      </c>
      <c r="AE330" s="3">
        <f t="shared" si="95"/>
        <v>3.4475261396382136E-2</v>
      </c>
      <c r="AF330" s="3">
        <v>0.28999999999999998</v>
      </c>
      <c r="AG330" s="3"/>
    </row>
    <row r="331" spans="1:33" x14ac:dyDescent="0.25">
      <c r="B331" s="1">
        <v>32.299999999999997</v>
      </c>
      <c r="C331" s="3">
        <f t="shared" si="80"/>
        <v>2.3040572318022989</v>
      </c>
      <c r="D331" s="1">
        <v>1</v>
      </c>
      <c r="E331" s="3">
        <f t="shared" si="81"/>
        <v>-1.0937587684984469</v>
      </c>
      <c r="F331" s="4">
        <v>60</v>
      </c>
      <c r="G331" s="3">
        <f t="shared" si="82"/>
        <v>-8.2354897053743881E-2</v>
      </c>
      <c r="H331" s="4">
        <v>28.68</v>
      </c>
      <c r="I331" s="3">
        <f t="shared" si="83"/>
        <v>-0.800055072389531</v>
      </c>
      <c r="J331" s="3">
        <v>2.8108695189494299</v>
      </c>
      <c r="K331" s="3">
        <f t="shared" si="84"/>
        <v>-0.55792248443399883</v>
      </c>
      <c r="L331" s="1">
        <v>38.299999999999997</v>
      </c>
      <c r="M331" s="3">
        <f t="shared" si="85"/>
        <v>0.50608639472419137</v>
      </c>
      <c r="N331" s="1">
        <v>54.4</v>
      </c>
      <c r="O331" s="3">
        <f t="shared" si="86"/>
        <v>0.86502697973133214</v>
      </c>
      <c r="P331" s="1">
        <v>152.4</v>
      </c>
      <c r="Q331" s="3">
        <f t="shared" si="87"/>
        <v>-0.4789540160703526</v>
      </c>
      <c r="R331" s="1">
        <v>381</v>
      </c>
      <c r="S331" s="3">
        <f t="shared" si="88"/>
        <v>0.38790366838928214</v>
      </c>
      <c r="T331" s="1">
        <f t="shared" si="89"/>
        <v>326.60000000000002</v>
      </c>
      <c r="U331" s="3">
        <f t="shared" si="90"/>
        <v>0.30363939703717879</v>
      </c>
      <c r="V331" s="1">
        <v>819</v>
      </c>
      <c r="W331" s="3">
        <f t="shared" si="91"/>
        <v>0.23628863200246333</v>
      </c>
      <c r="X331" s="23">
        <v>1.4105028210056421E-2</v>
      </c>
      <c r="Y331" s="3">
        <f t="shared" si="92"/>
        <v>0.3683183189726395</v>
      </c>
      <c r="Z331" s="22">
        <v>269.30787617868646</v>
      </c>
      <c r="AA331" s="3">
        <f t="shared" si="93"/>
        <v>-0.44975618714223747</v>
      </c>
      <c r="AB331" s="5">
        <v>276</v>
      </c>
      <c r="AC331" s="3">
        <f t="shared" si="94"/>
        <v>-1.8775469716557871</v>
      </c>
      <c r="AD331" s="17">
        <v>63.180599999999998</v>
      </c>
      <c r="AE331" s="3">
        <f t="shared" si="95"/>
        <v>0.1339719691730894</v>
      </c>
      <c r="AF331" s="3">
        <v>0.36</v>
      </c>
      <c r="AG331" s="3"/>
    </row>
    <row r="332" spans="1:33" x14ac:dyDescent="0.25">
      <c r="B332" s="1">
        <v>32.299999999999997</v>
      </c>
      <c r="C332" s="3">
        <f t="shared" si="80"/>
        <v>2.3040572318022989</v>
      </c>
      <c r="D332" s="1">
        <v>1</v>
      </c>
      <c r="E332" s="3">
        <f t="shared" si="81"/>
        <v>-1.0937587684984469</v>
      </c>
      <c r="F332" s="4">
        <v>60</v>
      </c>
      <c r="G332" s="3">
        <f t="shared" si="82"/>
        <v>-8.2354897053743881E-2</v>
      </c>
      <c r="H332" s="4">
        <v>28.68</v>
      </c>
      <c r="I332" s="3">
        <f t="shared" si="83"/>
        <v>-0.800055072389531</v>
      </c>
      <c r="J332" s="3">
        <v>2.8108695189494299</v>
      </c>
      <c r="K332" s="3">
        <f t="shared" si="84"/>
        <v>-0.55792248443399883</v>
      </c>
      <c r="L332" s="1">
        <v>38.299999999999997</v>
      </c>
      <c r="M332" s="3">
        <f t="shared" si="85"/>
        <v>0.50608639472419137</v>
      </c>
      <c r="N332" s="1">
        <v>54.4</v>
      </c>
      <c r="O332" s="3">
        <f t="shared" si="86"/>
        <v>0.86502697973133214</v>
      </c>
      <c r="P332" s="1">
        <v>152.4</v>
      </c>
      <c r="Q332" s="3">
        <f t="shared" si="87"/>
        <v>-0.4789540160703526</v>
      </c>
      <c r="R332" s="1">
        <v>381</v>
      </c>
      <c r="S332" s="3">
        <f t="shared" si="88"/>
        <v>0.38790366838928214</v>
      </c>
      <c r="T332" s="1">
        <f t="shared" si="89"/>
        <v>326.60000000000002</v>
      </c>
      <c r="U332" s="3">
        <f t="shared" si="90"/>
        <v>0.30363939703717879</v>
      </c>
      <c r="V332" s="1">
        <v>819</v>
      </c>
      <c r="W332" s="3">
        <f t="shared" si="91"/>
        <v>0.23628863200246333</v>
      </c>
      <c r="X332" s="23">
        <v>1.4105028210056421E-2</v>
      </c>
      <c r="Y332" s="3">
        <f t="shared" si="92"/>
        <v>0.3683183189726395</v>
      </c>
      <c r="Z332" s="22">
        <v>275.8</v>
      </c>
      <c r="AA332" s="3">
        <f t="shared" si="93"/>
        <v>-0.37820805133235696</v>
      </c>
      <c r="AB332" s="5">
        <v>276</v>
      </c>
      <c r="AC332" s="3">
        <f t="shared" si="94"/>
        <v>-1.8775469716557871</v>
      </c>
      <c r="AD332" s="17">
        <v>67.125100000000003</v>
      </c>
      <c r="AE332" s="3">
        <f t="shared" si="95"/>
        <v>0.20127856561027388</v>
      </c>
      <c r="AF332" s="3">
        <v>0.42</v>
      </c>
      <c r="AG332" s="3"/>
    </row>
    <row r="333" spans="1:33" x14ac:dyDescent="0.25">
      <c r="A333" t="s">
        <v>85</v>
      </c>
      <c r="B333" s="1">
        <v>28.7</v>
      </c>
      <c r="C333" s="3">
        <f t="shared" si="80"/>
        <v>1.7287997183159476</v>
      </c>
      <c r="D333" s="1">
        <v>2</v>
      </c>
      <c r="E333" s="3">
        <f t="shared" si="81"/>
        <v>-0.36100485875783711</v>
      </c>
      <c r="F333" s="4">
        <v>50.6</v>
      </c>
      <c r="G333" s="3">
        <f t="shared" si="82"/>
        <v>-0.28341591828813761</v>
      </c>
      <c r="H333" s="4">
        <v>25.17</v>
      </c>
      <c r="I333" s="3">
        <f t="shared" si="83"/>
        <v>-1.1025263812412784</v>
      </c>
      <c r="J333" s="3">
        <v>2.5765786179080412</v>
      </c>
      <c r="K333" s="3">
        <f t="shared" si="84"/>
        <v>-1.0254983327621641</v>
      </c>
      <c r="L333" s="1">
        <v>38</v>
      </c>
      <c r="M333" s="3">
        <f t="shared" si="85"/>
        <v>0.47824790128137146</v>
      </c>
      <c r="N333" s="1">
        <v>52.3</v>
      </c>
      <c r="O333" s="3">
        <f t="shared" si="86"/>
        <v>0.69309242322372511</v>
      </c>
      <c r="P333" s="1">
        <v>152.4</v>
      </c>
      <c r="Q333" s="3">
        <f t="shared" si="87"/>
        <v>-0.4789540160703526</v>
      </c>
      <c r="R333" s="1">
        <v>584.20000000000005</v>
      </c>
      <c r="S333" s="3">
        <f t="shared" si="88"/>
        <v>2.2056269531497006</v>
      </c>
      <c r="T333" s="1">
        <f t="shared" si="89"/>
        <v>531.90000000000009</v>
      </c>
      <c r="U333" s="3">
        <f t="shared" si="90"/>
        <v>2.2042987640079272</v>
      </c>
      <c r="V333" s="1">
        <v>1290</v>
      </c>
      <c r="W333" s="3">
        <f t="shared" si="91"/>
        <v>1.040719475795671</v>
      </c>
      <c r="X333" s="23">
        <v>1.4489159413101433E-2</v>
      </c>
      <c r="Y333" s="3">
        <f t="shared" si="92"/>
        <v>0.41553964689793399</v>
      </c>
      <c r="Z333" s="22">
        <v>183.23030547751344</v>
      </c>
      <c r="AA333" s="3">
        <f t="shared" si="93"/>
        <v>-1.3983963992240256</v>
      </c>
      <c r="AB333" s="5">
        <v>276</v>
      </c>
      <c r="AC333" s="3">
        <f t="shared" si="94"/>
        <v>-1.8775469716557871</v>
      </c>
      <c r="AD333" s="17">
        <v>110.20799999999998</v>
      </c>
      <c r="AE333" s="3">
        <f t="shared" si="95"/>
        <v>0.93641948680271125</v>
      </c>
      <c r="AF333" s="3">
        <v>0.18</v>
      </c>
      <c r="AG333" s="3"/>
    </row>
    <row r="334" spans="1:33" x14ac:dyDescent="0.25">
      <c r="B334" s="1">
        <v>28.7</v>
      </c>
      <c r="C334" s="3">
        <f t="shared" si="80"/>
        <v>1.7287997183159476</v>
      </c>
      <c r="D334" s="1">
        <v>2</v>
      </c>
      <c r="E334" s="3">
        <f t="shared" si="81"/>
        <v>-0.36100485875783711</v>
      </c>
      <c r="F334" s="4">
        <v>50.6</v>
      </c>
      <c r="G334" s="3">
        <f t="shared" si="82"/>
        <v>-0.28341591828813761</v>
      </c>
      <c r="H334" s="4">
        <v>25.17</v>
      </c>
      <c r="I334" s="3">
        <f t="shared" si="83"/>
        <v>-1.1025263812412784</v>
      </c>
      <c r="J334" s="3">
        <v>2.5765786179080412</v>
      </c>
      <c r="K334" s="3">
        <f t="shared" si="84"/>
        <v>-1.0254983327621641</v>
      </c>
      <c r="L334" s="1">
        <v>38</v>
      </c>
      <c r="M334" s="3">
        <f t="shared" si="85"/>
        <v>0.47824790128137146</v>
      </c>
      <c r="N334" s="1">
        <v>52.3</v>
      </c>
      <c r="O334" s="3">
        <f t="shared" si="86"/>
        <v>0.69309242322372511</v>
      </c>
      <c r="P334" s="1">
        <v>152.4</v>
      </c>
      <c r="Q334" s="3">
        <f t="shared" si="87"/>
        <v>-0.4789540160703526</v>
      </c>
      <c r="R334" s="1">
        <v>584.20000000000005</v>
      </c>
      <c r="S334" s="3">
        <f t="shared" si="88"/>
        <v>2.2056269531497006</v>
      </c>
      <c r="T334" s="1">
        <f t="shared" si="89"/>
        <v>531.90000000000009</v>
      </c>
      <c r="U334" s="3">
        <f t="shared" si="90"/>
        <v>2.2042987640079272</v>
      </c>
      <c r="V334" s="1">
        <v>1290</v>
      </c>
      <c r="W334" s="3">
        <f t="shared" si="91"/>
        <v>1.040719475795671</v>
      </c>
      <c r="X334" s="23">
        <v>1.4489159413101433E-2</v>
      </c>
      <c r="Y334" s="3">
        <f t="shared" si="92"/>
        <v>0.41553964689793399</v>
      </c>
      <c r="Z334" s="22">
        <v>219.890332297519</v>
      </c>
      <c r="AA334" s="3">
        <f t="shared" si="93"/>
        <v>-0.99437505737892873</v>
      </c>
      <c r="AB334" s="5">
        <v>276</v>
      </c>
      <c r="AC334" s="3">
        <f t="shared" si="94"/>
        <v>-1.8775469716557871</v>
      </c>
      <c r="AD334" s="17">
        <v>132.25799999999998</v>
      </c>
      <c r="AE334" s="3">
        <f t="shared" si="95"/>
        <v>1.3126675414205122</v>
      </c>
      <c r="AF334" s="3">
        <v>0.22</v>
      </c>
      <c r="AG334" s="3"/>
    </row>
    <row r="335" spans="1:33" x14ac:dyDescent="0.25">
      <c r="B335" s="1">
        <v>28.7</v>
      </c>
      <c r="C335" s="3">
        <f t="shared" si="80"/>
        <v>1.7287997183159476</v>
      </c>
      <c r="D335" s="1">
        <v>2</v>
      </c>
      <c r="E335" s="3">
        <f t="shared" si="81"/>
        <v>-0.36100485875783711</v>
      </c>
      <c r="F335" s="4">
        <v>50.6</v>
      </c>
      <c r="G335" s="3">
        <f t="shared" si="82"/>
        <v>-0.28341591828813761</v>
      </c>
      <c r="H335" s="4">
        <v>25.17</v>
      </c>
      <c r="I335" s="3">
        <f t="shared" si="83"/>
        <v>-1.1025263812412784</v>
      </c>
      <c r="J335" s="3">
        <v>2.5765786179080412</v>
      </c>
      <c r="K335" s="3">
        <f t="shared" si="84"/>
        <v>-1.0254983327621641</v>
      </c>
      <c r="L335" s="1">
        <v>38</v>
      </c>
      <c r="M335" s="3">
        <f t="shared" si="85"/>
        <v>0.47824790128137146</v>
      </c>
      <c r="N335" s="1">
        <v>52.3</v>
      </c>
      <c r="O335" s="3">
        <f t="shared" si="86"/>
        <v>0.69309242322372511</v>
      </c>
      <c r="P335" s="1">
        <v>152.4</v>
      </c>
      <c r="Q335" s="3">
        <f t="shared" si="87"/>
        <v>-0.4789540160703526</v>
      </c>
      <c r="R335" s="1">
        <v>584.20000000000005</v>
      </c>
      <c r="S335" s="3">
        <f t="shared" si="88"/>
        <v>2.2056269531497006</v>
      </c>
      <c r="T335" s="1">
        <f t="shared" si="89"/>
        <v>531.90000000000009</v>
      </c>
      <c r="U335" s="3">
        <f t="shared" si="90"/>
        <v>2.2042987640079272</v>
      </c>
      <c r="V335" s="1">
        <v>1290</v>
      </c>
      <c r="W335" s="3">
        <f t="shared" si="91"/>
        <v>1.040719475795671</v>
      </c>
      <c r="X335" s="23">
        <v>1.4489159413101433E-2</v>
      </c>
      <c r="Y335" s="3">
        <f t="shared" si="92"/>
        <v>0.41553964689793399</v>
      </c>
      <c r="Z335" s="22">
        <v>248.170924415809</v>
      </c>
      <c r="AA335" s="3">
        <f t="shared" si="93"/>
        <v>-0.68270145081271127</v>
      </c>
      <c r="AB335" s="5">
        <v>276</v>
      </c>
      <c r="AC335" s="3">
        <f t="shared" si="94"/>
        <v>-1.8775469716557871</v>
      </c>
      <c r="AD335" s="17">
        <v>149.26799999999997</v>
      </c>
      <c r="AE335" s="3">
        <f t="shared" si="95"/>
        <v>1.6029160406971013</v>
      </c>
      <c r="AF335" s="3">
        <v>0.27</v>
      </c>
      <c r="AG335" s="3"/>
    </row>
    <row r="336" spans="1:33" x14ac:dyDescent="0.25">
      <c r="B336" s="1">
        <v>28.7</v>
      </c>
      <c r="C336" s="3">
        <f t="shared" si="80"/>
        <v>1.7287997183159476</v>
      </c>
      <c r="D336" s="1">
        <v>2</v>
      </c>
      <c r="E336" s="3">
        <f t="shared" si="81"/>
        <v>-0.36100485875783711</v>
      </c>
      <c r="F336" s="4">
        <v>50.6</v>
      </c>
      <c r="G336" s="3">
        <f t="shared" si="82"/>
        <v>-0.28341591828813761</v>
      </c>
      <c r="H336" s="4">
        <v>25.17</v>
      </c>
      <c r="I336" s="3">
        <f t="shared" si="83"/>
        <v>-1.1025263812412784</v>
      </c>
      <c r="J336" s="3">
        <v>2.5765786179080412</v>
      </c>
      <c r="K336" s="3">
        <f t="shared" si="84"/>
        <v>-1.0254983327621641</v>
      </c>
      <c r="L336" s="1">
        <v>38</v>
      </c>
      <c r="M336" s="3">
        <f t="shared" si="85"/>
        <v>0.47824790128137146</v>
      </c>
      <c r="N336" s="1">
        <v>52.3</v>
      </c>
      <c r="O336" s="3">
        <f t="shared" si="86"/>
        <v>0.69309242322372511</v>
      </c>
      <c r="P336" s="1">
        <v>152.4</v>
      </c>
      <c r="Q336" s="3">
        <f t="shared" si="87"/>
        <v>-0.4789540160703526</v>
      </c>
      <c r="R336" s="1">
        <v>584.20000000000005</v>
      </c>
      <c r="S336" s="3">
        <f t="shared" si="88"/>
        <v>2.2056269531497006</v>
      </c>
      <c r="T336" s="1">
        <f t="shared" si="89"/>
        <v>531.90000000000009</v>
      </c>
      <c r="U336" s="3">
        <f t="shared" si="90"/>
        <v>2.2042987640079272</v>
      </c>
      <c r="V336" s="1">
        <v>1290</v>
      </c>
      <c r="W336" s="3">
        <f t="shared" si="91"/>
        <v>1.040719475795671</v>
      </c>
      <c r="X336" s="23">
        <v>1.4489159413101433E-2</v>
      </c>
      <c r="Y336" s="3">
        <f t="shared" si="92"/>
        <v>0.41553964689793399</v>
      </c>
      <c r="Z336" s="22">
        <v>275.8</v>
      </c>
      <c r="AA336" s="3">
        <f t="shared" si="93"/>
        <v>-0.37820805133235696</v>
      </c>
      <c r="AB336" s="5">
        <v>276</v>
      </c>
      <c r="AC336" s="3">
        <f t="shared" si="94"/>
        <v>-1.8775469716557871</v>
      </c>
      <c r="AD336" s="17">
        <v>168.88200000000001</v>
      </c>
      <c r="AE336" s="3">
        <f t="shared" si="95"/>
        <v>1.9375976435666504</v>
      </c>
      <c r="AF336" s="3">
        <v>0.32</v>
      </c>
      <c r="AG336" s="3"/>
    </row>
    <row r="337" spans="1:33" x14ac:dyDescent="0.25">
      <c r="A337" t="s">
        <v>86</v>
      </c>
      <c r="B337" s="1">
        <v>28.7</v>
      </c>
      <c r="C337" s="3">
        <f t="shared" si="80"/>
        <v>1.7287997183159476</v>
      </c>
      <c r="D337" s="1">
        <v>2</v>
      </c>
      <c r="E337" s="3">
        <f t="shared" si="81"/>
        <v>-0.36100485875783711</v>
      </c>
      <c r="F337" s="4">
        <v>50.6</v>
      </c>
      <c r="G337" s="3">
        <f t="shared" si="82"/>
        <v>-0.28341591828813761</v>
      </c>
      <c r="H337" s="4">
        <v>25.17</v>
      </c>
      <c r="I337" s="3">
        <f t="shared" si="83"/>
        <v>-1.1025263812412784</v>
      </c>
      <c r="J337" s="3">
        <v>2.5765786179080412</v>
      </c>
      <c r="K337" s="3">
        <f t="shared" si="84"/>
        <v>-1.0254983327621641</v>
      </c>
      <c r="L337" s="1">
        <v>38</v>
      </c>
      <c r="M337" s="3">
        <f t="shared" si="85"/>
        <v>0.47824790128137146</v>
      </c>
      <c r="N337" s="1">
        <v>52.3</v>
      </c>
      <c r="O337" s="3">
        <f t="shared" si="86"/>
        <v>0.69309242322372511</v>
      </c>
      <c r="P337" s="1">
        <v>152.4</v>
      </c>
      <c r="Q337" s="3">
        <f t="shared" si="87"/>
        <v>-0.4789540160703526</v>
      </c>
      <c r="R337" s="1">
        <v>584.20000000000005</v>
      </c>
      <c r="S337" s="3">
        <f t="shared" si="88"/>
        <v>2.2056269531497006</v>
      </c>
      <c r="T337" s="1">
        <f t="shared" si="89"/>
        <v>531.90000000000009</v>
      </c>
      <c r="U337" s="3">
        <f t="shared" si="90"/>
        <v>2.2042987640079272</v>
      </c>
      <c r="V337" s="1">
        <v>1290</v>
      </c>
      <c r="W337" s="3">
        <f t="shared" si="91"/>
        <v>1.040719475795671</v>
      </c>
      <c r="X337" s="23">
        <v>1.4489159413101433E-2</v>
      </c>
      <c r="Y337" s="3">
        <f t="shared" si="92"/>
        <v>0.41553964689793399</v>
      </c>
      <c r="Z337" s="22">
        <v>219.890332297519</v>
      </c>
      <c r="AA337" s="3">
        <f t="shared" si="93"/>
        <v>-0.99437505737892873</v>
      </c>
      <c r="AB337" s="5">
        <v>276</v>
      </c>
      <c r="AC337" s="3">
        <f t="shared" si="94"/>
        <v>-1.8775469716557871</v>
      </c>
      <c r="AD337" s="17">
        <v>132.25799999999998</v>
      </c>
      <c r="AE337" s="3">
        <f t="shared" si="95"/>
        <v>1.3126675414205122</v>
      </c>
      <c r="AF337" s="3">
        <v>0.16</v>
      </c>
      <c r="AG337" s="3"/>
    </row>
    <row r="338" spans="1:33" x14ac:dyDescent="0.25">
      <c r="B338" s="1">
        <v>28.7</v>
      </c>
      <c r="C338" s="3">
        <f t="shared" si="80"/>
        <v>1.7287997183159476</v>
      </c>
      <c r="D338" s="1">
        <v>2</v>
      </c>
      <c r="E338" s="3">
        <f t="shared" si="81"/>
        <v>-0.36100485875783711</v>
      </c>
      <c r="F338" s="4">
        <v>50.6</v>
      </c>
      <c r="G338" s="3">
        <f t="shared" si="82"/>
        <v>-0.28341591828813761</v>
      </c>
      <c r="H338" s="4">
        <v>25.17</v>
      </c>
      <c r="I338" s="3">
        <f t="shared" si="83"/>
        <v>-1.1025263812412784</v>
      </c>
      <c r="J338" s="3">
        <v>2.5765786179080412</v>
      </c>
      <c r="K338" s="3">
        <f t="shared" si="84"/>
        <v>-1.0254983327621641</v>
      </c>
      <c r="L338" s="1">
        <v>38</v>
      </c>
      <c r="M338" s="3">
        <f t="shared" si="85"/>
        <v>0.47824790128137146</v>
      </c>
      <c r="N338" s="1">
        <v>52.3</v>
      </c>
      <c r="O338" s="3">
        <f t="shared" si="86"/>
        <v>0.69309242322372511</v>
      </c>
      <c r="P338" s="1">
        <v>152.4</v>
      </c>
      <c r="Q338" s="3">
        <f t="shared" si="87"/>
        <v>-0.4789540160703526</v>
      </c>
      <c r="R338" s="1">
        <v>584.20000000000005</v>
      </c>
      <c r="S338" s="3">
        <f t="shared" si="88"/>
        <v>2.2056269531497006</v>
      </c>
      <c r="T338" s="1">
        <f t="shared" si="89"/>
        <v>531.90000000000009</v>
      </c>
      <c r="U338" s="3">
        <f t="shared" si="90"/>
        <v>2.2042987640079272</v>
      </c>
      <c r="V338" s="1">
        <v>1290</v>
      </c>
      <c r="W338" s="3">
        <f t="shared" si="91"/>
        <v>1.040719475795671</v>
      </c>
      <c r="X338" s="23">
        <v>1.4489159413101433E-2</v>
      </c>
      <c r="Y338" s="3">
        <f t="shared" si="92"/>
        <v>0.41553964689793399</v>
      </c>
      <c r="Z338" s="22">
        <v>248.170924415809</v>
      </c>
      <c r="AA338" s="3">
        <f t="shared" si="93"/>
        <v>-0.68270145081271127</v>
      </c>
      <c r="AB338" s="5">
        <v>276</v>
      </c>
      <c r="AC338" s="3">
        <f t="shared" si="94"/>
        <v>-1.8775469716557871</v>
      </c>
      <c r="AD338" s="17">
        <v>149.26799999999997</v>
      </c>
      <c r="AE338" s="3">
        <f t="shared" si="95"/>
        <v>1.6029160406971013</v>
      </c>
      <c r="AF338" s="3">
        <v>0.19</v>
      </c>
      <c r="AG338" s="3"/>
    </row>
    <row r="339" spans="1:33" x14ac:dyDescent="0.25">
      <c r="B339" s="1">
        <v>28.7</v>
      </c>
      <c r="C339" s="3">
        <f t="shared" si="80"/>
        <v>1.7287997183159476</v>
      </c>
      <c r="D339" s="1">
        <v>2</v>
      </c>
      <c r="E339" s="3">
        <f t="shared" si="81"/>
        <v>-0.36100485875783711</v>
      </c>
      <c r="F339" s="4">
        <v>50.6</v>
      </c>
      <c r="G339" s="3">
        <f t="shared" si="82"/>
        <v>-0.28341591828813761</v>
      </c>
      <c r="H339" s="4">
        <v>25.17</v>
      </c>
      <c r="I339" s="3">
        <f t="shared" si="83"/>
        <v>-1.1025263812412784</v>
      </c>
      <c r="J339" s="3">
        <v>2.5765786179080412</v>
      </c>
      <c r="K339" s="3">
        <f t="shared" si="84"/>
        <v>-1.0254983327621641</v>
      </c>
      <c r="L339" s="1">
        <v>38</v>
      </c>
      <c r="M339" s="3">
        <f t="shared" si="85"/>
        <v>0.47824790128137146</v>
      </c>
      <c r="N339" s="1">
        <v>52.3</v>
      </c>
      <c r="O339" s="3">
        <f t="shared" si="86"/>
        <v>0.69309242322372511</v>
      </c>
      <c r="P339" s="1">
        <v>152.4</v>
      </c>
      <c r="Q339" s="3">
        <f t="shared" si="87"/>
        <v>-0.4789540160703526</v>
      </c>
      <c r="R339" s="1">
        <v>584.20000000000005</v>
      </c>
      <c r="S339" s="3">
        <f t="shared" si="88"/>
        <v>2.2056269531497006</v>
      </c>
      <c r="T339" s="1">
        <f t="shared" si="89"/>
        <v>531.90000000000009</v>
      </c>
      <c r="U339" s="3">
        <f t="shared" si="90"/>
        <v>2.2042987640079272</v>
      </c>
      <c r="V339" s="1">
        <v>1290</v>
      </c>
      <c r="W339" s="3">
        <f t="shared" si="91"/>
        <v>1.040719475795671</v>
      </c>
      <c r="X339" s="23">
        <v>1.4489159413101433E-2</v>
      </c>
      <c r="Y339" s="3">
        <f t="shared" si="92"/>
        <v>0.41553964689793399</v>
      </c>
      <c r="Z339" s="22">
        <v>275.8</v>
      </c>
      <c r="AA339" s="3">
        <f t="shared" si="93"/>
        <v>-0.37820805133235696</v>
      </c>
      <c r="AB339" s="5">
        <v>276</v>
      </c>
      <c r="AC339" s="3">
        <f t="shared" si="94"/>
        <v>-1.8775469716557871</v>
      </c>
      <c r="AD339" s="17">
        <v>168.88200000000001</v>
      </c>
      <c r="AE339" s="3">
        <f t="shared" si="95"/>
        <v>1.9375976435666504</v>
      </c>
      <c r="AF339" s="3">
        <v>0.22</v>
      </c>
      <c r="AG339" s="3"/>
    </row>
    <row r="340" spans="1:33" x14ac:dyDescent="0.25">
      <c r="A340" t="s">
        <v>87</v>
      </c>
      <c r="B340" s="1">
        <v>35.799999999999997</v>
      </c>
      <c r="C340" s="3">
        <f t="shared" si="80"/>
        <v>2.8633353699140298</v>
      </c>
      <c r="D340" s="1">
        <v>2</v>
      </c>
      <c r="E340" s="3">
        <f t="shared" si="81"/>
        <v>-0.36100485875783711</v>
      </c>
      <c r="F340" s="4">
        <v>36.4</v>
      </c>
      <c r="G340" s="3">
        <f t="shared" si="82"/>
        <v>-0.58714639717413675</v>
      </c>
      <c r="H340" s="4">
        <v>24.75</v>
      </c>
      <c r="I340" s="3">
        <f t="shared" si="83"/>
        <v>-1.1387195293090091</v>
      </c>
      <c r="J340" s="3">
        <v>2.5478355335404417</v>
      </c>
      <c r="K340" s="3">
        <f t="shared" si="84"/>
        <v>-1.0828610899030151</v>
      </c>
      <c r="L340" s="1">
        <v>38</v>
      </c>
      <c r="M340" s="3">
        <f t="shared" si="85"/>
        <v>0.47824790128137146</v>
      </c>
      <c r="N340" s="1">
        <v>55.9</v>
      </c>
      <c r="O340" s="3">
        <f t="shared" si="86"/>
        <v>0.98783737723676568</v>
      </c>
      <c r="P340" s="1">
        <v>152.4</v>
      </c>
      <c r="Q340" s="3">
        <f t="shared" si="87"/>
        <v>-0.4789540160703526</v>
      </c>
      <c r="R340" s="1">
        <v>584.20000000000005</v>
      </c>
      <c r="S340" s="3">
        <f t="shared" si="88"/>
        <v>2.2056269531497006</v>
      </c>
      <c r="T340" s="1">
        <f t="shared" si="89"/>
        <v>528.30000000000007</v>
      </c>
      <c r="U340" s="3">
        <f t="shared" si="90"/>
        <v>2.1709701048696188</v>
      </c>
      <c r="V340" s="1">
        <v>2012</v>
      </c>
      <c r="W340" s="3">
        <f t="shared" si="91"/>
        <v>2.2738385187228389</v>
      </c>
      <c r="X340" s="23">
        <v>2.2598595921829522E-2</v>
      </c>
      <c r="Y340" s="3">
        <f t="shared" si="92"/>
        <v>1.4124343475430456</v>
      </c>
      <c r="Z340" s="22">
        <v>184.08648071345613</v>
      </c>
      <c r="AA340" s="3">
        <f t="shared" si="93"/>
        <v>-1.3889606977888225</v>
      </c>
      <c r="AB340" s="5">
        <v>276</v>
      </c>
      <c r="AC340" s="3">
        <f t="shared" si="94"/>
        <v>-1.8775469716557871</v>
      </c>
      <c r="AD340" s="17">
        <v>167.03399999999999</v>
      </c>
      <c r="AE340" s="3">
        <f t="shared" si="95"/>
        <v>1.9060644732748726</v>
      </c>
      <c r="AF340" s="3">
        <v>0.17</v>
      </c>
      <c r="AG340" s="3"/>
    </row>
    <row r="341" spans="1:33" x14ac:dyDescent="0.25">
      <c r="A341" t="s">
        <v>88</v>
      </c>
      <c r="B341" s="1">
        <v>35.799999999999997</v>
      </c>
      <c r="C341" s="3">
        <f t="shared" si="80"/>
        <v>2.8633353699140298</v>
      </c>
      <c r="D341" s="1">
        <v>2</v>
      </c>
      <c r="E341" s="3">
        <f t="shared" si="81"/>
        <v>-0.36100485875783711</v>
      </c>
      <c r="F341" s="4">
        <v>36.4</v>
      </c>
      <c r="G341" s="3">
        <f t="shared" si="82"/>
        <v>-0.58714639717413675</v>
      </c>
      <c r="H341" s="4">
        <v>27.85</v>
      </c>
      <c r="I341" s="3">
        <f t="shared" si="83"/>
        <v>-0.87157962690433155</v>
      </c>
      <c r="J341" s="3">
        <v>2.7563734268389184</v>
      </c>
      <c r="K341" s="3">
        <f t="shared" si="84"/>
        <v>-0.66668068368920974</v>
      </c>
      <c r="L341" s="1">
        <v>38</v>
      </c>
      <c r="M341" s="3">
        <f t="shared" si="85"/>
        <v>0.47824790128137146</v>
      </c>
      <c r="N341" s="1">
        <v>55.9</v>
      </c>
      <c r="O341" s="3">
        <f t="shared" si="86"/>
        <v>0.98783737723676568</v>
      </c>
      <c r="P341" s="1">
        <v>152.4</v>
      </c>
      <c r="Q341" s="3">
        <f t="shared" si="87"/>
        <v>-0.4789540160703526</v>
      </c>
      <c r="R341" s="1">
        <v>584.20000000000005</v>
      </c>
      <c r="S341" s="3">
        <f t="shared" si="88"/>
        <v>2.2056269531497006</v>
      </c>
      <c r="T341" s="1">
        <f t="shared" si="89"/>
        <v>528.30000000000007</v>
      </c>
      <c r="U341" s="3">
        <f t="shared" si="90"/>
        <v>2.1709701048696188</v>
      </c>
      <c r="V341" s="1">
        <v>2012</v>
      </c>
      <c r="W341" s="3">
        <f t="shared" si="91"/>
        <v>2.2738385187228389</v>
      </c>
      <c r="X341" s="23">
        <v>2.2598595921829522E-2</v>
      </c>
      <c r="Y341" s="3">
        <f t="shared" si="92"/>
        <v>1.4124343475430456</v>
      </c>
      <c r="Z341" s="22">
        <v>143.79287698695691</v>
      </c>
      <c r="AA341" s="3">
        <f t="shared" si="93"/>
        <v>-1.8330268171423145</v>
      </c>
      <c r="AB341" s="5">
        <v>276</v>
      </c>
      <c r="AC341" s="3">
        <f t="shared" si="94"/>
        <v>-1.8775469716557871</v>
      </c>
      <c r="AD341" s="17">
        <v>130.78799999999998</v>
      </c>
      <c r="AE341" s="3">
        <f t="shared" si="95"/>
        <v>1.2875843377793255</v>
      </c>
      <c r="AF341" s="3">
        <v>0.19</v>
      </c>
      <c r="AG341" s="3"/>
    </row>
    <row r="342" spans="1:33" x14ac:dyDescent="0.25">
      <c r="B342" s="1">
        <v>35.799999999999997</v>
      </c>
      <c r="C342" s="3">
        <f t="shared" si="80"/>
        <v>2.8633353699140298</v>
      </c>
      <c r="D342" s="1">
        <v>2</v>
      </c>
      <c r="E342" s="3">
        <f t="shared" si="81"/>
        <v>-0.36100485875783711</v>
      </c>
      <c r="F342" s="4">
        <v>36.4</v>
      </c>
      <c r="G342" s="3">
        <f t="shared" si="82"/>
        <v>-0.58714639717413675</v>
      </c>
      <c r="H342" s="4">
        <v>27.85</v>
      </c>
      <c r="I342" s="3">
        <f t="shared" si="83"/>
        <v>-0.87157962690433155</v>
      </c>
      <c r="J342" s="3">
        <v>2.7563734268389184</v>
      </c>
      <c r="K342" s="3">
        <f t="shared" si="84"/>
        <v>-0.66668068368920974</v>
      </c>
      <c r="L342" s="1">
        <v>38</v>
      </c>
      <c r="M342" s="3">
        <f t="shared" si="85"/>
        <v>0.47824790128137146</v>
      </c>
      <c r="N342" s="1">
        <v>55.9</v>
      </c>
      <c r="O342" s="3">
        <f t="shared" si="86"/>
        <v>0.98783737723676568</v>
      </c>
      <c r="P342" s="1">
        <v>152.4</v>
      </c>
      <c r="Q342" s="3">
        <f t="shared" si="87"/>
        <v>-0.4789540160703526</v>
      </c>
      <c r="R342" s="1">
        <v>584.20000000000005</v>
      </c>
      <c r="S342" s="3">
        <f t="shared" si="88"/>
        <v>2.2056269531497006</v>
      </c>
      <c r="T342" s="1">
        <f t="shared" si="89"/>
        <v>528.30000000000007</v>
      </c>
      <c r="U342" s="3">
        <f t="shared" si="90"/>
        <v>2.1709701048696188</v>
      </c>
      <c r="V342" s="1">
        <v>2012</v>
      </c>
      <c r="W342" s="3">
        <f t="shared" si="91"/>
        <v>2.2738385187228389</v>
      </c>
      <c r="X342" s="23">
        <v>2.2598595921829522E-2</v>
      </c>
      <c r="Y342" s="3">
        <f t="shared" si="92"/>
        <v>1.4124343475430456</v>
      </c>
      <c r="Z342" s="22">
        <v>183.6429902945176</v>
      </c>
      <c r="AA342" s="3">
        <f t="shared" si="93"/>
        <v>-1.3938482990727694</v>
      </c>
      <c r="AB342" s="5">
        <v>276</v>
      </c>
      <c r="AC342" s="3">
        <f t="shared" si="94"/>
        <v>-1.8775469716557871</v>
      </c>
      <c r="AD342" s="17">
        <v>167.03399999999999</v>
      </c>
      <c r="AE342" s="3">
        <f t="shared" si="95"/>
        <v>1.9060644732748726</v>
      </c>
      <c r="AF342" s="3">
        <v>0.25</v>
      </c>
      <c r="AG342" s="3"/>
    </row>
    <row r="344" spans="1:33" s="49" customFormat="1" x14ac:dyDescent="0.25">
      <c r="A344" s="49" t="s">
        <v>156</v>
      </c>
      <c r="B344" s="8">
        <f>AVERAGE(B2:B342)</f>
        <v>17.881055718475078</v>
      </c>
      <c r="C344" s="8"/>
      <c r="D344" s="8">
        <f t="shared" ref="D344:AF344" si="96">AVERAGE(D2:D342)</f>
        <v>2.4926686217008798</v>
      </c>
      <c r="E344" s="8"/>
      <c r="F344" s="8">
        <f t="shared" si="96"/>
        <v>63.850254154447555</v>
      </c>
      <c r="G344" s="8"/>
      <c r="H344" s="8">
        <f t="shared" si="96"/>
        <v>37.964164222873954</v>
      </c>
      <c r="I344" s="8"/>
      <c r="J344" s="8">
        <f t="shared" si="96"/>
        <v>3.0904309249901232</v>
      </c>
      <c r="K344" s="8"/>
      <c r="L344" s="8">
        <f t="shared" si="96"/>
        <v>32.846187683284462</v>
      </c>
      <c r="M344" s="8"/>
      <c r="N344" s="8">
        <f t="shared" si="96"/>
        <v>43.834604105571835</v>
      </c>
      <c r="O344" s="8"/>
      <c r="P344" s="8">
        <f t="shared" si="96"/>
        <v>202.57214076246305</v>
      </c>
      <c r="Q344" s="8"/>
      <c r="R344" s="8">
        <f t="shared" si="96"/>
        <v>337.63695014662744</v>
      </c>
      <c r="S344" s="8"/>
      <c r="T344" s="8">
        <f t="shared" si="96"/>
        <v>293.80234604105567</v>
      </c>
      <c r="U344" s="8"/>
      <c r="V344" s="8">
        <f t="shared" si="96"/>
        <v>680.65131964809439</v>
      </c>
      <c r="W344" s="8"/>
      <c r="X344" s="8">
        <f t="shared" si="96"/>
        <v>1.1108870219872278E-2</v>
      </c>
      <c r="Y344" s="8"/>
      <c r="Z344" s="8">
        <f t="shared" si="96"/>
        <v>310.11778440729546</v>
      </c>
      <c r="AA344" s="8"/>
      <c r="AB344" s="8">
        <f t="shared" si="96"/>
        <v>468.00293255131965</v>
      </c>
      <c r="AC344" s="8"/>
      <c r="AD344" s="8">
        <f t="shared" si="96"/>
        <v>55.329178885630576</v>
      </c>
      <c r="AE344" s="8"/>
      <c r="AF344" s="8">
        <f t="shared" si="96"/>
        <v>0.26167155425219957</v>
      </c>
    </row>
    <row r="345" spans="1:33" s="49" customFormat="1" x14ac:dyDescent="0.25">
      <c r="A345" s="49" t="s">
        <v>191</v>
      </c>
      <c r="B345" s="8">
        <f>_xlfn.STDEV.S(B2:B342)</f>
        <v>6.2580668928288778</v>
      </c>
      <c r="C345" s="8"/>
      <c r="D345" s="8">
        <f t="shared" ref="D345:AF345" si="97">_xlfn.STDEV.S(D2:D342)</f>
        <v>1.3647146561851762</v>
      </c>
      <c r="E345" s="8"/>
      <c r="F345" s="8">
        <f t="shared" si="97"/>
        <v>46.751975804607248</v>
      </c>
      <c r="G345" s="8"/>
      <c r="H345" s="8">
        <f t="shared" si="97"/>
        <v>11.604406425603759</v>
      </c>
      <c r="I345" s="8"/>
      <c r="J345" s="8">
        <f t="shared" si="97"/>
        <v>0.50107571184248412</v>
      </c>
      <c r="K345" s="8"/>
      <c r="L345" s="8">
        <f t="shared" si="97"/>
        <v>10.776445234588397</v>
      </c>
      <c r="M345" s="8"/>
      <c r="N345" s="8">
        <f t="shared" si="97"/>
        <v>12.213949555318679</v>
      </c>
      <c r="O345" s="8"/>
      <c r="P345" s="8">
        <f t="shared" si="97"/>
        <v>104.75356522554632</v>
      </c>
      <c r="Q345" s="8"/>
      <c r="R345" s="8">
        <f t="shared" si="97"/>
        <v>111.78819224224354</v>
      </c>
      <c r="S345" s="8"/>
      <c r="T345" s="8">
        <f t="shared" si="97"/>
        <v>108.01514651581421</v>
      </c>
      <c r="U345" s="8"/>
      <c r="V345" s="8">
        <f t="shared" si="97"/>
        <v>585.5071366719975</v>
      </c>
      <c r="W345" s="8"/>
      <c r="X345" s="8">
        <f t="shared" si="97"/>
        <v>8.1346971786290974E-3</v>
      </c>
      <c r="Y345" s="8"/>
      <c r="Z345" s="8">
        <f t="shared" si="97"/>
        <v>90.737847294366802</v>
      </c>
      <c r="AA345" s="8"/>
      <c r="AB345" s="8">
        <f t="shared" si="97"/>
        <v>102.26265198680727</v>
      </c>
      <c r="AC345" s="8"/>
      <c r="AD345" s="8">
        <f t="shared" si="97"/>
        <v>58.604954176836245</v>
      </c>
      <c r="AE345" s="8"/>
      <c r="AF345" s="8">
        <f t="shared" si="97"/>
        <v>0.11507219235404098</v>
      </c>
    </row>
    <row r="346" spans="1:33" x14ac:dyDescent="0.25">
      <c r="B346" s="3"/>
      <c r="D346" s="3"/>
      <c r="E346" s="3"/>
      <c r="F346" s="3"/>
      <c r="G346" s="3"/>
      <c r="H346" s="3"/>
      <c r="I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4"/>
      <c r="Y346" s="34"/>
      <c r="Z346" s="3"/>
      <c r="AA346" s="3"/>
      <c r="AB346" s="3"/>
      <c r="AC346" s="3"/>
      <c r="AD346" s="3"/>
      <c r="AE346" s="3"/>
    </row>
    <row r="347" spans="1:33" x14ac:dyDescent="0.25">
      <c r="B347" s="3"/>
      <c r="D347" s="3"/>
      <c r="E347" s="3"/>
      <c r="F347" s="3"/>
      <c r="G347" s="3"/>
      <c r="H347" s="3"/>
      <c r="I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4"/>
      <c r="Y347" s="34"/>
      <c r="Z347" s="3"/>
      <c r="AA347" s="3"/>
      <c r="AB347" s="3"/>
      <c r="AC347" s="3"/>
      <c r="AD347" s="3"/>
      <c r="AE347" s="3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3A273-A9DC-4ABD-8D04-60A13A37C297}">
  <dimension ref="A1:AD15"/>
  <sheetViews>
    <sheetView zoomScale="140" zoomScaleNormal="140" workbookViewId="0">
      <selection activeCell="E14" sqref="E14"/>
    </sheetView>
  </sheetViews>
  <sheetFormatPr defaultRowHeight="15" x14ac:dyDescent="0.25"/>
  <cols>
    <col min="1" max="1" width="25.42578125" bestFit="1" customWidth="1"/>
    <col min="2" max="2" width="9" bestFit="1" customWidth="1"/>
    <col min="3" max="3" width="30.28515625" bestFit="1" customWidth="1"/>
    <col min="4" max="4" width="9" bestFit="1" customWidth="1"/>
    <col min="5" max="5" width="30.140625" bestFit="1" customWidth="1"/>
    <col min="6" max="6" width="10.5703125" customWidth="1"/>
    <col min="7" max="7" width="41.7109375" bestFit="1" customWidth="1"/>
    <col min="8" max="8" width="9" bestFit="1" customWidth="1"/>
    <col min="9" max="9" width="37.42578125" bestFit="1" customWidth="1"/>
    <col min="10" max="10" width="9" bestFit="1" customWidth="1"/>
    <col min="11" max="11" width="18.28515625" bestFit="1" customWidth="1"/>
    <col min="12" max="12" width="9" bestFit="1" customWidth="1"/>
    <col min="13" max="13" width="45.28515625" bestFit="1" customWidth="1"/>
    <col min="14" max="14" width="9" bestFit="1" customWidth="1"/>
    <col min="15" max="15" width="25.28515625" bestFit="1" customWidth="1"/>
    <col min="16" max="16" width="9" bestFit="1" customWidth="1"/>
    <col min="17" max="17" width="23.85546875" bestFit="1" customWidth="1"/>
    <col min="18" max="18" width="9.5703125" bestFit="1" customWidth="1"/>
    <col min="19" max="19" width="31.140625" bestFit="1" customWidth="1"/>
    <col min="20" max="20" width="9.5703125" bestFit="1" customWidth="1"/>
    <col min="21" max="21" width="18.28515625" bestFit="1" customWidth="1"/>
    <col min="22" max="22" width="12" bestFit="1" customWidth="1"/>
    <col min="23" max="23" width="25.85546875" bestFit="1" customWidth="1"/>
    <col min="24" max="24" width="11" bestFit="1" customWidth="1"/>
    <col min="25" max="25" width="35" bestFit="1" customWidth="1"/>
    <col min="26" max="26" width="9.5703125" bestFit="1" customWidth="1"/>
    <col min="27" max="27" width="19.28515625" bestFit="1" customWidth="1"/>
    <col min="28" max="28" width="9" bestFit="1" customWidth="1"/>
    <col min="29" max="29" width="18.28515625" bestFit="1" customWidth="1"/>
    <col min="30" max="30" width="9" bestFit="1" customWidth="1"/>
  </cols>
  <sheetData>
    <row r="1" spans="1:30" x14ac:dyDescent="0.25">
      <c r="A1" s="36" t="s">
        <v>96</v>
      </c>
      <c r="B1" s="36"/>
      <c r="C1" s="36" t="s">
        <v>3</v>
      </c>
      <c r="D1" s="36"/>
      <c r="E1" s="36" t="s">
        <v>4</v>
      </c>
      <c r="F1" s="36"/>
      <c r="G1" s="36" t="s">
        <v>150</v>
      </c>
      <c r="H1" s="36"/>
      <c r="I1" s="36" t="s">
        <v>97</v>
      </c>
      <c r="J1" s="36"/>
      <c r="K1" s="36" t="s">
        <v>98</v>
      </c>
      <c r="L1" s="36"/>
      <c r="M1" s="36" t="s">
        <v>99</v>
      </c>
      <c r="N1" s="36"/>
      <c r="O1" s="36" t="s">
        <v>152</v>
      </c>
      <c r="P1" s="36"/>
      <c r="Q1" s="36" t="s">
        <v>151</v>
      </c>
      <c r="R1" s="36"/>
      <c r="S1" s="36" t="s">
        <v>153</v>
      </c>
      <c r="T1" s="36"/>
      <c r="U1" s="36" t="s">
        <v>93</v>
      </c>
      <c r="V1" s="36"/>
      <c r="W1" s="36" t="s">
        <v>159</v>
      </c>
      <c r="X1" s="36"/>
      <c r="Y1" s="36" t="s">
        <v>154</v>
      </c>
      <c r="Z1" s="36"/>
      <c r="AA1" s="36" t="s">
        <v>155</v>
      </c>
      <c r="AB1" s="36"/>
      <c r="AC1" s="36" t="s">
        <v>102</v>
      </c>
      <c r="AD1" s="36"/>
    </row>
    <row r="3" spans="1:30" s="16" customFormat="1" x14ac:dyDescent="0.25">
      <c r="A3" s="16" t="s">
        <v>156</v>
      </c>
      <c r="B3" s="16">
        <v>17.881055718475078</v>
      </c>
      <c r="C3" s="16" t="s">
        <v>156</v>
      </c>
      <c r="D3" s="16">
        <v>2.4926686217008798</v>
      </c>
      <c r="E3" s="16" t="s">
        <v>156</v>
      </c>
      <c r="F3" s="16">
        <v>63.850254154447555</v>
      </c>
      <c r="G3" s="16" t="s">
        <v>156</v>
      </c>
      <c r="H3" s="16">
        <v>37.964164222873954</v>
      </c>
      <c r="I3" s="16" t="s">
        <v>156</v>
      </c>
      <c r="J3" s="16">
        <v>3.0904309249901232</v>
      </c>
      <c r="K3" s="16" t="s">
        <v>156</v>
      </c>
      <c r="L3" s="16">
        <v>32.846187683284462</v>
      </c>
      <c r="M3" s="16" t="s">
        <v>156</v>
      </c>
      <c r="N3" s="16">
        <v>43.834604105571835</v>
      </c>
      <c r="O3" s="16" t="s">
        <v>156</v>
      </c>
      <c r="P3" s="16">
        <v>202.57214076246305</v>
      </c>
      <c r="Q3" s="16" t="s">
        <v>156</v>
      </c>
      <c r="R3" s="16">
        <v>337.63695014662744</v>
      </c>
      <c r="S3" s="16" t="s">
        <v>156</v>
      </c>
      <c r="T3" s="16">
        <v>680.65131964809439</v>
      </c>
      <c r="U3" s="16" t="s">
        <v>156</v>
      </c>
      <c r="V3" s="16">
        <v>1.1108870219872278E-2</v>
      </c>
      <c r="W3" s="16" t="s">
        <v>156</v>
      </c>
      <c r="X3" s="16">
        <v>310.11778440729546</v>
      </c>
      <c r="Y3" s="16" t="s">
        <v>156</v>
      </c>
      <c r="Z3" s="16">
        <v>468.00293255131965</v>
      </c>
      <c r="AA3" s="16" t="s">
        <v>156</v>
      </c>
      <c r="AB3" s="16">
        <v>55.329178885630576</v>
      </c>
      <c r="AC3" s="16" t="s">
        <v>156</v>
      </c>
      <c r="AD3" s="16">
        <v>0.26167155425219957</v>
      </c>
    </row>
    <row r="4" spans="1:30" s="16" customFormat="1" x14ac:dyDescent="0.25">
      <c r="A4" s="16" t="s">
        <v>160</v>
      </c>
      <c r="B4" s="16">
        <v>0.33889332240981312</v>
      </c>
      <c r="C4" s="16" t="s">
        <v>160</v>
      </c>
      <c r="D4" s="16">
        <v>7.3903442052677765E-2</v>
      </c>
      <c r="E4" s="16" t="s">
        <v>160</v>
      </c>
      <c r="F4" s="16">
        <v>2.5317614338386374</v>
      </c>
      <c r="G4" s="16" t="s">
        <v>160</v>
      </c>
      <c r="H4" s="16">
        <v>0.62841384017052848</v>
      </c>
      <c r="I4" s="16" t="s">
        <v>160</v>
      </c>
      <c r="J4" s="16">
        <v>2.7134771115941304E-2</v>
      </c>
      <c r="K4" s="16" t="s">
        <v>160</v>
      </c>
      <c r="L4" s="16">
        <v>0.58357722789795741</v>
      </c>
      <c r="M4" s="16" t="s">
        <v>160</v>
      </c>
      <c r="N4" s="16">
        <v>0.66142245128299093</v>
      </c>
      <c r="O4" s="16" t="s">
        <v>160</v>
      </c>
      <c r="P4" s="16">
        <v>5.672723600036659</v>
      </c>
      <c r="Q4" s="16" t="s">
        <v>160</v>
      </c>
      <c r="R4" s="16">
        <v>6.0536700108738719</v>
      </c>
      <c r="S4" s="16" t="s">
        <v>160</v>
      </c>
      <c r="T4" s="16">
        <v>31.706989113332178</v>
      </c>
      <c r="U4" s="16" t="s">
        <v>160</v>
      </c>
      <c r="V4" s="16">
        <v>4.4051855003697071E-4</v>
      </c>
      <c r="W4" s="16" t="s">
        <v>160</v>
      </c>
      <c r="X4" s="16">
        <v>4.9137299208385254</v>
      </c>
      <c r="Y4" s="16" t="s">
        <v>160</v>
      </c>
      <c r="Z4" s="16">
        <v>5.5378330854788516</v>
      </c>
      <c r="AA4" s="16" t="s">
        <v>160</v>
      </c>
      <c r="AB4" s="16">
        <v>3.1736361996100459</v>
      </c>
      <c r="AC4" s="16" t="s">
        <v>160</v>
      </c>
      <c r="AD4" s="16">
        <v>6.2315085875047057E-3</v>
      </c>
    </row>
    <row r="5" spans="1:30" x14ac:dyDescent="0.25">
      <c r="A5" t="s">
        <v>161</v>
      </c>
      <c r="B5">
        <v>16</v>
      </c>
      <c r="C5" t="s">
        <v>161</v>
      </c>
      <c r="D5">
        <v>2</v>
      </c>
      <c r="E5" t="s">
        <v>161</v>
      </c>
      <c r="F5">
        <v>46</v>
      </c>
      <c r="G5" t="s">
        <v>161</v>
      </c>
      <c r="H5">
        <v>36.1</v>
      </c>
      <c r="I5" t="s">
        <v>161</v>
      </c>
      <c r="J5">
        <v>2.9208758709847928</v>
      </c>
      <c r="K5" t="s">
        <v>161</v>
      </c>
      <c r="L5">
        <v>30</v>
      </c>
      <c r="M5" t="s">
        <v>161</v>
      </c>
      <c r="N5">
        <v>40.5</v>
      </c>
      <c r="O5" t="s">
        <v>161</v>
      </c>
      <c r="P5">
        <v>152.4</v>
      </c>
      <c r="Q5" t="s">
        <v>161</v>
      </c>
      <c r="R5">
        <v>348</v>
      </c>
      <c r="S5" t="s">
        <v>161</v>
      </c>
      <c r="T5">
        <v>452</v>
      </c>
      <c r="U5" t="s">
        <v>161</v>
      </c>
      <c r="V5">
        <v>1.0591999999999999E-2</v>
      </c>
      <c r="W5" t="s">
        <v>161</v>
      </c>
      <c r="X5">
        <v>297.45957797652545</v>
      </c>
      <c r="Y5" t="s">
        <v>161</v>
      </c>
      <c r="Z5">
        <v>500</v>
      </c>
      <c r="AA5" t="s">
        <v>161</v>
      </c>
      <c r="AB5">
        <v>37.93</v>
      </c>
      <c r="AC5" t="s">
        <v>161</v>
      </c>
      <c r="AD5">
        <v>0.23</v>
      </c>
    </row>
    <row r="6" spans="1:30" x14ac:dyDescent="0.25">
      <c r="A6" t="s">
        <v>162</v>
      </c>
      <c r="B6">
        <v>20</v>
      </c>
      <c r="C6" t="s">
        <v>162</v>
      </c>
      <c r="D6">
        <v>2</v>
      </c>
      <c r="E6" t="s">
        <v>162</v>
      </c>
      <c r="F6">
        <v>45</v>
      </c>
      <c r="G6" t="s">
        <v>162</v>
      </c>
      <c r="H6">
        <v>36.1</v>
      </c>
      <c r="I6" t="s">
        <v>162</v>
      </c>
      <c r="J6">
        <v>2.8</v>
      </c>
      <c r="K6" t="s">
        <v>162</v>
      </c>
      <c r="L6">
        <v>25</v>
      </c>
      <c r="M6" t="s">
        <v>162</v>
      </c>
      <c r="N6">
        <v>45</v>
      </c>
      <c r="O6" t="s">
        <v>162</v>
      </c>
      <c r="P6">
        <v>150</v>
      </c>
      <c r="Q6" t="s">
        <v>162</v>
      </c>
      <c r="R6">
        <v>250</v>
      </c>
      <c r="S6" t="s">
        <v>162</v>
      </c>
      <c r="T6">
        <v>78.5</v>
      </c>
      <c r="U6" t="s">
        <v>162</v>
      </c>
      <c r="V6">
        <v>2.2428571428571428E-3</v>
      </c>
      <c r="W6" t="s">
        <v>162</v>
      </c>
      <c r="X6">
        <v>275.8</v>
      </c>
      <c r="Y6" t="s">
        <v>162</v>
      </c>
      <c r="Z6">
        <v>500</v>
      </c>
      <c r="AA6" t="s">
        <v>162</v>
      </c>
      <c r="AB6">
        <v>40.840000000000003</v>
      </c>
      <c r="AC6" t="s">
        <v>162</v>
      </c>
      <c r="AD6">
        <v>0.2</v>
      </c>
    </row>
    <row r="7" spans="1:30" s="16" customFormat="1" x14ac:dyDescent="0.25">
      <c r="A7" s="16" t="s">
        <v>163</v>
      </c>
      <c r="B7" s="16">
        <v>6.2580668928288778</v>
      </c>
      <c r="C7" s="16" t="s">
        <v>163</v>
      </c>
      <c r="D7" s="16">
        <v>1.3647146561851762</v>
      </c>
      <c r="E7" s="16" t="s">
        <v>163</v>
      </c>
      <c r="F7" s="16">
        <v>46.751975804607248</v>
      </c>
      <c r="G7" s="16" t="s">
        <v>163</v>
      </c>
      <c r="H7" s="16">
        <v>11.604406425603759</v>
      </c>
      <c r="I7" s="16" t="s">
        <v>163</v>
      </c>
      <c r="J7" s="16">
        <v>0.50107571184248412</v>
      </c>
      <c r="K7" s="16" t="s">
        <v>163</v>
      </c>
      <c r="L7" s="16">
        <v>10.776445234588397</v>
      </c>
      <c r="M7" s="16" t="s">
        <v>163</v>
      </c>
      <c r="N7" s="16">
        <v>12.213949555318679</v>
      </c>
      <c r="O7" s="16" t="s">
        <v>163</v>
      </c>
      <c r="P7" s="16">
        <v>104.75356522554632</v>
      </c>
      <c r="Q7" s="16" t="s">
        <v>163</v>
      </c>
      <c r="R7" s="16">
        <v>111.78819224224354</v>
      </c>
      <c r="S7" s="16" t="s">
        <v>163</v>
      </c>
      <c r="T7" s="16">
        <v>585.5071366719975</v>
      </c>
      <c r="U7" s="16" t="s">
        <v>163</v>
      </c>
      <c r="V7" s="16">
        <v>8.1346971786290974E-3</v>
      </c>
      <c r="W7" s="16" t="s">
        <v>163</v>
      </c>
      <c r="X7" s="16">
        <v>90.737847294366802</v>
      </c>
      <c r="Y7" s="16" t="s">
        <v>163</v>
      </c>
      <c r="Z7" s="16">
        <v>102.26265198680727</v>
      </c>
      <c r="AA7" s="16" t="s">
        <v>163</v>
      </c>
      <c r="AB7" s="16">
        <v>58.604954176836245</v>
      </c>
      <c r="AC7" s="16" t="s">
        <v>163</v>
      </c>
      <c r="AD7" s="16">
        <v>0.11507219235404098</v>
      </c>
    </row>
    <row r="8" spans="1:30" s="16" customFormat="1" x14ac:dyDescent="0.25">
      <c r="A8" s="16" t="s">
        <v>164</v>
      </c>
      <c r="B8" s="16">
        <v>39.163401235120887</v>
      </c>
      <c r="C8" s="16" t="s">
        <v>164</v>
      </c>
      <c r="D8" s="16">
        <v>1.8624460928066235</v>
      </c>
      <c r="E8" s="16" t="s">
        <v>164</v>
      </c>
      <c r="F8" s="16">
        <v>2185.7472416345818</v>
      </c>
      <c r="G8" s="16" t="s">
        <v>164</v>
      </c>
      <c r="H8" s="16">
        <v>134.66224849059381</v>
      </c>
      <c r="I8" s="16" t="s">
        <v>164</v>
      </c>
      <c r="J8" s="16">
        <v>0.25107686899845222</v>
      </c>
      <c r="K8" s="16" t="s">
        <v>164</v>
      </c>
      <c r="L8" s="16">
        <v>116.13177189408299</v>
      </c>
      <c r="M8" s="16" t="s">
        <v>164</v>
      </c>
      <c r="N8" s="16">
        <v>149.18056373986937</v>
      </c>
      <c r="O8" s="16" t="s">
        <v>164</v>
      </c>
      <c r="P8" s="16">
        <v>10973.309427462787</v>
      </c>
      <c r="Q8" s="16" t="s">
        <v>164</v>
      </c>
      <c r="R8" s="16">
        <v>12496.599924788799</v>
      </c>
      <c r="S8" s="16" t="s">
        <v>164</v>
      </c>
      <c r="T8" s="16">
        <v>342818.60709384113</v>
      </c>
      <c r="U8" s="16" t="s">
        <v>164</v>
      </c>
      <c r="V8" s="16">
        <v>6.6173298187996205E-5</v>
      </c>
      <c r="W8" s="16" t="s">
        <v>164</v>
      </c>
      <c r="X8" s="16">
        <v>8233.3569316158282</v>
      </c>
      <c r="Y8" s="16" t="s">
        <v>164</v>
      </c>
      <c r="Z8" s="16">
        <v>10457.649991374858</v>
      </c>
      <c r="AA8" s="16" t="s">
        <v>164</v>
      </c>
      <c r="AB8" s="16">
        <v>3434.5406540690756</v>
      </c>
      <c r="AC8" s="16" t="s">
        <v>164</v>
      </c>
      <c r="AD8" s="16">
        <v>1.3241609453165408E-2</v>
      </c>
    </row>
    <row r="9" spans="1:30" s="16" customFormat="1" x14ac:dyDescent="0.25">
      <c r="A9" s="16" t="s">
        <v>165</v>
      </c>
      <c r="B9" s="16">
        <v>-0.21044282503939993</v>
      </c>
      <c r="C9" s="16" t="s">
        <v>165</v>
      </c>
      <c r="D9" s="16">
        <v>5.0460460151742872</v>
      </c>
      <c r="E9" s="16" t="s">
        <v>165</v>
      </c>
      <c r="F9" s="16">
        <v>7.8050275930673543</v>
      </c>
      <c r="G9" s="16" t="s">
        <v>165</v>
      </c>
      <c r="H9" s="16">
        <v>0.49767406973314943</v>
      </c>
      <c r="I9" s="16" t="s">
        <v>165</v>
      </c>
      <c r="J9" s="16">
        <v>6.3339881327910579</v>
      </c>
      <c r="K9" s="16" t="s">
        <v>165</v>
      </c>
      <c r="L9" s="16">
        <v>3.4156658940906399</v>
      </c>
      <c r="M9" s="16" t="s">
        <v>165</v>
      </c>
      <c r="N9" s="16">
        <v>4.9337735376853207</v>
      </c>
      <c r="O9" s="16" t="s">
        <v>165</v>
      </c>
      <c r="P9" s="16">
        <v>2.0528950662405001</v>
      </c>
      <c r="Q9" s="16" t="s">
        <v>165</v>
      </c>
      <c r="R9" s="16">
        <v>9.5321364448762491E-2</v>
      </c>
      <c r="S9" s="16" t="s">
        <v>165</v>
      </c>
      <c r="T9" s="16">
        <v>2.4203427004205369</v>
      </c>
      <c r="U9" s="16" t="s">
        <v>165</v>
      </c>
      <c r="V9" s="16">
        <v>2.1413973408821385</v>
      </c>
      <c r="W9" s="16" t="s">
        <v>165</v>
      </c>
      <c r="X9" s="16">
        <v>0.34240727008351524</v>
      </c>
      <c r="Y9" s="16" t="s">
        <v>165</v>
      </c>
      <c r="Z9" s="16">
        <v>-0.41978325511669645</v>
      </c>
      <c r="AA9" s="16" t="s">
        <v>165</v>
      </c>
      <c r="AB9" s="16">
        <v>9.1799360095629225</v>
      </c>
      <c r="AC9" s="16" t="s">
        <v>165</v>
      </c>
      <c r="AD9" s="16">
        <v>5.6283595834935216</v>
      </c>
    </row>
    <row r="10" spans="1:30" s="16" customFormat="1" x14ac:dyDescent="0.25">
      <c r="A10" s="16" t="s">
        <v>166</v>
      </c>
      <c r="B10" s="16">
        <v>0.62398479074604041</v>
      </c>
      <c r="C10" s="16" t="s">
        <v>166</v>
      </c>
      <c r="D10" s="16">
        <v>1.7056011985507924</v>
      </c>
      <c r="E10" s="16" t="s">
        <v>166</v>
      </c>
      <c r="F10" s="16">
        <v>2.4496685857888454</v>
      </c>
      <c r="G10" s="16" t="s">
        <v>166</v>
      </c>
      <c r="H10" s="16">
        <v>1.1577095853315325</v>
      </c>
      <c r="I10" s="16" t="s">
        <v>166</v>
      </c>
      <c r="J10" s="16">
        <v>2.1395532584275383</v>
      </c>
      <c r="K10" s="16" t="s">
        <v>166</v>
      </c>
      <c r="L10" s="16">
        <v>1.5276213776212355</v>
      </c>
      <c r="M10" s="16" t="s">
        <v>166</v>
      </c>
      <c r="N10" s="16">
        <v>1.8913836029092446</v>
      </c>
      <c r="O10" s="16" t="s">
        <v>166</v>
      </c>
      <c r="P10" s="16">
        <v>1.4353552261949214</v>
      </c>
      <c r="Q10" s="16" t="s">
        <v>166</v>
      </c>
      <c r="R10" s="16">
        <v>0.74761009525906752</v>
      </c>
      <c r="S10" s="16" t="s">
        <v>166</v>
      </c>
      <c r="T10" s="16">
        <v>1.7049626342564173</v>
      </c>
      <c r="U10" s="16" t="s">
        <v>166</v>
      </c>
      <c r="V10" s="16">
        <v>1.284619287146221</v>
      </c>
      <c r="W10" s="16" t="s">
        <v>166</v>
      </c>
      <c r="X10" s="16">
        <v>0.58289940113061767</v>
      </c>
      <c r="Y10" s="16" t="s">
        <v>166</v>
      </c>
      <c r="Z10" s="16">
        <v>-0.7312495437701394</v>
      </c>
      <c r="AA10" s="16" t="s">
        <v>166</v>
      </c>
      <c r="AB10" s="16">
        <v>2.6819234848967035</v>
      </c>
      <c r="AC10" s="16" t="s">
        <v>166</v>
      </c>
      <c r="AD10" s="16">
        <v>2.1459902339245258</v>
      </c>
    </row>
    <row r="11" spans="1:30" s="16" customFormat="1" x14ac:dyDescent="0.25">
      <c r="A11" s="16" t="s">
        <v>167</v>
      </c>
      <c r="B11" s="16">
        <v>26.279999999999998</v>
      </c>
      <c r="C11" s="16" t="s">
        <v>167</v>
      </c>
      <c r="D11" s="16">
        <v>8</v>
      </c>
      <c r="E11" s="16" t="s">
        <v>167</v>
      </c>
      <c r="F11" s="16">
        <v>284</v>
      </c>
      <c r="G11" s="16" t="s">
        <v>167</v>
      </c>
      <c r="H11" s="16">
        <v>48.59</v>
      </c>
      <c r="I11" s="16" t="s">
        <v>167</v>
      </c>
      <c r="J11" s="16">
        <v>2.9238727860639675</v>
      </c>
      <c r="K11" s="16" t="s">
        <v>167</v>
      </c>
      <c r="L11" s="16">
        <v>57.2</v>
      </c>
      <c r="M11" s="16" t="s">
        <v>167</v>
      </c>
      <c r="N11" s="16">
        <v>70.599999999999994</v>
      </c>
      <c r="O11" s="16" t="s">
        <v>167</v>
      </c>
      <c r="P11" s="16">
        <v>500</v>
      </c>
      <c r="Q11" s="16" t="s">
        <v>167</v>
      </c>
      <c r="R11" s="16">
        <v>443</v>
      </c>
      <c r="S11" s="16" t="s">
        <v>167</v>
      </c>
      <c r="T11" s="16">
        <v>2747.5</v>
      </c>
      <c r="U11" s="16" t="s">
        <v>167</v>
      </c>
      <c r="V11" s="16">
        <v>3.8807142857142859E-2</v>
      </c>
      <c r="W11" s="16" t="s">
        <v>167</v>
      </c>
      <c r="X11" s="16">
        <v>521.48734477400535</v>
      </c>
      <c r="Y11" s="16" t="s">
        <v>167</v>
      </c>
      <c r="Z11" s="16">
        <v>352</v>
      </c>
      <c r="AA11" s="16" t="s">
        <v>167</v>
      </c>
      <c r="AB11" s="16">
        <v>371.24</v>
      </c>
      <c r="AC11" s="16" t="s">
        <v>167</v>
      </c>
      <c r="AD11" s="16">
        <v>0.65</v>
      </c>
    </row>
    <row r="12" spans="1:30" s="16" customFormat="1" x14ac:dyDescent="0.25">
      <c r="A12" s="16" t="s">
        <v>157</v>
      </c>
      <c r="B12" s="16">
        <v>9.52</v>
      </c>
      <c r="C12" s="16" t="s">
        <v>157</v>
      </c>
      <c r="D12" s="16">
        <v>1</v>
      </c>
      <c r="E12" s="16" t="s">
        <v>157</v>
      </c>
      <c r="F12" s="16">
        <v>12</v>
      </c>
      <c r="G12" s="16" t="s">
        <v>157</v>
      </c>
      <c r="H12" s="16">
        <v>22.41</v>
      </c>
      <c r="I12" s="16" t="s">
        <v>157</v>
      </c>
      <c r="J12" s="16">
        <v>2.3846015710371389</v>
      </c>
      <c r="K12" s="16" t="s">
        <v>157</v>
      </c>
      <c r="L12" s="16">
        <v>12.8</v>
      </c>
      <c r="M12" s="16" t="s">
        <v>157</v>
      </c>
      <c r="N12" s="16">
        <v>23.9</v>
      </c>
      <c r="O12" s="16" t="s">
        <v>157</v>
      </c>
      <c r="P12" s="16">
        <v>100</v>
      </c>
      <c r="Q12" s="16" t="s">
        <v>157</v>
      </c>
      <c r="R12" s="16">
        <v>161</v>
      </c>
      <c r="S12" s="16" t="s">
        <v>157</v>
      </c>
      <c r="T12" s="16">
        <v>78.5</v>
      </c>
      <c r="U12" s="16" t="s">
        <v>157</v>
      </c>
      <c r="V12" s="16">
        <v>2.2428571428571428E-3</v>
      </c>
      <c r="W12" s="16" t="s">
        <v>157</v>
      </c>
      <c r="X12" s="16">
        <v>106.51265522599461</v>
      </c>
      <c r="Y12" s="16" t="s">
        <v>157</v>
      </c>
      <c r="Z12" s="16">
        <v>276</v>
      </c>
      <c r="AA12" s="16" t="s">
        <v>157</v>
      </c>
      <c r="AB12" s="16">
        <v>3.76</v>
      </c>
      <c r="AC12" s="16" t="s">
        <v>157</v>
      </c>
      <c r="AD12" s="16">
        <v>0.14000000000000001</v>
      </c>
    </row>
    <row r="13" spans="1:30" s="16" customFormat="1" x14ac:dyDescent="0.25">
      <c r="A13" s="16" t="s">
        <v>158</v>
      </c>
      <c r="B13" s="16">
        <v>35.799999999999997</v>
      </c>
      <c r="C13" s="16" t="s">
        <v>158</v>
      </c>
      <c r="D13" s="16">
        <v>9</v>
      </c>
      <c r="E13" s="16" t="s">
        <v>158</v>
      </c>
      <c r="F13" s="16">
        <v>296</v>
      </c>
      <c r="G13" s="16" t="s">
        <v>158</v>
      </c>
      <c r="H13" s="16">
        <v>71</v>
      </c>
      <c r="I13" s="16" t="s">
        <v>158</v>
      </c>
      <c r="J13" s="16">
        <v>5.3084743571011064</v>
      </c>
      <c r="K13" s="16" t="s">
        <v>158</v>
      </c>
      <c r="L13" s="16">
        <v>70</v>
      </c>
      <c r="M13" s="16" t="s">
        <v>158</v>
      </c>
      <c r="N13" s="16">
        <v>94.5</v>
      </c>
      <c r="O13" s="16" t="s">
        <v>158</v>
      </c>
      <c r="P13" s="16">
        <v>600</v>
      </c>
      <c r="Q13" s="16" t="s">
        <v>158</v>
      </c>
      <c r="R13" s="16">
        <v>604</v>
      </c>
      <c r="S13" s="16" t="s">
        <v>158</v>
      </c>
      <c r="T13" s="16">
        <v>2826</v>
      </c>
      <c r="U13" s="16" t="s">
        <v>158</v>
      </c>
      <c r="V13" s="16">
        <v>4.1050000000000003E-2</v>
      </c>
      <c r="W13" s="16" t="s">
        <v>158</v>
      </c>
      <c r="X13" s="16">
        <v>628</v>
      </c>
      <c r="Y13" s="16" t="s">
        <v>158</v>
      </c>
      <c r="Z13" s="16">
        <v>628</v>
      </c>
      <c r="AA13" s="16" t="s">
        <v>158</v>
      </c>
      <c r="AB13" s="16">
        <v>375</v>
      </c>
      <c r="AC13" s="16" t="s">
        <v>158</v>
      </c>
      <c r="AD13" s="16">
        <v>0.79</v>
      </c>
    </row>
    <row r="14" spans="1:30" s="16" customFormat="1" x14ac:dyDescent="0.25">
      <c r="A14" s="16" t="s">
        <v>168</v>
      </c>
      <c r="B14" s="16">
        <v>6097.4400000000014</v>
      </c>
      <c r="C14" s="16" t="s">
        <v>168</v>
      </c>
      <c r="D14" s="16">
        <v>850</v>
      </c>
      <c r="E14" s="16" t="s">
        <v>168</v>
      </c>
      <c r="F14" s="16">
        <v>21772.936666666617</v>
      </c>
      <c r="G14" s="16" t="s">
        <v>168</v>
      </c>
      <c r="H14" s="16">
        <v>12945.780000000019</v>
      </c>
      <c r="I14" s="16" t="s">
        <v>168</v>
      </c>
      <c r="J14" s="16">
        <v>1053.836945421632</v>
      </c>
      <c r="K14" s="16" t="s">
        <v>168</v>
      </c>
      <c r="L14" s="16">
        <v>11200.550000000001</v>
      </c>
      <c r="M14" s="16" t="s">
        <v>168</v>
      </c>
      <c r="N14" s="16">
        <v>14947.599999999997</v>
      </c>
      <c r="O14" s="16" t="s">
        <v>168</v>
      </c>
      <c r="P14" s="16">
        <v>69077.099999999904</v>
      </c>
      <c r="Q14" s="16" t="s">
        <v>168</v>
      </c>
      <c r="R14" s="16">
        <v>115134.19999999995</v>
      </c>
      <c r="S14" s="16" t="s">
        <v>168</v>
      </c>
      <c r="T14" s="16">
        <v>232102.10000000018</v>
      </c>
      <c r="U14" s="16" t="s">
        <v>168</v>
      </c>
      <c r="V14" s="16">
        <v>3.788124744976447</v>
      </c>
      <c r="W14" s="16" t="s">
        <v>168</v>
      </c>
      <c r="X14" s="16">
        <v>105750.16448288775</v>
      </c>
      <c r="Y14" s="16" t="s">
        <v>168</v>
      </c>
      <c r="Z14" s="16">
        <v>159589</v>
      </c>
      <c r="AA14" s="16" t="s">
        <v>168</v>
      </c>
      <c r="AB14" s="16">
        <v>18867.250000000025</v>
      </c>
      <c r="AC14" s="16" t="s">
        <v>168</v>
      </c>
      <c r="AD14" s="16">
        <v>89.230000000000047</v>
      </c>
    </row>
    <row r="15" spans="1:30" ht="15.75" thickBot="1" x14ac:dyDescent="0.3">
      <c r="A15" s="35" t="s">
        <v>169</v>
      </c>
      <c r="B15" s="35">
        <v>341</v>
      </c>
      <c r="C15" s="35" t="s">
        <v>169</v>
      </c>
      <c r="D15" s="35">
        <v>341</v>
      </c>
      <c r="E15" s="35" t="s">
        <v>169</v>
      </c>
      <c r="F15" s="35">
        <v>341</v>
      </c>
      <c r="G15" s="35" t="s">
        <v>169</v>
      </c>
      <c r="H15" s="35">
        <v>341</v>
      </c>
      <c r="I15" s="35" t="s">
        <v>169</v>
      </c>
      <c r="J15" s="35">
        <v>341</v>
      </c>
      <c r="K15" s="35" t="s">
        <v>169</v>
      </c>
      <c r="L15" s="35">
        <v>341</v>
      </c>
      <c r="M15" s="35" t="s">
        <v>169</v>
      </c>
      <c r="N15" s="35">
        <v>341</v>
      </c>
      <c r="O15" s="35" t="s">
        <v>169</v>
      </c>
      <c r="P15" s="35">
        <v>341</v>
      </c>
      <c r="Q15" s="35" t="s">
        <v>169</v>
      </c>
      <c r="R15" s="35">
        <v>341</v>
      </c>
      <c r="S15" s="35" t="s">
        <v>169</v>
      </c>
      <c r="T15" s="35">
        <v>341</v>
      </c>
      <c r="U15" s="35" t="s">
        <v>169</v>
      </c>
      <c r="V15" s="35">
        <v>341</v>
      </c>
      <c r="W15" s="35" t="s">
        <v>169</v>
      </c>
      <c r="X15" s="35">
        <v>341</v>
      </c>
      <c r="Y15" s="35" t="s">
        <v>169</v>
      </c>
      <c r="Z15" s="35">
        <v>341</v>
      </c>
      <c r="AA15" s="35" t="s">
        <v>169</v>
      </c>
      <c r="AB15" s="35">
        <v>341</v>
      </c>
      <c r="AC15" s="35" t="s">
        <v>169</v>
      </c>
      <c r="AD15" s="35">
        <v>341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587B1-440B-4B89-8EFD-560F821EEE39}">
  <dimension ref="A1:CI355"/>
  <sheetViews>
    <sheetView zoomScale="130" zoomScaleNormal="130" workbookViewId="0">
      <selection activeCell="CK355" sqref="CK355"/>
    </sheetView>
  </sheetViews>
  <sheetFormatPr defaultRowHeight="15" x14ac:dyDescent="0.25"/>
  <cols>
    <col min="1" max="1" width="17" style="3" bestFit="1" customWidth="1"/>
    <col min="2" max="5" width="17" style="8" hidden="1" customWidth="1"/>
    <col min="6" max="6" width="18.85546875" style="3" bestFit="1" customWidth="1"/>
    <col min="7" max="7" width="18.85546875" style="3" hidden="1" customWidth="1"/>
    <col min="8" max="8" width="17" style="3" bestFit="1" customWidth="1"/>
    <col min="9" max="11" width="17" style="3" hidden="1" customWidth="1"/>
    <col min="12" max="12" width="28.140625" style="3" customWidth="1"/>
    <col min="13" max="13" width="17.5703125" style="3" hidden="1" customWidth="1"/>
    <col min="14" max="14" width="15.7109375" style="3" hidden="1" customWidth="1"/>
    <col min="15" max="15" width="12.7109375" style="3" hidden="1" customWidth="1"/>
    <col min="16" max="16" width="13.85546875" style="3" hidden="1" customWidth="1"/>
    <col min="17" max="17" width="30.7109375" style="3" customWidth="1"/>
    <col min="18" max="18" width="13.85546875" style="3" customWidth="1"/>
    <col min="19" max="19" width="17" style="3" bestFit="1" customWidth="1"/>
    <col min="20" max="20" width="12.42578125" style="3" hidden="1" customWidth="1"/>
    <col min="21" max="21" width="8.85546875" style="3"/>
    <col min="22" max="22" width="8.85546875" style="38"/>
    <col min="23" max="23" width="8.85546875" style="3"/>
    <col min="24" max="24" width="31" style="3" bestFit="1" customWidth="1"/>
    <col min="25" max="31" width="8.85546875" style="3"/>
    <col min="37" max="37" width="31" style="3" bestFit="1" customWidth="1"/>
    <col min="38" max="38" width="8.85546875" style="3"/>
    <col min="49" max="49" width="31" style="3" bestFit="1" customWidth="1"/>
    <col min="50" max="50" width="8.85546875" style="3"/>
    <col min="61" max="61" width="31" style="3" bestFit="1" customWidth="1"/>
    <col min="62" max="62" width="8.85546875" style="3"/>
    <col min="73" max="73" width="31" style="3" bestFit="1" customWidth="1"/>
    <col min="74" max="74" width="8.85546875" style="3"/>
    <col min="86" max="86" width="32.5703125" style="3" bestFit="1" customWidth="1"/>
    <col min="87" max="87" width="7.85546875" style="3" bestFit="1" customWidth="1"/>
  </cols>
  <sheetData>
    <row r="1" spans="1:87" ht="21.75" x14ac:dyDescent="0.25">
      <c r="A1" s="3" t="s">
        <v>226</v>
      </c>
      <c r="B1" s="47" t="s">
        <v>187</v>
      </c>
      <c r="C1" s="47" t="s">
        <v>188</v>
      </c>
      <c r="D1" s="47" t="s">
        <v>189</v>
      </c>
      <c r="E1" s="47" t="s">
        <v>190</v>
      </c>
      <c r="F1" s="3" t="s">
        <v>227</v>
      </c>
      <c r="G1" s="41" t="s">
        <v>188</v>
      </c>
      <c r="H1" s="3" t="s">
        <v>228</v>
      </c>
      <c r="I1" s="48" t="s">
        <v>221</v>
      </c>
      <c r="J1" s="41" t="s">
        <v>188</v>
      </c>
      <c r="K1" s="41" t="s">
        <v>189</v>
      </c>
      <c r="L1" s="3" t="s">
        <v>229</v>
      </c>
      <c r="M1" s="41" t="s">
        <v>188</v>
      </c>
      <c r="N1" s="41" t="s">
        <v>190</v>
      </c>
      <c r="O1" s="41" t="s">
        <v>223</v>
      </c>
      <c r="P1" s="41" t="s">
        <v>224</v>
      </c>
      <c r="Q1" s="3" t="s">
        <v>238</v>
      </c>
      <c r="R1" s="3" t="s">
        <v>230</v>
      </c>
      <c r="S1" s="3" t="s">
        <v>231</v>
      </c>
      <c r="T1" s="41" t="s">
        <v>187</v>
      </c>
      <c r="X1" s="3" t="s">
        <v>232</v>
      </c>
      <c r="Y1" s="3" t="s">
        <v>186</v>
      </c>
      <c r="AK1" s="3" t="s">
        <v>233</v>
      </c>
      <c r="AL1" s="3" t="s">
        <v>186</v>
      </c>
      <c r="AW1" s="3" t="s">
        <v>234</v>
      </c>
      <c r="AX1" s="3" t="s">
        <v>186</v>
      </c>
      <c r="BI1" s="3" t="s">
        <v>235</v>
      </c>
      <c r="BJ1" s="3" t="s">
        <v>186</v>
      </c>
      <c r="BU1" s="3" t="s">
        <v>236</v>
      </c>
      <c r="BV1" s="3" t="s">
        <v>186</v>
      </c>
      <c r="CH1" s="3" t="s">
        <v>237</v>
      </c>
      <c r="CI1" s="3" t="s">
        <v>186</v>
      </c>
    </row>
    <row r="2" spans="1:87" x14ac:dyDescent="0.25">
      <c r="A2" s="3">
        <f>0.0894*ABS(D2)-0.01603*E2</f>
        <v>6.1799010607720563E-2</v>
      </c>
      <c r="B2" s="8">
        <f>'Dataset experimental'!K2*COS('Dataset experimental'!AC2)-'Dataset experimental'!M2-'Dataset experimental'!C2</f>
        <v>2.3450955687081243</v>
      </c>
      <c r="C2" s="8">
        <f>('Dataset experimental'!AE2+SIN('Avaliação do resultado ML'!B2))*0.70674187</f>
        <v>8.8855734207719764E-2</v>
      </c>
      <c r="D2" s="8">
        <f>'Modelos Propostos'!E2+'Avaliação do resultado ML'!C2-'Modelos normativos'!AQ2</f>
        <v>-1.1795118587930788</v>
      </c>
      <c r="E2" s="8">
        <f>'Modelos empíricos'!I2+1.1854</f>
        <v>2.7229787628434607</v>
      </c>
      <c r="F2" s="3">
        <f>-0.01753*('Modelos normativos'!AN2-'Dataset experimental'!C2-ABS(G2)-('Modelos Propostos'!E2-'Modelos normativos'!AP2)/0.25291)</f>
        <v>6.2969210956839758E-2</v>
      </c>
      <c r="G2" s="3">
        <f>'Dataset experimental'!K2+'Modelos empíricos'!K2^2+('Modelos Propostos'!E2-'Modelos normativos'!AQ2)*4.10553</f>
        <v>-2.3046773329500567</v>
      </c>
      <c r="H2" s="3">
        <f>0.03283*(J2+K2)</f>
        <v>4.7057133317161916E-2</v>
      </c>
      <c r="I2" s="3">
        <f>(1.61428/'Dataset experimental'!Q2)^3</f>
        <v>1997.2052413087085</v>
      </c>
      <c r="J2" s="3">
        <f>SIN('Dataset experimental'!E2)+1.450178*(SIN('Avaliação do resultado ML'!I2)+'Dataset experimental'!C2)</f>
        <v>-0.94946588803151255</v>
      </c>
      <c r="K2" s="3">
        <f>('Modelos empíricos'!C2-'Dataset experimental'!G2)*'Dataset experimental'!AE2-'Modelos normativos'!AP2</f>
        <v>2.3828235888284031</v>
      </c>
      <c r="L2" s="3">
        <f>0.0076*'Dataset experimental'!B2+'Avaliação do resultado ML'!M2+'Avaliação do resultado ML'!N2+(-0.0328)*(0.0171*'Dataset experimental'!AD2-0.9442)*'Avaliação do resultado ML'!O2-'Avaliação do resultado ML'!P2-0.0364</f>
        <v>0.10422530006953031</v>
      </c>
      <c r="M2" s="8">
        <f>0.03283*SIN(0.7328*'Dataset experimental'!D2-1.8266)</f>
        <v>-1.1595882783440576E-2</v>
      </c>
      <c r="N2" s="8">
        <f>0.0476*SIN(4.2067/(0.0095*'Dataset experimental'!P2-1.9338)^3)</f>
        <v>2.1928224055874655E-2</v>
      </c>
      <c r="O2" s="8">
        <f>0.0214*'Dataset experimental'!F2-3.1067*'Dataset experimental'!B2*'Dataset experimental'!P2*('Dataset experimental'!T2-'Dataset experimental'!R2)*(0.39*'Dataset experimental'!P2*'Dataset experimental'!T2/'Dataset experimental'!V2-'Dataset experimental'!Z2+3.12)/(100000*'Dataset experimental'!V2)+0.7995</f>
        <v>1.770955676496266</v>
      </c>
      <c r="P2" s="8">
        <f>0.4461*('Dataset experimental'!Z2-0.6*'Modelos normativos'!AB2)*(3.4*'Dataset experimental'!L2+0.17*'Dataset experimental'!B2/'Modelos normativos'!AC2)/200000</f>
        <v>5.5892606182099715E-2</v>
      </c>
      <c r="Q2" s="3">
        <f>0.0076*'Dataset experimental'!B2+(-0.0328)*(0.0171*'Dataset experimental'!AD2-0.9442)*'Avaliação do resultado ML'!O2-'Avaliação do resultado ML'!P2-0.0364</f>
        <v>9.3892958797096207E-2</v>
      </c>
      <c r="R2" s="3">
        <f>L2/H2</f>
        <v>2.2148671778847806</v>
      </c>
      <c r="S2" s="3">
        <f>(-0.042-0.014*'Com TS variável MC2020'!Q11)*('Modelos normativos'!AP2-ABS('Modelos Propostos'!K2)-'Dataset experimental'!W2+COS(T2))</f>
        <v>7.8364464187685098E-2</v>
      </c>
      <c r="T2" s="3">
        <f>'Dataset experimental'!O2-('Modelos normativos'!AQ2-SIN(0.083/('Dataset experimental'!M2-'Dataset experimental'!O2))-'Modelos empíricos'!I2)/0.646</f>
        <v>1.7400757720553814</v>
      </c>
      <c r="X2" s="3">
        <f>'Modelos normativos'!S2+'Avaliação do resultado ML'!A2</f>
        <v>0.1479583931209183</v>
      </c>
      <c r="Y2" s="3">
        <f>X2/'Dataset experimental'!$AF2</f>
        <v>0.9247399570057393</v>
      </c>
      <c r="AK2" s="3">
        <f>'Modelos Propostos'!B2+H2</f>
        <v>0.14918685729083972</v>
      </c>
      <c r="AL2" s="3">
        <f>AK2/'Dataset experimental'!$AF2</f>
        <v>0.93241785806774824</v>
      </c>
      <c r="AW2" s="3">
        <f>'Modelos normativos'!S2+F2</f>
        <v>0.14912859347003748</v>
      </c>
      <c r="AX2" s="3">
        <f>AW2/'Dataset experimental'!$AF2</f>
        <v>0.93205370918773423</v>
      </c>
      <c r="BI2" s="3">
        <f>'Modelos Propostos'!B2+S2</f>
        <v>0.1804941881613629</v>
      </c>
      <c r="BJ2" s="3">
        <f>BI2/'Dataset experimental'!$AF2</f>
        <v>1.128088676008518</v>
      </c>
      <c r="BU2" s="3">
        <f>'Modelos Propostos'!B2+L2</f>
        <v>0.2063550240432081</v>
      </c>
      <c r="BV2" s="3">
        <f>BU2/'Dataset experimental'!$AF2</f>
        <v>1.2897189002700506</v>
      </c>
      <c r="CH2" s="3">
        <f>'Modelos Propostos'!B2+Q2</f>
        <v>0.196022682770774</v>
      </c>
      <c r="CI2" s="3">
        <f>CH2/'Dataset experimental'!$AF2</f>
        <v>1.2251417673173375</v>
      </c>
    </row>
    <row r="3" spans="1:87" x14ac:dyDescent="0.25">
      <c r="A3" s="3">
        <f t="shared" ref="A3:A66" si="0">0.0894*ABS(D3)-0.01603*E3</f>
        <v>9.4996895920949509E-2</v>
      </c>
      <c r="B3" s="8">
        <f>'Dataset experimental'!K3*COS('Dataset experimental'!AC3)-'Dataset experimental'!M3-'Dataset experimental'!C3</f>
        <v>2.3450955687081243</v>
      </c>
      <c r="C3" s="8">
        <f>('Dataset experimental'!AE3+SIN('Avaliação do resultado ML'!B3))*0.70674187</f>
        <v>0.16724197679633207</v>
      </c>
      <c r="D3" s="8">
        <f>'Modelos Propostos'!E3+'Avaliação do resultado ML'!C3-'Modelos normativos'!AQ3</f>
        <v>-1.5393777505152615</v>
      </c>
      <c r="E3" s="8">
        <f>'Modelos empíricos'!I3+1.1854</f>
        <v>2.658981595453203</v>
      </c>
      <c r="F3" s="3">
        <f>-0.01753*('Modelos normativos'!AN3-'Dataset experimental'!C3-ABS(G3)-('Modelos Propostos'!E3-'Modelos normativos'!AP3)/0.25291)</f>
        <v>8.9660892335851144E-2</v>
      </c>
      <c r="G3" s="3">
        <f>'Dataset experimental'!K3+'Modelos empíricos'!K3^2+('Modelos Propostos'!E3-'Modelos normativos'!AQ3)*4.10553</f>
        <v>-4.8188073851966582</v>
      </c>
      <c r="H3" s="3">
        <f t="shared" ref="H3:H66" si="1">0.03283*(J3+K3)</f>
        <v>8.3950269685636267E-3</v>
      </c>
      <c r="I3" s="3">
        <f>(1.61428/'Dataset experimental'!Q3)^3</f>
        <v>1997.2052413087085</v>
      </c>
      <c r="J3" s="3">
        <f>SIN('Dataset experimental'!E3)+1.450178*(SIN('Avaliação do resultado ML'!I3)+'Dataset experimental'!C3)</f>
        <v>-0.94946588803151255</v>
      </c>
      <c r="K3" s="3">
        <f>('Modelos empíricos'!C3-'Dataset experimental'!G3)*'Dataset experimental'!AE3-'Modelos normativos'!AP3</f>
        <v>1.2051779492122505</v>
      </c>
      <c r="L3" s="3">
        <f>0.0076*'Dataset experimental'!B3+'Avaliação do resultado ML'!M3+'Avaliação do resultado ML'!N3+(-0.0328)*(0.0171*'Dataset experimental'!AD3-0.9442)*'Avaliação do resultado ML'!O3-'Avaliação do resultado ML'!P3-0.0364</f>
        <v>6.5533876178730868E-2</v>
      </c>
      <c r="M3" s="8">
        <f>0.03283*SIN(0.7328*'Dataset experimental'!D3-1.8266)</f>
        <v>-1.1595882783440576E-2</v>
      </c>
      <c r="N3" s="8">
        <f>0.0476*SIN(4.2067/(0.0095*'Dataset experimental'!P3-1.9338)^3)</f>
        <v>2.1928224055874655E-2</v>
      </c>
      <c r="O3" s="8">
        <f>0.0214*'Dataset experimental'!F3-3.1067*'Dataset experimental'!B3*'Dataset experimental'!P3*('Dataset experimental'!T3-'Dataset experimental'!R3)*(0.39*'Dataset experimental'!P3*'Dataset experimental'!T3/'Dataset experimental'!V3-'Dataset experimental'!Z3+3.12)/(100000*'Dataset experimental'!V3)+0.7995</f>
        <v>1.1671848856981364</v>
      </c>
      <c r="P3" s="8">
        <f>0.4461*('Dataset experimental'!Z3-0.6*'Modelos normativos'!AB3)*(3.4*'Dataset experimental'!L3+0.17*'Dataset experimental'!B3/'Modelos normativos'!AC3)/200000</f>
        <v>7.8673937897154822E-2</v>
      </c>
      <c r="Q3" s="3">
        <f>0.0076*'Dataset experimental'!B3+(-0.0328)*(0.0171*'Dataset experimental'!AD3-0.9442)*'Avaliação do resultado ML'!O3-'Avaliação do resultado ML'!P3-0.0364</f>
        <v>5.520153490629677E-2</v>
      </c>
      <c r="R3" s="3">
        <f t="shared" ref="R3:R66" si="2">L3/H3</f>
        <v>7.8062734550028008</v>
      </c>
      <c r="S3" s="3">
        <f>(-0.042-0.014*'Com TS variável MC2020'!Q12)*('Modelos normativos'!AP3-ABS('Modelos Propostos'!K3)-'Dataset experimental'!W3+COS(T3))</f>
        <v>1.2539886154938281E-2</v>
      </c>
      <c r="T3" s="3">
        <f>'Dataset experimental'!O3-('Modelos normativos'!AQ3-SIN(0.083/('Dataset experimental'!M3-'Dataset experimental'!O3))-'Modelos empíricos'!I3)/0.646</f>
        <v>4.0977926827383104E-2</v>
      </c>
      <c r="X3" s="3">
        <f>'Modelos normativos'!S3+'Avaliação do resultado ML'!A3</f>
        <v>0.24212343777358403</v>
      </c>
      <c r="Y3" s="3">
        <f>X3/'Dataset experimental'!$AF3</f>
        <v>1.0527105990155827</v>
      </c>
      <c r="AK3" s="3">
        <f>'Modelos Propostos'!B3+H3</f>
        <v>0.1991775435241199</v>
      </c>
      <c r="AL3" s="3">
        <f>AK3/'Dataset experimental'!$AF3</f>
        <v>0.86598931967008652</v>
      </c>
      <c r="AW3" s="3">
        <f>'Modelos normativos'!S3+F3</f>
        <v>0.23678743418848566</v>
      </c>
      <c r="AX3" s="3">
        <f>AW3/'Dataset experimental'!$AF3</f>
        <v>1.0295105834281986</v>
      </c>
      <c r="BI3" s="3">
        <f>'Modelos Propostos'!B3+S3</f>
        <v>0.20332240271049457</v>
      </c>
      <c r="BJ3" s="3">
        <f>BI3/'Dataset experimental'!$AF3</f>
        <v>0.8840104465673676</v>
      </c>
      <c r="BU3" s="3">
        <f>'Modelos Propostos'!B3+L3</f>
        <v>0.25631639273428714</v>
      </c>
      <c r="BV3" s="3">
        <f>BU3/'Dataset experimental'!$AF3</f>
        <v>1.1144190988447267</v>
      </c>
      <c r="CH3" s="3">
        <f>'Modelos Propostos'!B3+Q3</f>
        <v>0.24598405146185304</v>
      </c>
      <c r="CI3" s="3">
        <f>CH3/'Dataset experimental'!$AF3</f>
        <v>1.0694958759211002</v>
      </c>
    </row>
    <row r="4" spans="1:87" x14ac:dyDescent="0.25">
      <c r="A4" s="3">
        <f t="shared" si="0"/>
        <v>9.9407342153941869E-2</v>
      </c>
      <c r="B4" s="8">
        <f>'Dataset experimental'!K4*COS('Dataset experimental'!AC4)-'Dataset experimental'!M4-'Dataset experimental'!C4</f>
        <v>2.3450955687081243</v>
      </c>
      <c r="C4" s="8">
        <f>('Dataset experimental'!AE4+SIN('Avaliação do resultado ML'!B4))*0.70674187</f>
        <v>0.17809545653937073</v>
      </c>
      <c r="D4" s="8">
        <f>'Modelos Propostos'!E4+'Avaliação do resultado ML'!C4-'Modelos normativos'!AQ4</f>
        <v>-1.587313613218809</v>
      </c>
      <c r="E4" s="8">
        <f>'Modelos empíricos'!I4+1.1854</f>
        <v>2.6511849574435216</v>
      </c>
      <c r="F4" s="3">
        <f>-0.01753*('Modelos normativos'!AN4-'Dataset experimental'!C4-ABS(G4)-('Modelos Propostos'!E4-'Modelos normativos'!AP4)/0.25291)</f>
        <v>9.2495469459280236E-2</v>
      </c>
      <c r="G4" s="3">
        <f>'Dataset experimental'!K4+'Modelos empíricos'!K4^2+('Modelos Propostos'!E4-'Modelos normativos'!AQ4)*4.10553</f>
        <v>-5.1103109995935174</v>
      </c>
      <c r="H4" s="3">
        <f t="shared" si="1"/>
        <v>3.3850758995862015E-3</v>
      </c>
      <c r="I4" s="3">
        <f>(1.61428/'Dataset experimental'!Q4)^3</f>
        <v>1997.2052413087085</v>
      </c>
      <c r="J4" s="3">
        <f>SIN('Dataset experimental'!E4)+1.450178*(SIN('Avaliação do resultado ML'!I4)+'Dataset experimental'!C4)</f>
        <v>-0.94946588803151255</v>
      </c>
      <c r="K4" s="3">
        <f>('Modelos empíricos'!C4-'Dataset experimental'!G4)*'Dataset experimental'!AE4-'Modelos normativos'!AP4</f>
        <v>1.0525751143363009</v>
      </c>
      <c r="L4" s="3">
        <f>0.0076*'Dataset experimental'!B4+'Avaliação do resultado ML'!M4+'Avaliação do resultado ML'!N4+(-0.0328)*(0.0171*'Dataset experimental'!AD4-0.9442)*'Avaliação do resultado ML'!O4-'Avaliação do resultado ML'!P4-0.0364</f>
        <v>6.052358088942196E-2</v>
      </c>
      <c r="M4" s="8">
        <f>0.03283*SIN(0.7328*'Dataset experimental'!D4-1.8266)</f>
        <v>-1.1595882783440576E-2</v>
      </c>
      <c r="N4" s="8">
        <f>0.0476*SIN(4.2067/(0.0095*'Dataset experimental'!P4-1.9338)^3)</f>
        <v>2.1928224055874655E-2</v>
      </c>
      <c r="O4" s="8">
        <f>0.0214*'Dataset experimental'!F4-3.1067*'Dataset experimental'!B4*'Dataset experimental'!P4*('Dataset experimental'!T4-'Dataset experimental'!R4)*(0.39*'Dataset experimental'!P4*'Dataset experimental'!T4/'Dataset experimental'!V4-'Dataset experimental'!Z4+3.12)/(100000*'Dataset experimental'!V4)+0.7995</f>
        <v>1.0835858531260878</v>
      </c>
      <c r="P4" s="8">
        <f>0.4461*('Dataset experimental'!Z4-0.6*'Modelos normativos'!AB4)*(3.4*'Dataset experimental'!L4+0.17*'Dataset experimental'!B4/'Modelos normativos'!AC4)/200000</f>
        <v>8.1828276134623984E-2</v>
      </c>
      <c r="Q4" s="3">
        <f>0.0076*'Dataset experimental'!B4+(-0.0328)*(0.0171*'Dataset experimental'!AD4-0.9442)*'Avaliação do resultado ML'!O4-'Avaliação do resultado ML'!P4-0.0364</f>
        <v>5.0191239616987862E-2</v>
      </c>
      <c r="R4" s="3">
        <f t="shared" si="2"/>
        <v>17.879534369324034</v>
      </c>
      <c r="S4" s="3">
        <f>(-0.042-0.014*'Com TS variável MC2020'!Q13)*('Modelos normativos'!AP4-ABS('Modelos Propostos'!K4)-'Dataset experimental'!W4+COS(T4))</f>
        <v>5.8215608957716755E-3</v>
      </c>
      <c r="T4" s="3">
        <f>'Dataset experimental'!O4-('Modelos normativos'!AQ4-SIN(0.083/('Dataset experimental'!M4-'Dataset experimental'!O4))-'Modelos empíricos'!I4)/0.646</f>
        <v>-0.19263392924007489</v>
      </c>
      <c r="X4" s="3">
        <f>'Modelos normativos'!S4+'Avaliação do resultado ML'!A4</f>
        <v>0.25497549068434455</v>
      </c>
      <c r="Y4" s="3">
        <f>X4/'Dataset experimental'!$AF4</f>
        <v>1.0623978778514356</v>
      </c>
      <c r="AK4" s="3">
        <f>'Modelos Propostos'!B4+H4</f>
        <v>0.2064425945049411</v>
      </c>
      <c r="AL4" s="3">
        <f>AK4/'Dataset experimental'!$AF4</f>
        <v>0.86017747710392123</v>
      </c>
      <c r="AW4" s="3">
        <f>'Modelos normativos'!S4+F4</f>
        <v>0.24806361798968291</v>
      </c>
      <c r="AX4" s="3">
        <f>AW4/'Dataset experimental'!$AF4</f>
        <v>1.0335984082903455</v>
      </c>
      <c r="BI4" s="3">
        <f>'Modelos Propostos'!B4+S4</f>
        <v>0.20887907950112658</v>
      </c>
      <c r="BJ4" s="3">
        <f>BI4/'Dataset experimental'!$AF4</f>
        <v>0.87032949792136083</v>
      </c>
      <c r="BU4" s="3">
        <f>'Modelos Propostos'!B4+L4</f>
        <v>0.26358109949477687</v>
      </c>
      <c r="BV4" s="3">
        <f>BU4/'Dataset experimental'!$AF4</f>
        <v>1.0982545812282369</v>
      </c>
      <c r="CH4" s="3">
        <f>'Modelos Propostos'!B4+Q4</f>
        <v>0.25324875822234277</v>
      </c>
      <c r="CI4" s="3">
        <f>CH4/'Dataset experimental'!$AF4</f>
        <v>1.0552031592597615</v>
      </c>
    </row>
    <row r="5" spans="1:87" x14ac:dyDescent="0.25">
      <c r="A5" s="3">
        <f t="shared" si="0"/>
        <v>0.11882089448258484</v>
      </c>
      <c r="B5" s="8">
        <f>'Dataset experimental'!K5*COS('Dataset experimental'!AC5)-'Dataset experimental'!M5-'Dataset experimental'!C5</f>
        <v>2.3450955687081243</v>
      </c>
      <c r="C5" s="8">
        <f>('Dataset experimental'!AE5+SIN('Avaliação do resultado ML'!B5))*0.70674187</f>
        <v>0.23115691306089298</v>
      </c>
      <c r="D5" s="8">
        <f>'Modelos Propostos'!E5+'Avaliação do resultado ML'!C5-'Modelos normativos'!AQ5</f>
        <v>-1.8170322866811432</v>
      </c>
      <c r="E5" s="8">
        <f>'Modelos empíricos'!I5+1.1854</f>
        <v>2.7212596348539826</v>
      </c>
      <c r="F5" s="3">
        <f>-0.01753*('Modelos normativos'!AN5-'Dataset experimental'!C5-ABS(G5)-('Modelos Propostos'!E5-'Modelos normativos'!AP5)/0.25291)</f>
        <v>0.10334321489839365</v>
      </c>
      <c r="G5" s="3">
        <f>'Dataset experimental'!K5+'Modelos empíricos'!K5^2+('Modelos Propostos'!E5-'Modelos normativos'!AQ5)*4.10553</f>
        <v>-6.3453990209077205</v>
      </c>
      <c r="H5" s="3">
        <f t="shared" si="1"/>
        <v>-1.9906080007773469E-2</v>
      </c>
      <c r="I5" s="3">
        <f>(1.61428/'Dataset experimental'!Q5)^3</f>
        <v>1997.2052413087085</v>
      </c>
      <c r="J5" s="3">
        <f>SIN('Dataset experimental'!E5)+1.450178*(SIN('Avaliação do resultado ML'!I5)+'Dataset experimental'!C5)</f>
        <v>-0.94946588803151255</v>
      </c>
      <c r="K5" s="3">
        <f>('Modelos empíricos'!C5-'Dataset experimental'!G5)*'Dataset experimental'!AE5-'Modelos normativos'!AP5</f>
        <v>0.34312778240332281</v>
      </c>
      <c r="L5" s="3">
        <f>0.0076*'Dataset experimental'!B5+'Avaliação do resultado ML'!M5+'Avaliação do resultado ML'!N5+(-0.0328)*(0.0171*'Dataset experimental'!AD5-0.9442)*'Avaliação do resultado ML'!O5-'Avaliação do resultado ML'!P5-0.0364</f>
        <v>3.7243750666213465E-2</v>
      </c>
      <c r="M5" s="8">
        <f>0.03283*SIN(0.7328*'Dataset experimental'!D5-1.8266)</f>
        <v>-1.1595882783440576E-2</v>
      </c>
      <c r="N5" s="8">
        <f>0.0476*SIN(4.2067/(0.0095*'Dataset experimental'!P5-1.9338)^3)</f>
        <v>2.1928224055874655E-2</v>
      </c>
      <c r="O5" s="8">
        <f>0.0214*'Dataset experimental'!F5-3.1067*'Dataset experimental'!B5*'Dataset experimental'!P5*('Dataset experimental'!T5-'Dataset experimental'!R5)*(0.39*'Dataset experimental'!P5*'Dataset experimental'!T5/'Dataset experimental'!V5-'Dataset experimental'!Z5+3.12)/(100000*'Dataset experimental'!V5)+0.7995</f>
        <v>0.67487947166273743</v>
      </c>
      <c r="P5" s="8">
        <f>0.4461*('Dataset experimental'!Z5-0.6*'Modelos normativos'!AB5)*(3.4*'Dataset experimental'!L5+0.17*'Dataset experimental'!B5/'Modelos normativos'!AC5)/200000</f>
        <v>9.7249485295584401E-2</v>
      </c>
      <c r="Q5" s="3">
        <f>0.0076*'Dataset experimental'!B5+(-0.0328)*(0.0171*'Dataset experimental'!AD5-0.9442)*'Avaliação do resultado ML'!O5-'Avaliação do resultado ML'!P5-0.0364</f>
        <v>2.6911409393779367E-2</v>
      </c>
      <c r="R5" s="3">
        <f t="shared" si="2"/>
        <v>-1.8709736247251849</v>
      </c>
      <c r="S5" s="3">
        <f>(-0.042-0.014*'Com TS variável MC2020'!Q14)*('Modelos normativos'!AP5-ABS('Modelos Propostos'!K5)-'Dataset experimental'!W5+COS(T5))</f>
        <v>-1.2483285028870916E-2</v>
      </c>
      <c r="T5" s="3">
        <f>'Dataset experimental'!O5-('Modelos normativos'!AQ5-SIN(0.083/('Dataset experimental'!M5-'Dataset experimental'!O5))-'Modelos empíricos'!I5)/0.646</f>
        <v>-1.1672571194260577</v>
      </c>
      <c r="X5" s="3">
        <f>'Modelos normativos'!S5+'Avaliação do resultado ML'!A5</f>
        <v>0.31565912010429864</v>
      </c>
      <c r="Y5" s="3">
        <f>X5/'Dataset experimental'!$AF5</f>
        <v>1.1691078522381431</v>
      </c>
      <c r="AK5" s="3">
        <f>'Modelos Propostos'!B5+H5</f>
        <v>0.24316255972993003</v>
      </c>
      <c r="AL5" s="3">
        <f>AK5/'Dataset experimental'!$AF5</f>
        <v>0.9006020730738149</v>
      </c>
      <c r="AW5" s="3">
        <f>'Modelos normativos'!S5+F5</f>
        <v>0.30018144052010748</v>
      </c>
      <c r="AX5" s="3">
        <f>AW5/'Dataset experimental'!$AF5</f>
        <v>1.1117831130374349</v>
      </c>
      <c r="BI5" s="3">
        <f>'Modelos Propostos'!B5+S5</f>
        <v>0.25058535470883259</v>
      </c>
      <c r="BJ5" s="3">
        <f>BI5/'Dataset experimental'!$AF5</f>
        <v>0.92809390632900957</v>
      </c>
      <c r="BU5" s="3">
        <f>'Modelos Propostos'!B5+L5</f>
        <v>0.300312390403917</v>
      </c>
      <c r="BV5" s="3">
        <f>BU5/'Dataset experimental'!$AF5</f>
        <v>1.1122681126070999</v>
      </c>
      <c r="CH5" s="3">
        <f>'Modelos Propostos'!B5+Q5</f>
        <v>0.2899800491314829</v>
      </c>
      <c r="CI5" s="3">
        <f>CH5/'Dataset experimental'!$AF5</f>
        <v>1.074000181968455</v>
      </c>
    </row>
    <row r="6" spans="1:87" x14ac:dyDescent="0.25">
      <c r="A6" s="3">
        <f t="shared" si="0"/>
        <v>0.17139844355815198</v>
      </c>
      <c r="B6" s="8">
        <f>'Dataset experimental'!K6*COS('Dataset experimental'!AC6)-'Dataset experimental'!M6-'Dataset experimental'!C6</f>
        <v>2.3450955687081243</v>
      </c>
      <c r="C6" s="8">
        <f>('Dataset experimental'!AE6+SIN('Avaliação do resultado ML'!B6))*0.70674187</f>
        <v>0.33486794171659556</v>
      </c>
      <c r="D6" s="8">
        <f>'Modelos Propostos'!E6+'Avaliação do resultado ML'!C6-'Modelos normativos'!AQ6</f>
        <v>-2.4051787082231044</v>
      </c>
      <c r="E6" s="8">
        <f>'Modelos empíricos'!I6+1.1854</f>
        <v>2.7214306273857467</v>
      </c>
      <c r="F6" s="3">
        <f>-0.01753*('Modelos normativos'!AN6-'Dataset experimental'!C6-ABS(G6)-('Modelos Propostos'!E6-'Modelos normativos'!AP6)/0.25291)</f>
        <v>0.11054299991789213</v>
      </c>
      <c r="G6" s="3">
        <f>'Dataset experimental'!K6+'Modelos empíricos'!K6^2+('Modelos Propostos'!E6-'Modelos normativos'!AQ6)*4.10553</f>
        <v>-8.5108529639569515</v>
      </c>
      <c r="H6" s="3">
        <f t="shared" si="1"/>
        <v>-5.9667409109110385E-2</v>
      </c>
      <c r="I6" s="3">
        <f>(1.61428/'Dataset experimental'!Q6)^3</f>
        <v>1997.2052413087085</v>
      </c>
      <c r="J6" s="3">
        <f>SIN('Dataset experimental'!E6)+1.450178*(SIN('Avaliação do resultado ML'!I6)+'Dataset experimental'!C6)</f>
        <v>-0.94946588803151255</v>
      </c>
      <c r="K6" s="3">
        <f>('Modelos empíricos'!C6-'Dataset experimental'!G6)*'Dataset experimental'!AE6-'Modelos normativos'!AP6</f>
        <v>-0.86800012199317189</v>
      </c>
      <c r="L6" s="3">
        <f>0.0076*'Dataset experimental'!B6+'Avaliação do resultado ML'!M6+'Avaliação do resultado ML'!N6+(-0.0328)*(0.0171*'Dataset experimental'!AD6-0.9442)*'Avaliação do resultado ML'!O6-'Avaliação do resultado ML'!P6-0.0364</f>
        <v>-2.4330767474913112E-3</v>
      </c>
      <c r="M6" s="8">
        <f>0.03283*SIN(0.7328*'Dataset experimental'!D6-1.8266)</f>
        <v>-1.1595882783440576E-2</v>
      </c>
      <c r="N6" s="8">
        <f>0.0476*SIN(4.2067/(0.0095*'Dataset experimental'!P6-1.9338)^3)</f>
        <v>2.1928224055874655E-2</v>
      </c>
      <c r="O6" s="8">
        <f>0.0214*'Dataset experimental'!F6-3.1067*'Dataset experimental'!B6*'Dataset experimental'!P6*('Dataset experimental'!T6-'Dataset experimental'!R6)*(0.39*'Dataset experimental'!P6*'Dataset experimental'!T6/'Dataset experimental'!V6-'Dataset experimental'!Z6+3.12)/(100000*'Dataset experimental'!V6)+0.7995</f>
        <v>-0.12395572847017278</v>
      </c>
      <c r="P6" s="8">
        <f>0.4461*('Dataset experimental'!Z6-0.6*'Modelos normativos'!AB6)*(3.4*'Dataset experimental'!L6+0.17*'Dataset experimental'!B6/'Modelos normativos'!AC6)/200000</f>
        <v>0.12739093956473424</v>
      </c>
      <c r="Q6" s="3">
        <f>0.0076*'Dataset experimental'!B6+(-0.0328)*(0.0171*'Dataset experimental'!AD6-0.9442)*'Avaliação do resultado ML'!O6-'Avaliação do resultado ML'!P6-0.0364</f>
        <v>-1.2765418019925409E-2</v>
      </c>
      <c r="R6" s="3">
        <f t="shared" si="2"/>
        <v>4.0777315184610793E-2</v>
      </c>
      <c r="S6" s="3">
        <f>(-0.042-0.014*'Com TS variável MC2020'!Q15)*('Modelos normativos'!AP6-ABS('Modelos Propostos'!K6)-'Dataset experimental'!W6+COS(T6))</f>
        <v>6.2580791769919791E-2</v>
      </c>
      <c r="T6" s="3">
        <f>'Dataset experimental'!O6-('Modelos normativos'!AQ6-SIN(0.083/('Dataset experimental'!M6-'Dataset experimental'!O6))-'Modelos empíricos'!I6)/0.646</f>
        <v>-3.2839565473698515</v>
      </c>
      <c r="X6" s="3">
        <f>'Modelos normativos'!S6+'Avaliação do resultado ML'!A6</f>
        <v>0.44890091076742833</v>
      </c>
      <c r="Y6" s="3">
        <f>X6/'Dataset experimental'!$AF6</f>
        <v>1.2825740307640809</v>
      </c>
      <c r="AK6" s="3">
        <f>'Modelos Propostos'!B6+H6</f>
        <v>0.32069569466000158</v>
      </c>
      <c r="AL6" s="3">
        <f>AK6/'Dataset experimental'!$AF6</f>
        <v>0.91627341331429035</v>
      </c>
      <c r="AW6" s="3">
        <f>'Modelos normativos'!S6+F6</f>
        <v>0.38804546712716848</v>
      </c>
      <c r="AX6" s="3">
        <f>AW6/'Dataset experimental'!$AF6</f>
        <v>1.1087013346490528</v>
      </c>
      <c r="BI6" s="3">
        <f>'Modelos Propostos'!B6+S6</f>
        <v>0.4429438955390318</v>
      </c>
      <c r="BJ6" s="3">
        <f>BI6/'Dataset experimental'!$AF6</f>
        <v>1.2655539872543766</v>
      </c>
      <c r="BU6" s="3">
        <f>'Modelos Propostos'!B6+L6</f>
        <v>0.37793002702162065</v>
      </c>
      <c r="BV6" s="3">
        <f>BU6/'Dataset experimental'!$AF6</f>
        <v>1.0798000772046306</v>
      </c>
      <c r="CH6" s="3">
        <f>'Modelos Propostos'!B6+Q6</f>
        <v>0.36759768574918655</v>
      </c>
      <c r="CI6" s="3">
        <f>CH6/'Dataset experimental'!$AF6</f>
        <v>1.0502791021405331</v>
      </c>
    </row>
    <row r="7" spans="1:87" x14ac:dyDescent="0.25">
      <c r="A7" s="3">
        <f t="shared" si="0"/>
        <v>0.18232057526467482</v>
      </c>
      <c r="B7" s="8">
        <f>'Dataset experimental'!K7*COS('Dataset experimental'!AC7)-'Dataset experimental'!M7-'Dataset experimental'!C7</f>
        <v>2.3450955687081243</v>
      </c>
      <c r="C7" s="8">
        <f>('Dataset experimental'!AE7+SIN('Avaliação do resultado ML'!B7))*0.70674187</f>
        <v>0.37948780288242107</v>
      </c>
      <c r="D7" s="8">
        <f>'Modelos Propostos'!E7+'Avaliação do resultado ML'!C7-'Modelos normativos'!AQ7</f>
        <v>-2.5164007158500041</v>
      </c>
      <c r="E7" s="8">
        <f>'Modelos empíricos'!I7+1.1854</f>
        <v>2.6603648616541196</v>
      </c>
      <c r="F7" s="3">
        <f>-0.01753*('Modelos normativos'!AN7-'Dataset experimental'!C7-ABS(G7)-('Modelos Propostos'!E7-'Modelos normativos'!AP7)/0.25291)</f>
        <v>7.7880096283665462E-2</v>
      </c>
      <c r="G7" s="3">
        <f>'Dataset experimental'!K7+'Modelos empíricos'!K7^2+('Modelos Propostos'!E7-'Modelos normativos'!AQ7)*4.10553</f>
        <v>-8.5335374467791301</v>
      </c>
      <c r="H7" s="3">
        <f t="shared" si="1"/>
        <v>-7.4283458388297752E-2</v>
      </c>
      <c r="I7" s="3">
        <f>(1.61428/'Dataset experimental'!Q7)^3</f>
        <v>1997.2052413087085</v>
      </c>
      <c r="J7" s="3">
        <f>SIN('Dataset experimental'!E7)+1.450178*(SIN('Avaliação do resultado ML'!I7)+'Dataset experimental'!C7)</f>
        <v>-0.94946588803151255</v>
      </c>
      <c r="K7" s="3">
        <f>('Modelos empíricos'!C7-'Dataset experimental'!G7)*'Dataset experimental'!AE7-'Modelos normativos'!AP7</f>
        <v>-1.3132041816699118</v>
      </c>
      <c r="L7" s="3">
        <f>0.0076*'Dataset experimental'!B7+'Avaliação do resultado ML'!M7+'Avaliação do resultado ML'!N7+(-0.0328)*(0.0171*'Dataset experimental'!AD7-0.9442)*'Avaliação do resultado ML'!O7-'Avaliação do resultado ML'!P7-0.0364</f>
        <v>-1.6987337340598166E-2</v>
      </c>
      <c r="M7" s="8">
        <f>0.03283*SIN(0.7328*'Dataset experimental'!D7-1.8266)</f>
        <v>-1.1595882783440576E-2</v>
      </c>
      <c r="N7" s="8">
        <f>0.0476*SIN(4.2067/(0.0095*'Dataset experimental'!P7-1.9338)^3)</f>
        <v>2.1928224055874655E-2</v>
      </c>
      <c r="O7" s="8">
        <f>0.0214*'Dataset experimental'!F7-3.1067*'Dataset experimental'!B7*'Dataset experimental'!P7*('Dataset experimental'!T7-'Dataset experimental'!R7)*(0.39*'Dataset experimental'!P7*'Dataset experimental'!T7/'Dataset experimental'!V7-'Dataset experimental'!Z7+3.12)/(100000*'Dataset experimental'!V7)+0.7995</f>
        <v>-0.46430913052933598</v>
      </c>
      <c r="P7" s="8">
        <f>0.4461*('Dataset experimental'!Z7-0.6*'Modelos normativos'!AB7)*(3.4*'Dataset experimental'!L7+0.17*'Dataset experimental'!B7/'Modelos normativos'!AC7)/200000</f>
        <v>0.14023307083512515</v>
      </c>
      <c r="Q7" s="3">
        <f>0.0076*'Dataset experimental'!B7+(-0.0328)*(0.0171*'Dataset experimental'!AD7-0.9442)*'Avaliação do resultado ML'!O7-'Avaliação do resultado ML'!P7-0.0364</f>
        <v>-2.7319678613032264E-2</v>
      </c>
      <c r="R7" s="3">
        <f t="shared" si="2"/>
        <v>0.22868263956964968</v>
      </c>
      <c r="S7" s="3">
        <f>(-0.042-0.014*'Com TS variável MC2020'!Q16)*('Modelos normativos'!AP7-ABS('Modelos Propostos'!K7)-'Dataset experimental'!W7+COS(T7))</f>
        <v>7.1578748720621102E-2</v>
      </c>
      <c r="T7" s="3">
        <f>'Dataset experimental'!O7-('Modelos normativos'!AQ7-SIN(0.083/('Dataset experimental'!M7-'Dataset experimental'!O7))-'Modelos empíricos'!I7)/0.646</f>
        <v>-3.6197268794508912</v>
      </c>
      <c r="X7" s="3">
        <f>'Modelos normativos'!S7+'Avaliação do resultado ML'!A7</f>
        <v>0.49419101855247322</v>
      </c>
      <c r="Y7" s="3">
        <f>X7/'Dataset experimental'!$AF7</f>
        <v>1.2354775463811829</v>
      </c>
      <c r="AK7" s="3">
        <f>'Modelos Propostos'!B7+H7</f>
        <v>0.34652251227250075</v>
      </c>
      <c r="AL7" s="3">
        <f>AK7/'Dataset experimental'!$AF7</f>
        <v>0.86630628068125182</v>
      </c>
      <c r="AW7" s="3">
        <f>'Modelos normativos'!S7+F7</f>
        <v>0.38975053957146388</v>
      </c>
      <c r="AX7" s="3">
        <f>AW7/'Dataset experimental'!$AF7</f>
        <v>0.97437634892865965</v>
      </c>
      <c r="BI7" s="3">
        <f>'Modelos Propostos'!B7+S7</f>
        <v>0.49238471938141959</v>
      </c>
      <c r="BJ7" s="3">
        <f>BI7/'Dataset experimental'!$AF7</f>
        <v>1.2309617984535488</v>
      </c>
      <c r="BU7" s="3">
        <f>'Modelos Propostos'!B7+L7</f>
        <v>0.40381863332020035</v>
      </c>
      <c r="BV7" s="3">
        <f>BU7/'Dataset experimental'!$AF7</f>
        <v>1.0095465833005008</v>
      </c>
      <c r="CH7" s="3">
        <f>'Modelos Propostos'!B7+Q7</f>
        <v>0.39348629204776625</v>
      </c>
      <c r="CI7" s="3">
        <f>CH7/'Dataset experimental'!$AF7</f>
        <v>0.9837157301194156</v>
      </c>
    </row>
    <row r="8" spans="1:87" x14ac:dyDescent="0.25">
      <c r="A8" s="3">
        <f t="shared" si="0"/>
        <v>-3.6123873544106823E-2</v>
      </c>
      <c r="B8" s="8">
        <f>'Dataset experimental'!K8*COS('Dataset experimental'!AC8)-'Dataset experimental'!M8-'Dataset experimental'!C8</f>
        <v>3.9635141272312771</v>
      </c>
      <c r="C8" s="8">
        <f>('Dataset experimental'!AE8+SIN('Avaliação do resultado ML'!B8))*0.70674187</f>
        <v>8.1344526525959096E-2</v>
      </c>
      <c r="D8" s="8">
        <f>'Modelos Propostos'!E8+'Avaliação do resultado ML'!C8-'Modelos normativos'!AQ8</f>
        <v>-4.3548146480246352E-2</v>
      </c>
      <c r="E8" s="8">
        <f>'Modelos empíricos'!I8+1.1854</f>
        <v>2.4963866400150252</v>
      </c>
      <c r="F8" s="3">
        <f>-0.01753*('Modelos normativos'!AN8-'Dataset experimental'!C8-ABS(G8)-('Modelos Propostos'!E8-'Modelos normativos'!AP8)/0.25291)</f>
        <v>2.1782608542137115E-2</v>
      </c>
      <c r="G8" s="3">
        <f>'Dataset experimental'!K8+'Modelos empíricos'!K8^2+('Modelos Propostos'!E8-'Modelos normativos'!AQ8)*4.10553</f>
        <v>1.9662301126908854</v>
      </c>
      <c r="H8" s="3">
        <f t="shared" si="1"/>
        <v>-0.13677877693896795</v>
      </c>
      <c r="I8" s="3">
        <f>(1.61428/'Dataset experimental'!Q8)^3</f>
        <v>4.1264527140860192</v>
      </c>
      <c r="J8" s="3">
        <f>SIN('Dataset experimental'!E8)+1.450178*(SIN('Avaliação do resultado ML'!I8)+'Dataset experimental'!C8)</f>
        <v>-3.8140896399915443</v>
      </c>
      <c r="K8" s="3">
        <f>('Modelos empíricos'!C8-'Dataset experimental'!G8)*'Dataset experimental'!AE8-'Modelos normativos'!AP8</f>
        <v>-0.35218440627613656</v>
      </c>
      <c r="L8" s="3">
        <f>0.0076*'Dataset experimental'!B8+'Avaliação do resultado ML'!M8+'Avaliação do resultado ML'!N8+(-0.0328)*(0.0171*'Dataset experimental'!AD8-0.9442)*'Avaliação do resultado ML'!O8-'Avaliação do resultado ML'!P8-0.0364</f>
        <v>-0.1208449841989854</v>
      </c>
      <c r="M8" s="8">
        <f>0.03283*SIN(0.7328*'Dataset experimental'!D8-1.8266)</f>
        <v>-2.5597978327900409E-2</v>
      </c>
      <c r="N8" s="8">
        <f>0.0476*SIN(4.2067/(0.0095*'Dataset experimental'!P8-1.9338)^3)</f>
        <v>-4.373620254644274E-2</v>
      </c>
      <c r="O8" s="8">
        <f>0.0214*'Dataset experimental'!F8-3.1067*'Dataset experimental'!B8*'Dataset experimental'!P8*('Dataset experimental'!T8-'Dataset experimental'!R8)*(0.39*'Dataset experimental'!P8*'Dataset experimental'!T8/'Dataset experimental'!V8-'Dataset experimental'!Z8+3.12)/(100000*'Dataset experimental'!V8)+0.7995</f>
        <v>0.94484237725244669</v>
      </c>
      <c r="P8" s="8">
        <f>0.4461*('Dataset experimental'!Z8-0.6*'Modelos normativos'!AB8)*(3.4*'Dataset experimental'!L8+0.17*'Dataset experimental'!B8/'Modelos normativos'!AC8)/200000</f>
        <v>6.4728309767877981E-2</v>
      </c>
      <c r="Q8" s="3">
        <f>0.0076*'Dataset experimental'!B8+(-0.0328)*(0.0171*'Dataset experimental'!AD8-0.9442)*'Avaliação do resultado ML'!O8-'Avaliação do resultado ML'!P8-0.0364</f>
        <v>-5.1510803324642251E-2</v>
      </c>
      <c r="R8" s="3">
        <f t="shared" si="2"/>
        <v>0.88350683419919473</v>
      </c>
      <c r="S8" s="3">
        <f>(-0.042-0.014*'Com TS variável MC2020'!Q17)*('Modelos normativos'!AP8-ABS('Modelos Propostos'!K8)-'Dataset experimental'!W8+COS(T8))</f>
        <v>9.4142068859414257E-2</v>
      </c>
      <c r="T8" s="3">
        <f>'Dataset experimental'!O8-('Modelos normativos'!AQ8-SIN(0.083/('Dataset experimental'!M8-'Dataset experimental'!O8))-'Modelos empíricos'!I8)/0.646</f>
        <v>3.2069707994143735</v>
      </c>
      <c r="X8" s="3">
        <f>'Modelos normativos'!S8+'Avaliação do resultado ML'!A8</f>
        <v>9.9682853262486604E-2</v>
      </c>
      <c r="Y8" s="3">
        <f>X8/'Dataset experimental'!$AF8</f>
        <v>0.62301783289054125</v>
      </c>
      <c r="AK8" s="3">
        <f>'Modelos Propostos'!B8+H8</f>
        <v>8.374058900603909E-2</v>
      </c>
      <c r="AL8" s="3">
        <f>AK8/'Dataset experimental'!$AF8</f>
        <v>0.52337868128774434</v>
      </c>
      <c r="AW8" s="3">
        <f>'Modelos normativos'!S8+F8</f>
        <v>0.15758933534873054</v>
      </c>
      <c r="AX8" s="3">
        <f>AW8/'Dataset experimental'!$AF8</f>
        <v>0.98493334592956583</v>
      </c>
      <c r="BI8" s="3">
        <f>'Modelos Propostos'!B8+S8</f>
        <v>0.31466143480442132</v>
      </c>
      <c r="BJ8" s="3">
        <f>BI8/'Dataset experimental'!$AF8</f>
        <v>1.9666339675276332</v>
      </c>
      <c r="BU8" s="3">
        <f>'Modelos Propostos'!B8+L8</f>
        <v>9.967438174602164E-2</v>
      </c>
      <c r="BV8" s="3">
        <f>BU8/'Dataset experimental'!$AF8</f>
        <v>0.62296488591263521</v>
      </c>
      <c r="CH8" s="3">
        <f>'Modelos Propostos'!B8+Q8</f>
        <v>0.16900856262036479</v>
      </c>
      <c r="CI8" s="3">
        <f>CH8/'Dataset experimental'!$AF8</f>
        <v>1.0563035163772798</v>
      </c>
    </row>
    <row r="9" spans="1:87" x14ac:dyDescent="0.25">
      <c r="A9" s="3">
        <f t="shared" si="0"/>
        <v>-2.8487639647659581E-2</v>
      </c>
      <c r="B9" s="8">
        <f>'Dataset experimental'!K9*COS('Dataset experimental'!AC9)-'Dataset experimental'!M9-'Dataset experimental'!C9</f>
        <v>3.9635141272312771</v>
      </c>
      <c r="C9" s="8">
        <f>('Dataset experimental'!AE9+SIN('Avaliação do resultado ML'!B9))*0.70674187</f>
        <v>0.25741208680191929</v>
      </c>
      <c r="D9" s="8">
        <f>'Modelos Propostos'!E9+'Avaliação do resultado ML'!C9-'Modelos normativos'!AQ9</f>
        <v>0.13600761058956062</v>
      </c>
      <c r="E9" s="8">
        <f>'Modelos empíricos'!I9+1.1854</f>
        <v>2.5356656290933439</v>
      </c>
      <c r="F9" s="3">
        <f>-0.01753*('Modelos normativos'!AN9-'Dataset experimental'!C9-ABS(G9)-('Modelos Propostos'!E9-'Modelos normativos'!AP9)/0.25291)</f>
        <v>3.2665621684988405E-2</v>
      </c>
      <c r="G9" s="3">
        <f>'Dataset experimental'!K9+'Modelos empíricos'!K9^2+('Modelos Propostos'!E9-'Modelos normativos'!AQ9)*4.10553</f>
        <v>2.9111395070921335</v>
      </c>
      <c r="H9" s="3">
        <f t="shared" si="1"/>
        <v>-0.14343514350848982</v>
      </c>
      <c r="I9" s="3">
        <f>(1.61428/'Dataset experimental'!Q9)^3</f>
        <v>4.1264527140860192</v>
      </c>
      <c r="J9" s="3">
        <f>SIN('Dataset experimental'!E9)+1.450178*(SIN('Avaliação do resultado ML'!I9)+'Dataset experimental'!C9)</f>
        <v>-3.8140896399915443</v>
      </c>
      <c r="K9" s="3">
        <f>('Modelos empíricos'!C9-'Dataset experimental'!G9)*'Dataset experimental'!AE9-'Modelos normativos'!AP9</f>
        <v>-0.55493696702916284</v>
      </c>
      <c r="L9" s="3">
        <f>0.0076*'Dataset experimental'!B9+'Avaliação do resultado ML'!M9+'Avaliação do resultado ML'!N9+(-0.0328)*(0.0171*'Dataset experimental'!AD9-0.9442)*'Avaliação do resultado ML'!O9-'Avaliação do resultado ML'!P9-0.0364</f>
        <v>-0.13506526973209809</v>
      </c>
      <c r="M9" s="8">
        <f>0.03283*SIN(0.7328*'Dataset experimental'!D9-1.8266)</f>
        <v>-2.5597978327900409E-2</v>
      </c>
      <c r="N9" s="8">
        <f>0.0476*SIN(4.2067/(0.0095*'Dataset experimental'!P9-1.9338)^3)</f>
        <v>-4.373620254644274E-2</v>
      </c>
      <c r="O9" s="8">
        <f>0.0214*'Dataset experimental'!F9-3.1067*'Dataset experimental'!B9*'Dataset experimental'!P9*('Dataset experimental'!T9-'Dataset experimental'!R9)*(0.39*'Dataset experimental'!P9*'Dataset experimental'!T9/'Dataset experimental'!V9-'Dataset experimental'!Z9+3.12)/(100000*'Dataset experimental'!V9)+0.7995</f>
        <v>0.58224523423365027</v>
      </c>
      <c r="P9" s="8">
        <f>0.4461*('Dataset experimental'!Z9-0.6*'Modelos normativos'!AB9)*(3.4*'Dataset experimental'!L9+0.17*'Dataset experimental'!B9/'Modelos normativos'!AC9)/200000</f>
        <v>8.4305347068669267E-2</v>
      </c>
      <c r="Q9" s="3">
        <f>0.0076*'Dataset experimental'!B9+(-0.0328)*(0.0171*'Dataset experimental'!AD9-0.9442)*'Avaliação do resultado ML'!O9-'Avaliação do resultado ML'!P9-0.0364</f>
        <v>-6.573108885775493E-2</v>
      </c>
      <c r="R9" s="3">
        <f t="shared" si="2"/>
        <v>0.94164698014962889</v>
      </c>
      <c r="S9" s="3">
        <f>(-0.042-0.014*'Com TS variável MC2020'!Q18)*('Modelos normativos'!AP9-ABS('Modelos Propostos'!K9)-'Dataset experimental'!W9+COS(T9))</f>
        <v>6.9541938724265728E-2</v>
      </c>
      <c r="T9" s="3">
        <f>'Dataset experimental'!O9-('Modelos normativos'!AQ9-SIN(0.083/('Dataset experimental'!M9-'Dataset experimental'!O9))-'Modelos empíricos'!I9)/0.646</f>
        <v>2.6080625602310947</v>
      </c>
      <c r="X9" s="3">
        <f>'Modelos normativos'!S9+'Avaliação do resultado ML'!A9</f>
        <v>0.15146651574846437</v>
      </c>
      <c r="Y9" s="3">
        <f>X9/'Dataset experimental'!$AF9</f>
        <v>0.8414806430470243</v>
      </c>
      <c r="AK9" s="3">
        <f>'Modelos Propostos'!B9+H9</f>
        <v>0.14985329285243312</v>
      </c>
      <c r="AL9" s="3">
        <f>AK9/'Dataset experimental'!$AF9</f>
        <v>0.83251829362462848</v>
      </c>
      <c r="AW9" s="3">
        <f>'Modelos normativos'!S9+F9</f>
        <v>0.21261977708111235</v>
      </c>
      <c r="AX9" s="3">
        <f>AW9/'Dataset experimental'!$AF9</f>
        <v>1.1812209837839576</v>
      </c>
      <c r="BI9" s="3">
        <f>'Modelos Propostos'!B9+S9</f>
        <v>0.36283037508518867</v>
      </c>
      <c r="BJ9" s="3">
        <f>BI9/'Dataset experimental'!$AF9</f>
        <v>2.0157243060288259</v>
      </c>
      <c r="BU9" s="3">
        <f>'Modelos Propostos'!B9+L9</f>
        <v>0.15822316662882485</v>
      </c>
      <c r="BV9" s="3">
        <f>BU9/'Dataset experimental'!$AF9</f>
        <v>0.87901759238236032</v>
      </c>
      <c r="CH9" s="3">
        <f>'Modelos Propostos'!B9+Q9</f>
        <v>0.22755734750316803</v>
      </c>
      <c r="CI9" s="3">
        <f>CH9/'Dataset experimental'!$AF9</f>
        <v>1.2642074861287114</v>
      </c>
    </row>
    <row r="10" spans="1:87" x14ac:dyDescent="0.25">
      <c r="A10" s="3">
        <f t="shared" si="0"/>
        <v>-2.8221332175698222E-2</v>
      </c>
      <c r="B10" s="8">
        <f>'Dataset experimental'!K10*COS('Dataset experimental'!AC10)-'Dataset experimental'!M10-'Dataset experimental'!C10</f>
        <v>3.9635141272312771</v>
      </c>
      <c r="C10" s="8">
        <f>('Dataset experimental'!AE10+SIN('Avaliação do resultado ML'!B10))*0.70674187</f>
        <v>0.91706246673993452</v>
      </c>
      <c r="D10" s="8">
        <f>'Modelos Propostos'!E10+'Avaliação do resultado ML'!C10-'Modelos normativos'!AQ10</f>
        <v>0.13207408213713068</v>
      </c>
      <c r="E10" s="8">
        <f>'Modelos empíricos'!I10+1.1854</f>
        <v>2.4971151041021651</v>
      </c>
      <c r="F10" s="3">
        <f>-0.01753*('Modelos normativos'!AN10-'Dataset experimental'!C10-ABS(G10)-('Modelos Propostos'!E10-'Modelos normativos'!AP10)/0.25291)</f>
        <v>1.097466042561261E-2</v>
      </c>
      <c r="G10" s="3">
        <f>'Dataset experimental'!K10+'Modelos empíricos'!K10^2+('Modelos Propostos'!E10-'Modelos normativos'!AQ10)*4.10553</f>
        <v>7.3072838087229854</v>
      </c>
      <c r="H10" s="3">
        <f t="shared" si="1"/>
        <v>-0.1370563573941698</v>
      </c>
      <c r="I10" s="3">
        <f>(1.61428/'Dataset experimental'!Q10)^3</f>
        <v>4.1264527140860192</v>
      </c>
      <c r="J10" s="3">
        <f>SIN('Dataset experimental'!E10)+1.450178*(SIN('Avaliação do resultado ML'!I10)+'Dataset experimental'!C10)</f>
        <v>-3.8140896399915443</v>
      </c>
      <c r="K10" s="3">
        <f>('Modelos empíricos'!C10-'Dataset experimental'!G10)*'Dataset experimental'!AE10-'Modelos normativos'!AP10</f>
        <v>-0.36063949172243082</v>
      </c>
      <c r="L10" s="3">
        <f>0.0076*'Dataset experimental'!B10+'Avaliação do resultado ML'!M10+'Avaliação do resultado ML'!N10+(-0.0328)*(0.0171*'Dataset experimental'!AD10-0.9442)*'Avaliação do resultado ML'!O10-'Avaliação do resultado ML'!P10-0.0364</f>
        <v>-0.13926535358970865</v>
      </c>
      <c r="M10" s="8">
        <f>0.03283*SIN(0.7328*'Dataset experimental'!D10-1.8266)</f>
        <v>-2.5597978327900409E-2</v>
      </c>
      <c r="N10" s="8">
        <f>0.0476*SIN(4.2067/(0.0095*'Dataset experimental'!P10-1.9338)^3)</f>
        <v>-4.373620254644274E-2</v>
      </c>
      <c r="O10" s="8">
        <f>0.0214*'Dataset experimental'!F10-3.1067*'Dataset experimental'!B10*'Dataset experimental'!P10*('Dataset experimental'!T10-'Dataset experimental'!R10)*(0.39*'Dataset experimental'!P10*'Dataset experimental'!T10/'Dataset experimental'!V10-'Dataset experimental'!Z10+3.12)/(100000*'Dataset experimental'!V10)+0.7995</f>
        <v>-0.4851590485983247</v>
      </c>
      <c r="P10" s="8">
        <f>0.4461*('Dataset experimental'!Z10-0.6*'Modelos normativos'!AB10)*(3.4*'Dataset experimental'!L10+0.17*'Dataset experimental'!B10/'Modelos normativos'!AC10)/200000</f>
        <v>0.14193573346954252</v>
      </c>
      <c r="Q10" s="3">
        <f>0.0076*'Dataset experimental'!B10+(-0.0328)*(0.0171*'Dataset experimental'!AD10-0.9442)*'Avaliação do resultado ML'!O10-'Avaliação do resultado ML'!P10-0.0364</f>
        <v>-6.9931172715365489E-2</v>
      </c>
      <c r="R10" s="3">
        <f t="shared" si="2"/>
        <v>1.0161174296292279</v>
      </c>
      <c r="S10" s="3">
        <f>(-0.042-0.014*'Com TS variável MC2020'!Q19)*('Modelos normativos'!AP10-ABS('Modelos Propostos'!K10)-'Dataset experimental'!W10+COS(T10))</f>
        <v>-8.4607295996664986E-2</v>
      </c>
      <c r="T10" s="3">
        <f>'Dataset experimental'!O10-('Modelos normativos'!AQ10-SIN(0.083/('Dataset experimental'!M10-'Dataset experimental'!O10))-'Modelos empíricos'!I10)/0.646</f>
        <v>0.87041696790582812</v>
      </c>
      <c r="X10" s="3">
        <f>'Modelos normativos'!S10+'Avaliação do resultado ML'!A10</f>
        <v>0.281692904979925</v>
      </c>
      <c r="Y10" s="3">
        <f>X10/'Dataset experimental'!$AF10</f>
        <v>1.0834342499227885</v>
      </c>
      <c r="AK10" s="3">
        <f>'Modelos Propostos'!B10+H10</f>
        <v>0.35454978322203168</v>
      </c>
      <c r="AL10" s="3">
        <f>AK10/'Dataset experimental'!$AF10</f>
        <v>1.3636530123924295</v>
      </c>
      <c r="AW10" s="3">
        <f>'Modelos normativos'!S10+F10</f>
        <v>0.32088889758123584</v>
      </c>
      <c r="AX10" s="3">
        <f>AW10/'Dataset experimental'!$AF10</f>
        <v>1.2341880676201378</v>
      </c>
      <c r="BI10" s="3">
        <f>'Modelos Propostos'!B10+S10</f>
        <v>0.40699884461953645</v>
      </c>
      <c r="BJ10" s="3">
        <f>BI10/'Dataset experimental'!$AF10</f>
        <v>1.5653801716136018</v>
      </c>
      <c r="BU10" s="3">
        <f>'Modelos Propostos'!B10+L10</f>
        <v>0.3523407870264928</v>
      </c>
      <c r="BV10" s="3">
        <f>BU10/'Dataset experimental'!$AF10</f>
        <v>1.3551568731788184</v>
      </c>
      <c r="CH10" s="3">
        <f>'Modelos Propostos'!B10+Q10</f>
        <v>0.42167496790083597</v>
      </c>
      <c r="CI10" s="3">
        <f>CH10/'Dataset experimental'!$AF10</f>
        <v>1.6218267996185998</v>
      </c>
    </row>
    <row r="11" spans="1:87" x14ac:dyDescent="0.25">
      <c r="A11" s="3">
        <f t="shared" si="0"/>
        <v>2.7212668966232541E-2</v>
      </c>
      <c r="B11" s="8">
        <f>'Dataset experimental'!K11*COS('Dataset experimental'!AC11)-'Dataset experimental'!M11-'Dataset experimental'!C11</f>
        <v>1.9895622145501026</v>
      </c>
      <c r="C11" s="8">
        <f>('Dataset experimental'!AE11+SIN('Avaliação do resultado ML'!B11))*0.70674187</f>
        <v>0.5527653979603423</v>
      </c>
      <c r="D11" s="8">
        <f>'Modelos Propostos'!E11+'Avaliação do resultado ML'!C11-'Modelos normativos'!AQ11</f>
        <v>0.71415238146483051</v>
      </c>
      <c r="E11" s="8">
        <f>'Modelos empíricos'!I11+1.1854</f>
        <v>2.2852497777119964</v>
      </c>
      <c r="F11" s="3">
        <f>-0.01753*('Modelos normativos'!AN11-'Dataset experimental'!C11-ABS(G11)-('Modelos Propostos'!E11-'Modelos normativos'!AP11)/0.25291)</f>
        <v>1.4232183134646055E-2</v>
      </c>
      <c r="G11" s="3">
        <f>'Dataset experimental'!K11+'Modelos empíricos'!K11^2+('Modelos Propostos'!E11-'Modelos normativos'!AQ11)*4.10553</f>
        <v>1.0143140217522342</v>
      </c>
      <c r="H11" s="3">
        <f t="shared" si="1"/>
        <v>-7.4247022847609978E-3</v>
      </c>
      <c r="I11" s="3">
        <f>(1.61428/'Dataset experimental'!Q11)^3</f>
        <v>-284157.31528646126</v>
      </c>
      <c r="J11" s="3">
        <f>SIN('Dataset experimental'!E11)+1.450178*(SIN('Avaliação do resultado ML'!I11)+'Dataset experimental'!C11)</f>
        <v>-1.3055205503015221</v>
      </c>
      <c r="K11" s="3">
        <f>('Modelos empíricos'!C11-'Dataset experimental'!G11)*'Dataset experimental'!AE11-'Modelos normativos'!AP11</f>
        <v>1.0793645257885462</v>
      </c>
      <c r="L11" s="3">
        <f>0.0076*'Dataset experimental'!B11+'Avaliação do resultado ML'!M11+'Avaliação do resultado ML'!N11+(-0.0328)*(0.0171*'Dataset experimental'!AD11-0.9442)*'Avaliação do resultado ML'!O11-'Avaliação do resultado ML'!P11-0.0364</f>
        <v>6.1980186394066245E-3</v>
      </c>
      <c r="M11" s="8">
        <f>0.03283*SIN(0.7328*'Dataset experimental'!D11-1.8266)</f>
        <v>2.9326529015635511E-2</v>
      </c>
      <c r="N11" s="8">
        <f>0.0476*SIN(4.2067/(0.0095*'Dataset experimental'!P11-1.9338)^3)</f>
        <v>5.9120217713462737E-4</v>
      </c>
      <c r="O11" s="8">
        <f>0.0214*'Dataset experimental'!F11-3.1067*'Dataset experimental'!B11*'Dataset experimental'!P11*('Dataset experimental'!T11-'Dataset experimental'!R11)*(0.39*'Dataset experimental'!P11*'Dataset experimental'!T11/'Dataset experimental'!V11-'Dataset experimental'!Z11+3.12)/(100000*'Dataset experimental'!V11)+0.7995</f>
        <v>0.48396796578272083</v>
      </c>
      <c r="P11" s="8">
        <f>0.4461*('Dataset experimental'!Z11-0.6*'Modelos normativos'!AB11)*(3.4*'Dataset experimental'!L11+0.17*'Dataset experimental'!B11/'Modelos normativos'!AC11)/200000</f>
        <v>6.5380375556471471E-2</v>
      </c>
      <c r="Q11" s="3">
        <f>0.0076*'Dataset experimental'!B11+(-0.0328)*(0.0171*'Dataset experimental'!AD11-0.9442)*'Avaliação do resultado ML'!O11-'Avaliação do resultado ML'!P11-0.0364</f>
        <v>-2.3719712553363512E-2</v>
      </c>
      <c r="R11" s="3">
        <f t="shared" si="2"/>
        <v>-0.83478345685696942</v>
      </c>
      <c r="S11" s="3">
        <f>(-0.042-0.014*'Com TS variável MC2020'!Q20)*('Modelos normativos'!AP11-ABS('Modelos Propostos'!K11)-'Dataset experimental'!W11+COS(T11))</f>
        <v>3.9747473360600499E-2</v>
      </c>
      <c r="T11" s="3">
        <f>'Dataset experimental'!O11-('Modelos normativos'!AQ11-SIN(0.083/('Dataset experimental'!M11-'Dataset experimental'!O11))-'Modelos empíricos'!I11)/0.646</f>
        <v>1.4560595155565585</v>
      </c>
      <c r="X11" s="3">
        <f>'Modelos normativos'!S11+'Avaliação do resultado ML'!A11</f>
        <v>0.16589295922064098</v>
      </c>
      <c r="Y11" s="3">
        <f>X11/'Dataset experimental'!$AF11</f>
        <v>1.0368309951290062</v>
      </c>
      <c r="AK11" s="3">
        <f>'Modelos Propostos'!B11+H11</f>
        <v>0.1598225826641668</v>
      </c>
      <c r="AL11" s="3">
        <f>AK11/'Dataset experimental'!$AF11</f>
        <v>0.99889114165104242</v>
      </c>
      <c r="AW11" s="3">
        <f>'Modelos normativos'!S11+F11</f>
        <v>0.1529124733890545</v>
      </c>
      <c r="AX11" s="3">
        <f>AW11/'Dataset experimental'!$AF11</f>
        <v>0.95570295868159061</v>
      </c>
      <c r="BI11" s="3">
        <f>'Modelos Propostos'!B11+S11</f>
        <v>0.20699475830952829</v>
      </c>
      <c r="BJ11" s="3">
        <f>BI11/'Dataset experimental'!$AF11</f>
        <v>1.2937172394345517</v>
      </c>
      <c r="BU11" s="3">
        <f>'Modelos Propostos'!B11+L11</f>
        <v>0.17344530358833443</v>
      </c>
      <c r="BV11" s="3">
        <f>BU11/'Dataset experimental'!$AF11</f>
        <v>1.0840331474270901</v>
      </c>
      <c r="CH11" s="3">
        <f>'Modelos Propostos'!B11+Q11</f>
        <v>0.1435275723955643</v>
      </c>
      <c r="CI11" s="3">
        <f>CH11/'Dataset experimental'!$AF11</f>
        <v>0.89704732747227678</v>
      </c>
    </row>
    <row r="12" spans="1:87" x14ac:dyDescent="0.25">
      <c r="A12" s="3">
        <f t="shared" si="0"/>
        <v>3.6628445736008895E-2</v>
      </c>
      <c r="B12" s="8">
        <f>'Dataset experimental'!K12*COS('Dataset experimental'!AC12)-'Dataset experimental'!M12-'Dataset experimental'!C12</f>
        <v>1.9895622145501026</v>
      </c>
      <c r="C12" s="8">
        <f>('Dataset experimental'!AE12+SIN('Avaliação do resultado ML'!B12))*0.70674187</f>
        <v>0.63326203938787895</v>
      </c>
      <c r="D12" s="8">
        <f>'Modelos Propostos'!E12+'Avaliação do resultado ML'!C12-'Modelos normativos'!AQ12</f>
        <v>0.80596575589115127</v>
      </c>
      <c r="E12" s="8">
        <f>'Modelos empíricos'!I12+1.1854</f>
        <v>2.209912217134125</v>
      </c>
      <c r="F12" s="3">
        <f>-0.01753*('Modelos normativos'!AN12-'Dataset experimental'!C12-ABS(G12)-('Modelos Propostos'!E12-'Modelos normativos'!AP12)/0.25291)</f>
        <v>1.0783119443962486E-2</v>
      </c>
      <c r="G12" s="3">
        <f>'Dataset experimental'!K12+'Modelos empíricos'!K12^2+('Modelos Propostos'!E12-'Modelos normativos'!AQ12)*4.10553</f>
        <v>1.3334570452880561</v>
      </c>
      <c r="H12" s="3">
        <f t="shared" si="1"/>
        <v>-2.0887064907315834E-2</v>
      </c>
      <c r="I12" s="3">
        <f>(1.61428/'Dataset experimental'!Q12)^3</f>
        <v>-284157.31528646126</v>
      </c>
      <c r="J12" s="3">
        <f>SIN('Dataset experimental'!E12)+1.450178*(SIN('Avaliação do resultado ML'!I12)+'Dataset experimental'!C12)</f>
        <v>-1.3055205503015221</v>
      </c>
      <c r="K12" s="3">
        <f>('Modelos empíricos'!C12-'Dataset experimental'!G12)*'Dataset experimental'!AE12-'Modelos normativos'!AP12</f>
        <v>0.6693016984186152</v>
      </c>
      <c r="L12" s="3">
        <f>0.0076*'Dataset experimental'!B12+'Avaliação do resultado ML'!M12+'Avaliação do resultado ML'!N12+(-0.0328)*(0.0171*'Dataset experimental'!AD12-0.9442)*'Avaliação do resultado ML'!O12-'Avaliação do resultado ML'!P12-0.0364</f>
        <v>-1.2018871282344551E-2</v>
      </c>
      <c r="M12" s="8">
        <f>0.03283*SIN(0.7328*'Dataset experimental'!D12-1.8266)</f>
        <v>2.9326529015635511E-2</v>
      </c>
      <c r="N12" s="8">
        <f>0.0476*SIN(4.2067/(0.0095*'Dataset experimental'!P12-1.9338)^3)</f>
        <v>5.9120217713462737E-4</v>
      </c>
      <c r="O12" s="8">
        <f>0.0214*'Dataset experimental'!F12-3.1067*'Dataset experimental'!B12*'Dataset experimental'!P12*('Dataset experimental'!T12-'Dataset experimental'!R12)*(0.39*'Dataset experimental'!P12*'Dataset experimental'!T12/'Dataset experimental'!V12-'Dataset experimental'!Z12+3.12)/(100000*'Dataset experimental'!V12)+0.7995</f>
        <v>0.19936691819068686</v>
      </c>
      <c r="P12" s="8">
        <f>0.4461*('Dataset experimental'!Z12-0.6*'Modelos normativos'!AB12)*(3.4*'Dataset experimental'!L12+0.17*'Dataset experimental'!B12/'Modelos normativos'!AC12)/200000</f>
        <v>8.1639072286258663E-2</v>
      </c>
      <c r="Q12" s="3">
        <f>0.0076*'Dataset experimental'!B12+(-0.0328)*(0.0171*'Dataset experimental'!AD12-0.9442)*'Avaliação do resultado ML'!O12-'Avaliação do resultado ML'!P12-0.0364</f>
        <v>-4.1936602475114687E-2</v>
      </c>
      <c r="R12" s="3">
        <f t="shared" si="2"/>
        <v>0.57542174238826926</v>
      </c>
      <c r="S12" s="3">
        <f>(-0.042-0.014*'Com TS variável MC2020'!Q21)*('Modelos normativos'!AP12-ABS('Modelos Propostos'!K12)-'Dataset experimental'!W12+COS(T12))</f>
        <v>-3.9388048913792705E-3</v>
      </c>
      <c r="T12" s="3">
        <f>'Dataset experimental'!O12-('Modelos normativos'!AQ12-SIN(0.083/('Dataset experimental'!M12-'Dataset experimental'!O12))-'Modelos empíricos'!I12)/0.646</f>
        <v>0.83525399020446678</v>
      </c>
      <c r="X12" s="3">
        <f>'Modelos normativos'!S12+'Avaliação do resultado ML'!A12</f>
        <v>0.20875735675317747</v>
      </c>
      <c r="Y12" s="3">
        <f>X12/'Dataset experimental'!$AF12</f>
        <v>1.0437867837658872</v>
      </c>
      <c r="AK12" s="3">
        <f>'Modelos Propostos'!B12+H12</f>
        <v>0.19315374594182994</v>
      </c>
      <c r="AL12" s="3">
        <f>AK12/'Dataset experimental'!$AF12</f>
        <v>0.96576872970914962</v>
      </c>
      <c r="AW12" s="3">
        <f>'Modelos normativos'!S12+F12</f>
        <v>0.18291203046113105</v>
      </c>
      <c r="AX12" s="3">
        <f>AW12/'Dataset experimental'!$AF12</f>
        <v>0.91456015230565524</v>
      </c>
      <c r="BI12" s="3">
        <f>'Modelos Propostos'!B12+S12</f>
        <v>0.21010200595776651</v>
      </c>
      <c r="BJ12" s="3">
        <f>BI12/'Dataset experimental'!$AF12</f>
        <v>1.0505100297888326</v>
      </c>
      <c r="BU12" s="3">
        <f>'Modelos Propostos'!B12+L12</f>
        <v>0.20202193956680123</v>
      </c>
      <c r="BV12" s="3">
        <f>BU12/'Dataset experimental'!$AF12</f>
        <v>1.0101096978340061</v>
      </c>
      <c r="CH12" s="3">
        <f>'Modelos Propostos'!B12+Q12</f>
        <v>0.17210420837403109</v>
      </c>
      <c r="CI12" s="3">
        <f>CH12/'Dataset experimental'!$AF12</f>
        <v>0.86052104187015543</v>
      </c>
    </row>
    <row r="13" spans="1:87" x14ac:dyDescent="0.25">
      <c r="A13" s="3">
        <f t="shared" si="0"/>
        <v>4.336816799072115E-2</v>
      </c>
      <c r="B13" s="8">
        <f>'Dataset experimental'!K13*COS('Dataset experimental'!AC13)-'Dataset experimental'!M13-'Dataset experimental'!C13</f>
        <v>1.9895622145501026</v>
      </c>
      <c r="C13" s="8">
        <f>('Dataset experimental'!AE13+SIN('Avaliação do resultado ML'!B13))*0.70674187</f>
        <v>0.71918542068693481</v>
      </c>
      <c r="D13" s="8">
        <f>'Modelos Propostos'!E13+'Avaliação do resultado ML'!C13-'Modelos normativos'!AQ13</f>
        <v>0.90903600239608084</v>
      </c>
      <c r="E13" s="8">
        <f>'Modelos empíricos'!I13+1.1854</f>
        <v>2.3642951106355876</v>
      </c>
      <c r="F13" s="3">
        <f>-0.01753*('Modelos normativos'!AN13-'Dataset experimental'!C13-ABS(G13)-('Modelos Propostos'!E13-'Modelos normativos'!AP13)/0.25291)</f>
        <v>6.0618521808225656E-3</v>
      </c>
      <c r="G13" s="3">
        <f>'Dataset experimental'!K13+'Modelos empíricos'!K13^2+('Modelos Propostos'!E13-'Modelos normativos'!AQ13)*4.10553</f>
        <v>2.1114274682830598</v>
      </c>
      <c r="H13" s="3">
        <f t="shared" si="1"/>
        <v>-3.7220635890182326E-2</v>
      </c>
      <c r="I13" s="3">
        <f>(1.61428/'Dataset experimental'!Q13)^3</f>
        <v>-284157.31528646126</v>
      </c>
      <c r="J13" s="3">
        <f>SIN('Dataset experimental'!E13)+1.450178*(SIN('Avaliação do resultado ML'!I13)+'Dataset experimental'!C13)</f>
        <v>-1.3055205503015221</v>
      </c>
      <c r="K13" s="3">
        <f>('Modelos empíricos'!C13-'Dataset experimental'!G13)*'Dataset experimental'!AE13-'Modelos normativos'!AP13</f>
        <v>0.1717820218159197</v>
      </c>
      <c r="L13" s="3">
        <f>0.0076*'Dataset experimental'!B13+'Avaliação do resultado ML'!M13+'Avaliação do resultado ML'!N13+(-0.0328)*(0.0171*'Dataset experimental'!AD13-0.9442)*'Avaliação do resultado ML'!O13-'Avaliação do resultado ML'!P13-0.0364</f>
        <v>-2.9112506101778346E-2</v>
      </c>
      <c r="M13" s="8">
        <f>0.03283*SIN(0.7328*'Dataset experimental'!D13-1.8266)</f>
        <v>2.9326529015635511E-2</v>
      </c>
      <c r="N13" s="8">
        <f>0.0476*SIN(4.2067/(0.0095*'Dataset experimental'!P13-1.9338)^3)</f>
        <v>5.9120217713462737E-4</v>
      </c>
      <c r="O13" s="8">
        <f>0.0214*'Dataset experimental'!F13-3.1067*'Dataset experimental'!B13*'Dataset experimental'!P13*('Dataset experimental'!T13-'Dataset experimental'!R13)*(0.39*'Dataset experimental'!P13*'Dataset experimental'!T13/'Dataset experimental'!V13-'Dataset experimental'!Z13+3.12)/(100000*'Dataset experimental'!V13)+0.7995</f>
        <v>-0.10442071687946186</v>
      </c>
      <c r="P13" s="8">
        <f>0.4461*('Dataset experimental'!Z13-0.6*'Modelos normativos'!AB13)*(3.4*'Dataset experimental'!L13+0.17*'Dataset experimental'!B13/'Modelos normativos'!AC13)/200000</f>
        <v>9.8993860930413527E-2</v>
      </c>
      <c r="Q13" s="3">
        <f>0.0076*'Dataset experimental'!B13+(-0.0328)*(0.0171*'Dataset experimental'!AD13-0.9442)*'Avaliação do resultado ML'!O13-'Avaliação do resultado ML'!P13-0.0364</f>
        <v>-5.9030237294548482E-2</v>
      </c>
      <c r="R13" s="3">
        <f t="shared" si="2"/>
        <v>0.78216036361316821</v>
      </c>
      <c r="S13" s="3">
        <f>(-0.042-0.014*'Com TS variável MC2020'!Q22)*('Modelos normativos'!AP13-ABS('Modelos Propostos'!K13)-'Dataset experimental'!W13+COS(T13))</f>
        <v>-5.79790719312272E-2</v>
      </c>
      <c r="T13" s="3">
        <f>'Dataset experimental'!O13-('Modelos normativos'!AQ13-SIN(0.083/('Dataset experimental'!M13-'Dataset experimental'!O13))-'Modelos empíricos'!I13)/0.646</f>
        <v>0.53606295610821542</v>
      </c>
      <c r="X13" s="3">
        <f>'Modelos normativos'!S13+'Avaliação do resultado ML'!A13</f>
        <v>0.25120066296813925</v>
      </c>
      <c r="Y13" s="3">
        <f>X13/'Dataset experimental'!$AF13</f>
        <v>1.2560033148406962</v>
      </c>
      <c r="AK13" s="3">
        <f>'Modelos Propostos'!B13+H13</f>
        <v>0.22676832058279173</v>
      </c>
      <c r="AL13" s="3">
        <f>AK13/'Dataset experimental'!$AF13</f>
        <v>1.1338416029139586</v>
      </c>
      <c r="AW13" s="3">
        <f>'Modelos normativos'!S13+F13</f>
        <v>0.21389434715824066</v>
      </c>
      <c r="AX13" s="3">
        <f>AW13/'Dataset experimental'!$AF13</f>
        <v>1.0694717357912031</v>
      </c>
      <c r="BI13" s="3">
        <f>'Modelos Propostos'!B13+S13</f>
        <v>0.20600988454174685</v>
      </c>
      <c r="BJ13" s="3">
        <f>BI13/'Dataset experimental'!$AF13</f>
        <v>1.0300494227087342</v>
      </c>
      <c r="BU13" s="3">
        <f>'Modelos Propostos'!B13+L13</f>
        <v>0.2348764503711957</v>
      </c>
      <c r="BV13" s="3">
        <f>BU13/'Dataset experimental'!$AF13</f>
        <v>1.1743822518559783</v>
      </c>
      <c r="CH13" s="3">
        <f>'Modelos Propostos'!B13+Q13</f>
        <v>0.20495871917842556</v>
      </c>
      <c r="CI13" s="3">
        <f>CH13/'Dataset experimental'!$AF13</f>
        <v>1.0247935958921277</v>
      </c>
    </row>
    <row r="14" spans="1:87" x14ac:dyDescent="0.25">
      <c r="A14" s="3">
        <f t="shared" si="0"/>
        <v>5.4100129605290592E-2</v>
      </c>
      <c r="B14" s="8">
        <f>'Dataset experimental'!K14*COS('Dataset experimental'!AC14)-'Dataset experimental'!M14-'Dataset experimental'!C14</f>
        <v>1.9895622145501026</v>
      </c>
      <c r="C14" s="8">
        <f>('Dataset experimental'!AE14+SIN('Avaliação do resultado ML'!B14))*0.70674187</f>
        <v>0.80601325863124396</v>
      </c>
      <c r="D14" s="8">
        <f>'Modelos Propostos'!E14+'Avaliação do resultado ML'!C14-'Modelos normativos'!AQ14</f>
        <v>1.0171607607623987</v>
      </c>
      <c r="E14" s="8">
        <f>'Modelos empíricos'!I14+1.1854</f>
        <v>2.2978192393554489</v>
      </c>
      <c r="F14" s="3">
        <f>-0.01753*('Modelos normativos'!AN14-'Dataset experimental'!C14-ABS(G14)-('Modelos Propostos'!E14-'Modelos normativos'!AP14)/0.25291)</f>
        <v>9.5106659424131473E-3</v>
      </c>
      <c r="G14" s="3">
        <f>'Dataset experimental'!K14+'Modelos empíricos'!K14^2+('Modelos Propostos'!E14-'Modelos normativos'!AQ14)*4.10553</f>
        <v>3.3507893102865367</v>
      </c>
      <c r="H14" s="3">
        <f t="shared" si="1"/>
        <v>-5.1286041564564039E-2</v>
      </c>
      <c r="I14" s="3">
        <f>(1.61428/'Dataset experimental'!Q14)^3</f>
        <v>-284157.31528646126</v>
      </c>
      <c r="J14" s="3">
        <f>SIN('Dataset experimental'!E14)+1.450178*(SIN('Avaliação do resultado ML'!I14)+'Dataset experimental'!C14)</f>
        <v>-1.3055205503015221</v>
      </c>
      <c r="K14" s="3">
        <f>('Modelos empíricos'!C14-'Dataset experimental'!G14)*'Dataset experimental'!AE14-'Modelos normativos'!AP14</f>
        <v>-0.256649463849073</v>
      </c>
      <c r="L14" s="3">
        <f>0.0076*'Dataset experimental'!B14+'Avaliação do resultado ML'!M14+'Avaliação do resultado ML'!N14+(-0.0328)*(0.0171*'Dataset experimental'!AD14-0.9442)*'Avaliação do resultado ML'!O14-'Avaliação do resultado ML'!P14-0.0364</f>
        <v>-4.3919567185372418E-2</v>
      </c>
      <c r="M14" s="8">
        <f>0.03283*SIN(0.7328*'Dataset experimental'!D14-1.8266)</f>
        <v>2.9326529015635511E-2</v>
      </c>
      <c r="N14" s="8">
        <f>0.0476*SIN(4.2067/(0.0095*'Dataset experimental'!P14-1.9338)^3)</f>
        <v>5.9120217713462737E-4</v>
      </c>
      <c r="O14" s="8">
        <f>0.0214*'Dataset experimental'!F14-3.1067*'Dataset experimental'!B14*'Dataset experimental'!P14*('Dataset experimental'!T14-'Dataset experimental'!R14)*(0.39*'Dataset experimental'!P14*'Dataset experimental'!T14/'Dataset experimental'!V14-'Dataset experimental'!Z14+3.12)/(100000*'Dataset experimental'!V14)+0.7995</f>
        <v>-0.41140611652929537</v>
      </c>
      <c r="P14" s="8">
        <f>0.4461*('Dataset experimental'!Z14-0.6*'Modelos normativos'!AB14)*(3.4*'Dataset experimental'!L14+0.17*'Dataset experimental'!B14/'Modelos normativos'!AC14)/200000</f>
        <v>0.11653133156029627</v>
      </c>
      <c r="Q14" s="3">
        <f>0.0076*'Dataset experimental'!B14+(-0.0328)*(0.0171*'Dataset experimental'!AD14-0.9442)*'Avaliação do resultado ML'!O14-'Avaliação do resultado ML'!P14-0.0364</f>
        <v>-7.3837298378142555E-2</v>
      </c>
      <c r="R14" s="3">
        <f t="shared" si="2"/>
        <v>0.85636492592398739</v>
      </c>
      <c r="S14" s="3">
        <f>(-0.042-0.014*'Com TS variável MC2020'!Q23)*('Modelos normativos'!AP14-ABS('Modelos Propostos'!K14)-'Dataset experimental'!W14+COS(T14))</f>
        <v>-9.6956676049183482E-2</v>
      </c>
      <c r="T14" s="3">
        <f>'Dataset experimental'!O14-('Modelos normativos'!AQ14-SIN(0.083/('Dataset experimental'!M14-'Dataset experimental'!O14))-'Modelos empíricos'!I14)/0.646</f>
        <v>-0.11067969858082749</v>
      </c>
      <c r="X14" s="3">
        <f>'Modelos normativos'!S14+'Avaliação do resultado ML'!A14</f>
        <v>0.29801203574253965</v>
      </c>
      <c r="Y14" s="3">
        <f>X14/'Dataset experimental'!$AF14</f>
        <v>1.2417168155939153</v>
      </c>
      <c r="AK14" s="3">
        <f>'Modelos Propostos'!B14+H14</f>
        <v>0.26317683048617313</v>
      </c>
      <c r="AL14" s="3">
        <f>AK14/'Dataset experimental'!$AF14</f>
        <v>1.0965701270257213</v>
      </c>
      <c r="AW14" s="3">
        <f>'Modelos normativos'!S14+F14</f>
        <v>0.25342257207966223</v>
      </c>
      <c r="AX14" s="3">
        <f>AW14/'Dataset experimental'!$AF14</f>
        <v>1.0559273836652594</v>
      </c>
      <c r="BI14" s="3">
        <f>'Modelos Propostos'!B14+S14</f>
        <v>0.21750619600155366</v>
      </c>
      <c r="BJ14" s="3">
        <f>BI14/'Dataset experimental'!$AF14</f>
        <v>0.90627581667314028</v>
      </c>
      <c r="BU14" s="3">
        <f>'Modelos Propostos'!B14+L14</f>
        <v>0.27054330486536471</v>
      </c>
      <c r="BV14" s="3">
        <f>BU14/'Dataset experimental'!$AF14</f>
        <v>1.1272637702723529</v>
      </c>
      <c r="CH14" s="3">
        <f>'Modelos Propostos'!B14+Q14</f>
        <v>0.24062557367259457</v>
      </c>
      <c r="CI14" s="3">
        <f>CH14/'Dataset experimental'!$AF14</f>
        <v>1.002606556969144</v>
      </c>
    </row>
    <row r="15" spans="1:87" x14ac:dyDescent="0.25">
      <c r="A15" s="3">
        <f t="shared" si="0"/>
        <v>6.2981941377898712E-2</v>
      </c>
      <c r="B15" s="8">
        <f>'Dataset experimental'!K15*COS('Dataset experimental'!AC15)-'Dataset experimental'!M15-'Dataset experimental'!C15</f>
        <v>1.9895622145501026</v>
      </c>
      <c r="C15" s="8">
        <f>('Dataset experimental'!AE15+SIN('Avaliação do resultado ML'!B15))*0.70674187</f>
        <v>0.86208957063694369</v>
      </c>
      <c r="D15" s="8">
        <f>'Modelos Propostos'!E15+'Avaliação do resultado ML'!C15-'Modelos normativos'!AQ15</f>
        <v>1.0886611232990986</v>
      </c>
      <c r="E15" s="8">
        <f>'Modelos empíricos'!I15+1.1854</f>
        <v>2.142505492516575</v>
      </c>
      <c r="F15" s="3">
        <f>-0.01753*('Modelos normativos'!AN15-'Dataset experimental'!C15-ABS(G15)-('Modelos Propostos'!E15-'Modelos normativos'!AP15)/0.25291)</f>
        <v>1.6065726700861253E-2</v>
      </c>
      <c r="G15" s="3">
        <f>'Dataset experimental'!K15+'Modelos empíricos'!K15^2+('Modelos Propostos'!E15-'Modelos normativos'!AQ15)*4.10553</f>
        <v>4.3914822301873429</v>
      </c>
      <c r="H15" s="3">
        <f t="shared" si="1"/>
        <v>-5.9066328299254796E-2</v>
      </c>
      <c r="I15" s="3">
        <f>(1.61428/'Dataset experimental'!Q15)^3</f>
        <v>-284157.31528646126</v>
      </c>
      <c r="J15" s="3">
        <f>SIN('Dataset experimental'!E15)+1.450178*(SIN('Avaliação do resultado ML'!I15)+'Dataset experimental'!C15)</f>
        <v>-1.3055205503015221</v>
      </c>
      <c r="K15" s="3">
        <f>('Modelos empíricos'!C15-'Dataset experimental'!G15)*'Dataset experimental'!AE15-'Modelos normativos'!AP15</f>
        <v>-0.49363657121096027</v>
      </c>
      <c r="L15" s="3">
        <f>0.0076*'Dataset experimental'!B15+'Avaliação do resultado ML'!M15+'Avaliação do resultado ML'!N15+(-0.0328)*(0.0171*'Dataset experimental'!AD15-0.9442)*'Avaliação do resultado ML'!O15-'Avaliação do resultado ML'!P15-0.0364</f>
        <v>-5.2164730655390776E-2</v>
      </c>
      <c r="M15" s="8">
        <f>0.03283*SIN(0.7328*'Dataset experimental'!D15-1.8266)</f>
        <v>2.9326529015635511E-2</v>
      </c>
      <c r="N15" s="8">
        <f>0.0476*SIN(4.2067/(0.0095*'Dataset experimental'!P15-1.9338)^3)</f>
        <v>5.9120217713462737E-4</v>
      </c>
      <c r="O15" s="8">
        <f>0.0214*'Dataset experimental'!F15-3.1067*'Dataset experimental'!B15*'Dataset experimental'!P15*('Dataset experimental'!T15-'Dataset experimental'!R15)*(0.39*'Dataset experimental'!P15*'Dataset experimental'!T15/'Dataset experimental'!V15-'Dataset experimental'!Z15+3.12)/(100000*'Dataset experimental'!V15)+0.7995</f>
        <v>-0.60966752046981421</v>
      </c>
      <c r="P15" s="8">
        <f>0.4461*('Dataset experimental'!Z15-0.6*'Modelos normativos'!AB15)*(3.4*'Dataset experimental'!L15+0.17*'Dataset experimental'!B15/'Modelos normativos'!AC15)/200000</f>
        <v>0.12785761467542897</v>
      </c>
      <c r="Q15" s="3">
        <f>0.0076*'Dataset experimental'!B15+(-0.0328)*(0.0171*'Dataset experimental'!AD15-0.9442)*'Avaliação do resultado ML'!O15-'Avaliação do resultado ML'!P15-0.0364</f>
        <v>-8.2082461848160912E-2</v>
      </c>
      <c r="R15" s="3">
        <f t="shared" si="2"/>
        <v>0.88315512674331764</v>
      </c>
      <c r="S15" s="3">
        <f>(-0.042-0.014*'Com TS variável MC2020'!Q24)*('Modelos normativos'!AP15-ABS('Modelos Propostos'!K15)-'Dataset experimental'!W15+COS(T15))</f>
        <v>-9.3428465099279434E-2</v>
      </c>
      <c r="T15" s="3">
        <f>'Dataset experimental'!O15-('Modelos normativos'!AQ15-SIN(0.083/('Dataset experimental'!M15-'Dataset experimental'!O15))-'Modelos empíricos'!I15)/0.646</f>
        <v>-0.70233269914147334</v>
      </c>
      <c r="X15" s="3">
        <f>'Modelos normativos'!S15+'Avaliação do resultado ML'!A15</f>
        <v>0.33019513388920546</v>
      </c>
      <c r="Y15" s="3">
        <f>X15/'Dataset experimental'!$AF15</f>
        <v>1.1006504462973516</v>
      </c>
      <c r="AK15" s="3">
        <f>'Modelos Propostos'!B15+H15</f>
        <v>0.28799428089545459</v>
      </c>
      <c r="AL15" s="3">
        <f>AK15/'Dataset experimental'!$AF15</f>
        <v>0.95998093631818204</v>
      </c>
      <c r="AW15" s="3">
        <f>'Modelos normativos'!S15+F15</f>
        <v>0.28327891921216802</v>
      </c>
      <c r="AX15" s="3">
        <f>AW15/'Dataset experimental'!$AF15</f>
        <v>0.94426306404056015</v>
      </c>
      <c r="BI15" s="3">
        <f>'Modelos Propostos'!B15+S15</f>
        <v>0.25363214409542995</v>
      </c>
      <c r="BJ15" s="3">
        <f>BI15/'Dataset experimental'!$AF15</f>
        <v>0.84544048031809982</v>
      </c>
      <c r="BU15" s="3">
        <f>'Modelos Propostos'!B15+L15</f>
        <v>0.29489587853931859</v>
      </c>
      <c r="BV15" s="3">
        <f>BU15/'Dataset experimental'!$AF15</f>
        <v>0.98298626179772863</v>
      </c>
      <c r="CH15" s="3">
        <f>'Modelos Propostos'!B15+Q15</f>
        <v>0.26497814734654845</v>
      </c>
      <c r="CI15" s="3">
        <f>CH15/'Dataset experimental'!$AF15</f>
        <v>0.88326049115516159</v>
      </c>
    </row>
    <row r="16" spans="1:87" x14ac:dyDescent="0.25">
      <c r="A16" s="3">
        <f t="shared" si="0"/>
        <v>7.5797410713355634E-2</v>
      </c>
      <c r="B16" s="8">
        <f>'Dataset experimental'!K16*COS('Dataset experimental'!AC16)-'Dataset experimental'!M16-'Dataset experimental'!C16</f>
        <v>1.9895622145501026</v>
      </c>
      <c r="C16" s="8">
        <f>('Dataset experimental'!AE16+SIN('Avaliação do resultado ML'!B16))*0.70674187</f>
        <v>0.98238230445562191</v>
      </c>
      <c r="D16" s="8">
        <f>'Modelos Propostos'!E16+'Avaliação do resultado ML'!C16-'Modelos normativos'!AQ16</f>
        <v>1.2455065632332905</v>
      </c>
      <c r="E16" s="8">
        <f>'Modelos empíricos'!I16+1.1854</f>
        <v>2.2177714310480678</v>
      </c>
      <c r="F16" s="3">
        <f>-0.01753*('Modelos normativos'!AN16-'Dataset experimental'!C16-ABS(G16)-('Modelos Propostos'!E16-'Modelos normativos'!AP16)/0.25291)</f>
        <v>4.1450072767001446E-2</v>
      </c>
      <c r="G16" s="3">
        <f>'Dataset experimental'!K16+'Modelos empíricos'!K16^2+('Modelos Propostos'!E16-'Modelos normativos'!AQ16)*4.10553</f>
        <v>7.2561366016960092</v>
      </c>
      <c r="H16" s="3">
        <f t="shared" si="1"/>
        <v>-7.2304949399742094E-2</v>
      </c>
      <c r="I16" s="3">
        <f>(1.61428/'Dataset experimental'!Q16)^3</f>
        <v>-284157.31528646126</v>
      </c>
      <c r="J16" s="3">
        <f>SIN('Dataset experimental'!E16)+1.450178*(SIN('Avaliação do resultado ML'!I16)+'Dataset experimental'!C16)</f>
        <v>-1.3055205503015221</v>
      </c>
      <c r="K16" s="3">
        <f>('Modelos empíricos'!C16-'Dataset experimental'!G16)*'Dataset experimental'!AE16-'Modelos normativos'!AP16</f>
        <v>-0.8968842440859921</v>
      </c>
      <c r="L16" s="3">
        <f>0.0076*'Dataset experimental'!B16+'Avaliação do resultado ML'!M16+'Avaliação do resultado ML'!N16+(-0.0328)*(0.0171*'Dataset experimental'!AD16-0.9442)*'Avaliação do resultado ML'!O16-'Avaliação do resultado ML'!P16-0.0364</f>
        <v>-6.6363233494332749E-2</v>
      </c>
      <c r="M16" s="8">
        <f>0.03283*SIN(0.7328*'Dataset experimental'!D16-1.8266)</f>
        <v>2.9326529015635511E-2</v>
      </c>
      <c r="N16" s="8">
        <f>0.0476*SIN(4.2067/(0.0095*'Dataset experimental'!P16-1.9338)^3)</f>
        <v>5.9120217713462737E-4</v>
      </c>
      <c r="O16" s="8">
        <f>0.0214*'Dataset experimental'!F16-3.1067*'Dataset experimental'!B16*'Dataset experimental'!P16*('Dataset experimental'!T16-'Dataset experimental'!R16)*(0.39*'Dataset experimental'!P16*'Dataset experimental'!T16/'Dataset experimental'!V16-'Dataset experimental'!Z16+3.12)/(100000*'Dataset experimental'!V16)+0.7995</f>
        <v>-1.0349702095680215</v>
      </c>
      <c r="P16" s="8">
        <f>0.4461*('Dataset experimental'!Z16-0.6*'Modelos normativos'!AB16)*(3.4*'Dataset experimental'!L16+0.17*'Dataset experimental'!B16/'Modelos normativos'!AC16)/200000</f>
        <v>0.15215431877724567</v>
      </c>
      <c r="Q16" s="3">
        <f>0.0076*'Dataset experimental'!B16+(-0.0328)*(0.0171*'Dataset experimental'!AD16-0.9442)*'Avaliação do resultado ML'!O16-'Avaliação do resultado ML'!P16-0.0364</f>
        <v>-9.6280964687102885E-2</v>
      </c>
      <c r="R16" s="3">
        <f t="shared" si="2"/>
        <v>0.91782421598056552</v>
      </c>
      <c r="S16" s="3">
        <f>(-0.042-0.014*'Com TS variável MC2020'!Q25)*('Modelos normativos'!AP16-ABS('Modelos Propostos'!K16)-'Dataset experimental'!W16+COS(T16))</f>
        <v>-8.1301264418590702E-2</v>
      </c>
      <c r="T16" s="3">
        <f>'Dataset experimental'!O16-('Modelos normativos'!AQ16-SIN(0.083/('Dataset experimental'!M16-'Dataset experimental'!O16))-'Modelos empíricos'!I16)/0.646</f>
        <v>-1.3392653363043272</v>
      </c>
      <c r="X16" s="3">
        <f>'Modelos normativos'!S16+'Avaliação do resultado ML'!A16</f>
        <v>0.39299562076901162</v>
      </c>
      <c r="Y16" s="3">
        <f>X16/'Dataset experimental'!$AF16</f>
        <v>1.2281113149031613</v>
      </c>
      <c r="AK16" s="3">
        <f>'Modelos Propostos'!B16+H16</f>
        <v>0.34468306366832652</v>
      </c>
      <c r="AL16" s="3">
        <f>AK16/'Dataset experimental'!$AF16</f>
        <v>1.0771345739635203</v>
      </c>
      <c r="AW16" s="3">
        <f>'Modelos normativos'!S16+F16</f>
        <v>0.35864828282265748</v>
      </c>
      <c r="AX16" s="3">
        <f>AW16/'Dataset experimental'!$AF16</f>
        <v>1.1207758838208046</v>
      </c>
      <c r="BI16" s="3">
        <f>'Modelos Propostos'!B16+S16</f>
        <v>0.3356867486494779</v>
      </c>
      <c r="BJ16" s="3">
        <f>BI16/'Dataset experimental'!$AF16</f>
        <v>1.0490210895296184</v>
      </c>
      <c r="BU16" s="3">
        <f>'Modelos Propostos'!B16+L16</f>
        <v>0.35062477957373583</v>
      </c>
      <c r="BV16" s="3">
        <f>BU16/'Dataset experimental'!$AF16</f>
        <v>1.0957024361679244</v>
      </c>
      <c r="CH16" s="3">
        <f>'Modelos Propostos'!B16+Q16</f>
        <v>0.3207070483809657</v>
      </c>
      <c r="CI16" s="3">
        <f>CH16/'Dataset experimental'!$AF16</f>
        <v>1.0022095261905177</v>
      </c>
    </row>
    <row r="17" spans="1:87" x14ac:dyDescent="0.25">
      <c r="A17" s="3">
        <f t="shared" si="0"/>
        <v>7.9342114586863161E-2</v>
      </c>
      <c r="B17" s="8">
        <f>'Dataset experimental'!K17*COS('Dataset experimental'!AC17)-'Dataset experimental'!M17-'Dataset experimental'!C17</f>
        <v>1.9895622145501026</v>
      </c>
      <c r="C17" s="8">
        <f>('Dataset experimental'!AE17+SIN('Avaliação do resultado ML'!B17))*0.70674187</f>
        <v>0.99142687090815396</v>
      </c>
      <c r="D17" s="8">
        <f>'Modelos Propostos'!E17+'Avaliação do resultado ML'!C17-'Modelos normativos'!AQ17</f>
        <v>1.2574620793465558</v>
      </c>
      <c r="E17" s="8">
        <f>'Modelos empíricos'!I17+1.1854</f>
        <v>2.0633184845114738</v>
      </c>
      <c r="F17" s="3">
        <f>-0.01753*('Modelos normativos'!AN17-'Dataset experimental'!C17-ABS(G17)-('Modelos Propostos'!E17-'Modelos normativos'!AP17)/0.25291)</f>
        <v>4.3978957451066017E-2</v>
      </c>
      <c r="G17" s="3">
        <f>'Dataset experimental'!K17+'Modelos empíricos'!K17^2+('Modelos Propostos'!E17-'Modelos normativos'!AQ17)*4.10553</f>
        <v>7.5062654556346757</v>
      </c>
      <c r="H17" s="3">
        <f t="shared" si="1"/>
        <v>-7.3110034509381791E-2</v>
      </c>
      <c r="I17" s="3">
        <f>(1.61428/'Dataset experimental'!Q17)^3</f>
        <v>-284157.31528646126</v>
      </c>
      <c r="J17" s="3">
        <f>SIN('Dataset experimental'!E17)+1.450178*(SIN('Avaliação do resultado ML'!I17)+'Dataset experimental'!C17)</f>
        <v>-1.3055205503015221</v>
      </c>
      <c r="K17" s="3">
        <f>('Modelos empíricos'!C17-'Dataset experimental'!G17)*'Dataset experimental'!AE17-'Modelos normativos'!AP17</f>
        <v>-0.92140709238449059</v>
      </c>
      <c r="L17" s="3">
        <f>0.0076*'Dataset experimental'!B17+'Avaliação do resultado ML'!M17+'Avaliação do resultado ML'!N17+(-0.0328)*(0.0171*'Dataset experimental'!AD17-0.9442)*'Avaliação do resultado ML'!O17-'Avaliação do resultado ML'!P17-0.0364</f>
        <v>-6.7238430553087578E-2</v>
      </c>
      <c r="M17" s="8">
        <f>0.03283*SIN(0.7328*'Dataset experimental'!D17-1.8266)</f>
        <v>2.9326529015635511E-2</v>
      </c>
      <c r="N17" s="8">
        <f>0.0476*SIN(4.2067/(0.0095*'Dataset experimental'!P17-1.9338)^3)</f>
        <v>5.9120217713462737E-4</v>
      </c>
      <c r="O17" s="8">
        <f>0.0214*'Dataset experimental'!F17-3.1067*'Dataset experimental'!B17*'Dataset experimental'!P17*('Dataset experimental'!T17-'Dataset experimental'!R17)*(0.39*'Dataset experimental'!P17*'Dataset experimental'!T17/'Dataset experimental'!V17-'Dataset experimental'!Z17+3.12)/(100000*'Dataset experimental'!V17)+0.7995</f>
        <v>-1.0669478553648801</v>
      </c>
      <c r="P17" s="8">
        <f>0.4461*('Dataset experimental'!Z17-0.6*'Modelos normativos'!AB17)*(3.4*'Dataset experimental'!L17+0.17*'Dataset experimental'!B17/'Modelos normativos'!AC17)/200000</f>
        <v>0.1539811386345252</v>
      </c>
      <c r="Q17" s="3">
        <f>0.0076*'Dataset experimental'!B17+(-0.0328)*(0.0171*'Dataset experimental'!AD17-0.9442)*'Avaliação do resultado ML'!O17-'Avaliação do resultado ML'!P17-0.0364</f>
        <v>-9.7156161745857714E-2</v>
      </c>
      <c r="R17" s="3">
        <f t="shared" si="2"/>
        <v>0.91968812495170216</v>
      </c>
      <c r="S17" s="3">
        <f>(-0.042-0.014*'Com TS variável MC2020'!Q26)*('Modelos normativos'!AP17-ABS('Modelos Propostos'!K17)-'Dataset experimental'!W17+COS(T17))</f>
        <v>-6.1282642095886131E-2</v>
      </c>
      <c r="T17" s="3">
        <f>'Dataset experimental'!O17-('Modelos normativos'!AQ17-SIN(0.083/('Dataset experimental'!M17-'Dataset experimental'!O17))-'Modelos empíricos'!I17)/0.646</f>
        <v>-1.6350064628523597</v>
      </c>
      <c r="X17" s="3">
        <f>'Modelos normativos'!S17+'Avaliação do resultado ML'!A17</f>
        <v>0.400298596638335</v>
      </c>
      <c r="Y17" s="3">
        <f>X17/'Dataset experimental'!$AF17</f>
        <v>1.0534173595745657</v>
      </c>
      <c r="AK17" s="3">
        <f>'Modelos Propostos'!B17+H17</f>
        <v>0.34781642902198107</v>
      </c>
      <c r="AL17" s="3">
        <f>AK17/'Dataset experimental'!$AF17</f>
        <v>0.91530639216310805</v>
      </c>
      <c r="AW17" s="3">
        <f>'Modelos normativos'!S17+F17</f>
        <v>0.36493543950253787</v>
      </c>
      <c r="AX17" s="3">
        <f>AW17/'Dataset experimental'!$AF17</f>
        <v>0.96035641974352071</v>
      </c>
      <c r="BI17" s="3">
        <f>'Modelos Propostos'!B17+S17</f>
        <v>0.35964382143547674</v>
      </c>
      <c r="BJ17" s="3">
        <f>BI17/'Dataset experimental'!$AF17</f>
        <v>0.94643110904072825</v>
      </c>
      <c r="BU17" s="3">
        <f>'Modelos Propostos'!B17+L17</f>
        <v>0.35368803297827528</v>
      </c>
      <c r="BV17" s="3">
        <f>BU17/'Dataset experimental'!$AF17</f>
        <v>0.93075798152177702</v>
      </c>
      <c r="CH17" s="3">
        <f>'Modelos Propostos'!B17+Q17</f>
        <v>0.32377030178550514</v>
      </c>
      <c r="CI17" s="3">
        <f>CH17/'Dataset experimental'!$AF17</f>
        <v>0.8520271099618556</v>
      </c>
    </row>
    <row r="18" spans="1:87" x14ac:dyDescent="0.25">
      <c r="A18" s="3">
        <f t="shared" si="0"/>
        <v>8.8302735121821629E-2</v>
      </c>
      <c r="B18" s="8">
        <f>'Dataset experimental'!K18*COS('Dataset experimental'!AC18)-'Dataset experimental'!M18-'Dataset experimental'!C18</f>
        <v>1.9895622145501026</v>
      </c>
      <c r="C18" s="8">
        <f>('Dataset experimental'!AE18+SIN('Avaliação do resultado ML'!B18))*0.70674187</f>
        <v>1.0637834025284116</v>
      </c>
      <c r="D18" s="8">
        <f>'Modelos Propostos'!E18+'Avaliação do resultado ML'!C18-'Modelos normativos'!AQ18</f>
        <v>1.3538011813814435</v>
      </c>
      <c r="E18" s="8">
        <f>'Modelos empíricos'!I18+1.1854</f>
        <v>2.0416151274909171</v>
      </c>
      <c r="F18" s="3">
        <f>-0.01753*('Modelos normativos'!AN18-'Dataset experimental'!C18-ABS(G18)-('Modelos Propostos'!E18-'Modelos normativos'!AP18)/0.25291)</f>
        <v>6.7315662601487414E-2</v>
      </c>
      <c r="G18" s="3">
        <f>'Dataset experimental'!K18+'Modelos empíricos'!K18^2+('Modelos Propostos'!E18-'Modelos normativos'!AQ18)*4.10553</f>
        <v>9.6817091148858445</v>
      </c>
      <c r="H18" s="3">
        <f t="shared" si="1"/>
        <v>-7.8592561865051397E-2</v>
      </c>
      <c r="I18" s="3">
        <f>(1.61428/'Dataset experimental'!Q18)^3</f>
        <v>-284157.31528646126</v>
      </c>
      <c r="J18" s="3">
        <f>SIN('Dataset experimental'!E18)+1.450178*(SIN('Avaliação do resultado ML'!I18)+'Dataset experimental'!C18)</f>
        <v>-1.3055205503015221</v>
      </c>
      <c r="K18" s="3">
        <f>('Modelos empíricos'!C18-'Dataset experimental'!G18)*'Dataset experimental'!AE18-'Modelos normativos'!AP18</f>
        <v>-1.088404575042718</v>
      </c>
      <c r="L18" s="3">
        <f>0.0076*'Dataset experimental'!B18+'Avaliação do resultado ML'!M18+'Avaliação do resultado ML'!N18+(-0.0328)*(0.0171*'Dataset experimental'!AD18-0.9442)*'Avaliação do resultado ML'!O18-'Avaliação do resultado ML'!P18-0.0364</f>
        <v>-7.3271483436500542E-2</v>
      </c>
      <c r="M18" s="8">
        <f>0.03283*SIN(0.7328*'Dataset experimental'!D18-1.8266)</f>
        <v>2.9326529015635511E-2</v>
      </c>
      <c r="N18" s="8">
        <f>0.0476*SIN(4.2067/(0.0095*'Dataset experimental'!P18-1.9338)^3)</f>
        <v>5.9120217713462737E-4</v>
      </c>
      <c r="O18" s="8">
        <f>0.0214*'Dataset experimental'!F18-3.1067*'Dataset experimental'!B18*'Dataset experimental'!P18*('Dataset experimental'!T18-'Dataset experimental'!R18)*(0.39*'Dataset experimental'!P18*'Dataset experimental'!T18/'Dataset experimental'!V18-'Dataset experimental'!Z18+3.12)/(100000*'Dataset experimental'!V18)+0.7995</f>
        <v>-1.3227690217397408</v>
      </c>
      <c r="P18" s="8">
        <f>0.4461*('Dataset experimental'!Z18-0.6*'Modelos normativos'!AB18)*(3.4*'Dataset experimental'!L18+0.17*'Dataset experimental'!B18/'Modelos normativos'!AC18)/200000</f>
        <v>0.16859569749276085</v>
      </c>
      <c r="Q18" s="3">
        <f>0.0076*'Dataset experimental'!B18+(-0.0328)*(0.0171*'Dataset experimental'!AD18-0.9442)*'Avaliação do resultado ML'!O18-'Avaliação do resultado ML'!P18-0.0364</f>
        <v>-0.10318921462927068</v>
      </c>
      <c r="R18" s="3">
        <f t="shared" si="2"/>
        <v>0.93229539408974227</v>
      </c>
      <c r="S18" s="3">
        <f>(-0.042-0.014*'Com TS variável MC2020'!Q27)*('Modelos normativos'!AP18-ABS('Modelos Propostos'!K18)-'Dataset experimental'!W18+COS(T18))</f>
        <v>-3.4300570514788832E-2</v>
      </c>
      <c r="T18" s="3">
        <f>'Dataset experimental'!O18-('Modelos normativos'!AQ18-SIN(0.083/('Dataset experimental'!M18-'Dataset experimental'!O18))-'Modelos empíricos'!I18)/0.646</f>
        <v>-2.1218020150629564</v>
      </c>
      <c r="X18" s="3">
        <f>'Modelos normativos'!S18+'Avaliação do resultado ML'!A18</f>
        <v>0.43932539313981939</v>
      </c>
      <c r="Y18" s="3">
        <f>X18/'Dataset experimental'!$AF18</f>
        <v>1.0460128408090938</v>
      </c>
      <c r="AK18" s="3">
        <f>'Modelos Propostos'!B18+H18</f>
        <v>0.37240007763283733</v>
      </c>
      <c r="AL18" s="3">
        <f>AK18/'Dataset experimental'!$AF18</f>
        <v>0.88666685150675562</v>
      </c>
      <c r="AW18" s="3">
        <f>'Modelos normativos'!S18+F18</f>
        <v>0.41833832061948517</v>
      </c>
      <c r="AX18" s="3">
        <f>AW18/'Dataset experimental'!$AF18</f>
        <v>0.99604362052258377</v>
      </c>
      <c r="BI18" s="3">
        <f>'Modelos Propostos'!B18+S18</f>
        <v>0.41669206898309991</v>
      </c>
      <c r="BJ18" s="3">
        <f>BI18/'Dataset experimental'!$AF18</f>
        <v>0.99212397376928552</v>
      </c>
      <c r="BU18" s="3">
        <f>'Modelos Propostos'!B18+L18</f>
        <v>0.37772115606138823</v>
      </c>
      <c r="BV18" s="3">
        <f>BU18/'Dataset experimental'!$AF18</f>
        <v>0.89933608586044822</v>
      </c>
      <c r="CH18" s="3">
        <f>'Modelos Propostos'!B18+Q18</f>
        <v>0.34780342486861809</v>
      </c>
      <c r="CI18" s="3">
        <f>CH18/'Dataset experimental'!$AF18</f>
        <v>0.82810339254432885</v>
      </c>
    </row>
    <row r="19" spans="1:87" x14ac:dyDescent="0.25">
      <c r="A19" s="3">
        <f t="shared" si="0"/>
        <v>8.7610547077608958E-2</v>
      </c>
      <c r="B19" s="8">
        <f>'Dataset experimental'!K19*COS('Dataset experimental'!AC19)-'Dataset experimental'!M19-'Dataset experimental'!C19</f>
        <v>1.9895622145501026</v>
      </c>
      <c r="C19" s="8">
        <f>('Dataset experimental'!AE19+SIN('Avaliação do resultado ML'!B19))*0.70674187</f>
        <v>1.2808529973891845</v>
      </c>
      <c r="D19" s="8">
        <f>'Modelos Propostos'!E19+'Avaliação do resultado ML'!C19-'Modelos normativos'!AQ19</f>
        <v>1.365436522919095</v>
      </c>
      <c r="E19" s="8">
        <f>'Modelos empíricos'!I19+1.1854</f>
        <v>2.1496867168657596</v>
      </c>
      <c r="F19" s="3">
        <f>-0.01753*('Modelos normativos'!AN19-'Dataset experimental'!C19-ABS(G19)-('Modelos Propostos'!E19-'Modelos normativos'!AP19)/0.25291)</f>
        <v>0.10100628267673036</v>
      </c>
      <c r="G19" s="3">
        <f>'Dataset experimental'!K19+'Modelos empíricos'!K19^2+('Modelos Propostos'!E19-'Modelos normativos'!AQ19)*4.10553</f>
        <v>15.327437619644966</v>
      </c>
      <c r="H19" s="3">
        <f t="shared" si="1"/>
        <v>-8.1520420143865457E-2</v>
      </c>
      <c r="I19" s="3">
        <f>(1.61428/'Dataset experimental'!Q19)^3</f>
        <v>-284157.31528646126</v>
      </c>
      <c r="J19" s="3">
        <f>SIN('Dataset experimental'!E19)+1.450178*(SIN('Avaliação do resultado ML'!I19)+'Dataset experimental'!C19)</f>
        <v>-1.3055205503015221</v>
      </c>
      <c r="K19" s="3">
        <f>('Modelos empíricos'!C19-'Dataset experimental'!G19)*'Dataset experimental'!AE19-'Modelos normativos'!AP19</f>
        <v>-1.1775869776870693</v>
      </c>
      <c r="L19" s="3">
        <f>0.0076*'Dataset experimental'!B19+'Avaliação do resultado ML'!M19+'Avaliação do resultado ML'!N19+(-0.0328)*(0.0171*'Dataset experimental'!AD19-0.9442)*'Avaliação do resultado ML'!O19-'Avaliação do resultado ML'!P19-0.0364</f>
        <v>-7.7430583407900225E-2</v>
      </c>
      <c r="M19" s="8">
        <f>0.03283*SIN(0.7328*'Dataset experimental'!D19-1.8266)</f>
        <v>2.9326529015635511E-2</v>
      </c>
      <c r="N19" s="8">
        <f>0.0476*SIN(4.2067/(0.0095*'Dataset experimental'!P19-1.9338)^3)</f>
        <v>5.9120217713462737E-4</v>
      </c>
      <c r="O19" s="8">
        <f>0.0214*'Dataset experimental'!F19-3.1067*'Dataset experimental'!B19*'Dataset experimental'!P19*('Dataset experimental'!T19-'Dataset experimental'!R19)*(0.39*'Dataset experimental'!P19*'Dataset experimental'!T19/'Dataset experimental'!V19-'Dataset experimental'!Z19+3.12)/(100000*'Dataset experimental'!V19)+0.7995</f>
        <v>-1.9590995261168134</v>
      </c>
      <c r="P19" s="8">
        <f>0.4461*('Dataset experimental'!Z19-0.6*'Modelos normativos'!AB19)*(3.4*'Dataset experimental'!L19+0.17*'Dataset experimental'!B19/'Modelos normativos'!AC19)/200000</f>
        <v>0.20494800461922594</v>
      </c>
      <c r="Q19" s="3">
        <f>0.0076*'Dataset experimental'!B19+(-0.0328)*(0.0171*'Dataset experimental'!AD19-0.9442)*'Avaliação do resultado ML'!O19-'Avaliação do resultado ML'!P19-0.0364</f>
        <v>-0.10734831460067036</v>
      </c>
      <c r="R19" s="3">
        <f t="shared" si="2"/>
        <v>0.94983052431835391</v>
      </c>
      <c r="S19" s="3">
        <f>(-0.042-0.014*'Com TS variável MC2020'!Q28)*('Modelos normativos'!AP19-ABS('Modelos Propostos'!K19)-'Dataset experimental'!W19+COS(T19))</f>
        <v>-1.1047537164316201E-2</v>
      </c>
      <c r="T19" s="3">
        <f>'Dataset experimental'!O19-('Modelos normativos'!AQ19-SIN(0.083/('Dataset experimental'!M19-'Dataset experimental'!O19))-'Modelos empíricos'!I19)/0.646</f>
        <v>-2.856360903269699</v>
      </c>
      <c r="X19" s="3">
        <f>'Modelos normativos'!S19+'Avaliação do resultado ML'!A19</f>
        <v>0.51341992109953005</v>
      </c>
      <c r="Y19" s="3">
        <f>X19/'Dataset experimental'!$AF19</f>
        <v>1.1668634570443865</v>
      </c>
      <c r="AK19" s="3">
        <f>'Modelos Propostos'!B19+H19</f>
        <v>0.44425893535794664</v>
      </c>
      <c r="AL19" s="3">
        <f>AK19/'Dataset experimental'!$AF19</f>
        <v>1.0096793985407877</v>
      </c>
      <c r="AW19" s="3">
        <f>'Modelos normativos'!S19+F19</f>
        <v>0.52681565669865149</v>
      </c>
      <c r="AX19" s="3">
        <f>AW19/'Dataset experimental'!$AF19</f>
        <v>1.1973083106787534</v>
      </c>
      <c r="BI19" s="3">
        <f>'Modelos Propostos'!B19+S19</f>
        <v>0.51473181833749593</v>
      </c>
      <c r="BJ19" s="3">
        <f>BI19/'Dataset experimental'!$AF19</f>
        <v>1.169845041676127</v>
      </c>
      <c r="BU19" s="3">
        <f>'Modelos Propostos'!B19+L19</f>
        <v>0.44834877209391188</v>
      </c>
      <c r="BV19" s="3">
        <f>BU19/'Dataset experimental'!$AF19</f>
        <v>1.018974482031618</v>
      </c>
      <c r="CH19" s="3">
        <f>'Modelos Propostos'!B19+Q19</f>
        <v>0.41843104090114175</v>
      </c>
      <c r="CI19" s="3">
        <f>CH19/'Dataset experimental'!$AF19</f>
        <v>0.95097963841168576</v>
      </c>
    </row>
    <row r="20" spans="1:87" x14ac:dyDescent="0.25">
      <c r="A20" s="3">
        <f t="shared" si="0"/>
        <v>0.10240279685987401</v>
      </c>
      <c r="B20" s="8">
        <f>'Dataset experimental'!K20*COS('Dataset experimental'!AC20)-'Dataset experimental'!M20-'Dataset experimental'!C20</f>
        <v>1.9895622145501026</v>
      </c>
      <c r="C20" s="8">
        <f>('Dataset experimental'!AE20+SIN('Avaliação do resultado ML'!B20))*0.70674187</f>
        <v>1.4255660606296998</v>
      </c>
      <c r="D20" s="8">
        <f>'Modelos Propostos'!E20+'Avaliação do resultado ML'!C20-'Modelos normativos'!AQ20</f>
        <v>1.5101495861596104</v>
      </c>
      <c r="E20" s="8">
        <f>'Modelos empíricos'!I20+1.1854</f>
        <v>2.0339723108418681</v>
      </c>
      <c r="F20" s="3">
        <f>-0.01753*('Modelos normativos'!AN20-'Dataset experimental'!C20-ABS(G20)-('Modelos Propostos'!E20-'Modelos normativos'!AP20)/0.25291)</f>
        <v>0.10100628267673036</v>
      </c>
      <c r="G20" s="3">
        <f>'Dataset experimental'!K20+'Modelos empíricos'!K20^2+('Modelos Propostos'!E20-'Modelos normativos'!AQ20)*4.10553</f>
        <v>15.327437619644966</v>
      </c>
      <c r="H20" s="3">
        <f t="shared" si="1"/>
        <v>-6.8561571429103005E-2</v>
      </c>
      <c r="I20" s="3">
        <f>(1.61428/'Dataset experimental'!Q20)^3</f>
        <v>-284157.31528646126</v>
      </c>
      <c r="J20" s="3">
        <f>SIN('Dataset experimental'!E20)+1.450178*(SIN('Avaliação do resultado ML'!I20)+'Dataset experimental'!C20)</f>
        <v>-1.3055205503015221</v>
      </c>
      <c r="K20" s="3">
        <f>('Modelos empíricos'!C20-'Dataset experimental'!G20)*'Dataset experimental'!AE20-'Modelos normativos'!AP20</f>
        <v>-0.78286115634188347</v>
      </c>
      <c r="L20" s="3">
        <f>0.0076*'Dataset experimental'!B20+'Avaliação do resultado ML'!M20+'Avaliação do resultado ML'!N20+(-0.0328)*(0.0171*'Dataset experimental'!AD20-0.9442)*'Avaliação do resultado ML'!O20-'Avaliação do resultado ML'!P20-0.0364</f>
        <v>-6.4244746501399427E-2</v>
      </c>
      <c r="M20" s="8">
        <f>0.03283*SIN(0.7328*'Dataset experimental'!D20-1.8266)</f>
        <v>2.9326529015635511E-2</v>
      </c>
      <c r="N20" s="8">
        <f>0.0476*SIN(4.2067/(0.0095*'Dataset experimental'!P20-1.9338)^3)</f>
        <v>5.9120217713462737E-4</v>
      </c>
      <c r="O20" s="8">
        <f>0.0214*'Dataset experimental'!F20-3.1067*'Dataset experimental'!B20*'Dataset experimental'!P20*('Dataset experimental'!T20-'Dataset experimental'!R20)*(0.39*'Dataset experimental'!P20*'Dataset experimental'!T20/'Dataset experimental'!V20-'Dataset experimental'!Z20+3.12)/(100000*'Dataset experimental'!V20)+0.7995</f>
        <v>-1.9590995261168134</v>
      </c>
      <c r="P20" s="8">
        <f>0.4461*('Dataset experimental'!Z20-0.6*'Modelos normativos'!AB20)*(3.4*'Dataset experimental'!L20+0.17*'Dataset experimental'!B20/'Modelos normativos'!AC20)/200000</f>
        <v>0.20494800461922594</v>
      </c>
      <c r="Q20" s="3">
        <f>0.0076*'Dataset experimental'!B20+(-0.0328)*(0.0171*'Dataset experimental'!AD20-0.9442)*'Avaliação do resultado ML'!O20-'Avaliação do resultado ML'!P20-0.0364</f>
        <v>-9.4162477694169563E-2</v>
      </c>
      <c r="R20" s="3">
        <f t="shared" si="2"/>
        <v>0.93703725224315426</v>
      </c>
      <c r="S20" s="3">
        <f>(-0.042-0.014*'Com TS variável MC2020'!Q29)*('Modelos normativos'!AP20-ABS('Modelos Propostos'!K20)-'Dataset experimental'!W20+COS(T20))</f>
        <v>-8.0220793869761504E-3</v>
      </c>
      <c r="T20" s="3">
        <f>'Dataset experimental'!O20-('Modelos normativos'!AQ20-SIN(0.083/('Dataset experimental'!M20-'Dataset experimental'!O20))-'Modelos empíricos'!I20)/0.646</f>
        <v>-3.0354853707989427</v>
      </c>
      <c r="X20" s="3">
        <f>'Modelos normativos'!S20+'Avaliação do resultado ML'!A20</f>
        <v>0.52821217088179517</v>
      </c>
      <c r="Y20" s="3">
        <f>X20/'Dataset experimental'!$AF20</f>
        <v>1.0564243417635903</v>
      </c>
      <c r="AK20" s="3">
        <f>'Modelos Propostos'!B20+H20</f>
        <v>0.45721778407270908</v>
      </c>
      <c r="AL20" s="3">
        <f>AK20/'Dataset experimental'!$AF20</f>
        <v>0.91443556814541815</v>
      </c>
      <c r="AW20" s="3">
        <f>'Modelos normativos'!S20+F20</f>
        <v>0.52681565669865149</v>
      </c>
      <c r="AX20" s="3">
        <f>AW20/'Dataset experimental'!$AF20</f>
        <v>1.053631313397303</v>
      </c>
      <c r="BI20" s="3">
        <f>'Modelos Propostos'!B20+S20</f>
        <v>0.51775727611483591</v>
      </c>
      <c r="BJ20" s="3">
        <f>BI20/'Dataset experimental'!$AF20</f>
        <v>1.0355145522296718</v>
      </c>
      <c r="BU20" s="3">
        <f>'Modelos Propostos'!B20+L20</f>
        <v>0.46153460900041265</v>
      </c>
      <c r="BV20" s="3">
        <f>BU20/'Dataset experimental'!$AF20</f>
        <v>0.92306921800082531</v>
      </c>
      <c r="CH20" s="3">
        <f>'Modelos Propostos'!B20+Q20</f>
        <v>0.43161687780764252</v>
      </c>
      <c r="CI20" s="3">
        <f>CH20/'Dataset experimental'!$AF20</f>
        <v>0.86323375561528504</v>
      </c>
    </row>
    <row r="21" spans="1:87" x14ac:dyDescent="0.25">
      <c r="A21" s="3">
        <f t="shared" si="0"/>
        <v>3.3011012198870378E-2</v>
      </c>
      <c r="B21" s="8">
        <f>'Dataset experimental'!K21*COS('Dataset experimental'!AC21)-'Dataset experimental'!M21-'Dataset experimental'!C21</f>
        <v>1.992693575233188</v>
      </c>
      <c r="C21" s="8">
        <f>('Dataset experimental'!AE21+SIN('Avaliação do resultado ML'!B21))*0.70674187</f>
        <v>0.62874114335890863</v>
      </c>
      <c r="D21" s="8">
        <f>'Modelos Propostos'!E21+'Avaliação do resultado ML'!C21-'Modelos normativos'!AQ21</f>
        <v>0.73350467977043921</v>
      </c>
      <c r="E21" s="8">
        <f>'Modelos empíricos'!I21+1.1854</f>
        <v>2.0314601480104106</v>
      </c>
      <c r="F21" s="3">
        <f>-0.01753*('Modelos normativos'!AN21-'Dataset experimental'!C21-ABS(G21)-('Modelos Propostos'!E21-'Modelos normativos'!AP21)/0.25291)</f>
        <v>1.6811296027857588E-2</v>
      </c>
      <c r="G21" s="3">
        <f>'Dataset experimental'!K21+'Modelos empíricos'!K21^2+('Modelos Propostos'!E21-'Modelos normativos'!AQ21)*4.10553</f>
        <v>1.5181722425268795</v>
      </c>
      <c r="H21" s="3">
        <f t="shared" si="1"/>
        <v>-1.7840630696456937E-2</v>
      </c>
      <c r="I21" s="3">
        <f>(1.61428/'Dataset experimental'!Q21)^3</f>
        <v>-284157.31528646126</v>
      </c>
      <c r="J21" s="3">
        <f>SIN('Dataset experimental'!E21)+1.450178*(SIN('Avaliação do resultado ML'!I21)+'Dataset experimental'!C21)</f>
        <v>-1.3055205503015221</v>
      </c>
      <c r="K21" s="3">
        <f>('Modelos empíricos'!C21-'Dataset experimental'!G21)*'Dataset experimental'!AE21-'Modelos normativos'!AP21</f>
        <v>0.76209591745178296</v>
      </c>
      <c r="L21" s="3">
        <f>0.0076*'Dataset experimental'!B21+'Avaliação do resultado ML'!M21+'Avaliação do resultado ML'!N21+(-0.0328)*(0.0171*'Dataset experimental'!AD21-0.9442)*'Avaliação do resultado ML'!O21-'Avaliação do resultado ML'!P21-0.0364</f>
        <v>-7.619358858255737E-3</v>
      </c>
      <c r="M21" s="8">
        <f>0.03283*SIN(0.7328*'Dataset experimental'!D21-1.8266)</f>
        <v>2.9326529015635511E-2</v>
      </c>
      <c r="N21" s="8">
        <f>0.0476*SIN(4.2067/(0.0095*'Dataset experimental'!P21-1.9338)^3)</f>
        <v>5.9120217713462737E-4</v>
      </c>
      <c r="O21" s="8">
        <f>0.0214*'Dataset experimental'!F21-3.1067*'Dataset experimental'!B21*'Dataset experimental'!P21*('Dataset experimental'!T21-'Dataset experimental'!R21)*(0.39*'Dataset experimental'!P21*'Dataset experimental'!T21/'Dataset experimental'!V21-'Dataset experimental'!Z21+3.12)/(100000*'Dataset experimental'!V21)+0.7995</f>
        <v>0.22449749123405283</v>
      </c>
      <c r="P21" s="8">
        <f>0.4461*('Dataset experimental'!Z21-0.6*'Modelos normativos'!AB21)*(3.4*'Dataset experimental'!L21+0.17*'Dataset experimental'!B21/'Modelos normativos'!AC21)/200000</f>
        <v>7.7290251219445397E-2</v>
      </c>
      <c r="Q21" s="3">
        <f>0.0076*'Dataset experimental'!B21+(-0.0328)*(0.0171*'Dataset experimental'!AD21-0.9442)*'Avaliação do resultado ML'!O21-'Avaliação do resultado ML'!P21-0.0364</f>
        <v>-3.7537090051025873E-2</v>
      </c>
      <c r="R21" s="3">
        <f t="shared" si="2"/>
        <v>0.42707900790575215</v>
      </c>
      <c r="S21" s="3">
        <f>(-0.042-0.014*'Com TS variável MC2020'!Q30)*('Modelos normativos'!AP21-ABS('Modelos Propostos'!K21)-'Dataset experimental'!W21+COS(T21))</f>
        <v>-3.1641386583714727E-3</v>
      </c>
      <c r="T21" s="3">
        <f>'Dataset experimental'!O21-('Modelos normativos'!AQ21-SIN(0.083/('Dataset experimental'!M21-'Dataset experimental'!O21))-'Modelos empíricos'!I21)/0.646</f>
        <v>0.58167234834945181</v>
      </c>
      <c r="X21" s="3">
        <f>'Modelos normativos'!S21+'Avaliação do resultado ML'!A21</f>
        <v>0.19634973301815409</v>
      </c>
      <c r="Y21" s="3">
        <f>X21/'Dataset experimental'!$AF21</f>
        <v>0.81812388757564203</v>
      </c>
      <c r="AK21" s="3">
        <f>'Modelos Propostos'!B21+H21</f>
        <v>0.18849847523967631</v>
      </c>
      <c r="AL21" s="3">
        <f>AK21/'Dataset experimental'!$AF21</f>
        <v>0.78541031349865131</v>
      </c>
      <c r="AW21" s="3">
        <f>'Modelos normativos'!S21+F21</f>
        <v>0.1801500168471413</v>
      </c>
      <c r="AX21" s="3">
        <f>AW21/'Dataset experimental'!$AF21</f>
        <v>0.75062507019642211</v>
      </c>
      <c r="BI21" s="3">
        <f>'Modelos Propostos'!B21+S21</f>
        <v>0.20317496727776177</v>
      </c>
      <c r="BJ21" s="3">
        <f>BI21/'Dataset experimental'!$AF21</f>
        <v>0.84656236365734072</v>
      </c>
      <c r="BU21" s="3">
        <f>'Modelos Propostos'!B21+L21</f>
        <v>0.19871974707787751</v>
      </c>
      <c r="BV21" s="3">
        <f>BU21/'Dataset experimental'!$AF21</f>
        <v>0.82799894615782299</v>
      </c>
      <c r="CH21" s="3">
        <f>'Modelos Propostos'!B21+Q21</f>
        <v>0.16880201588510738</v>
      </c>
      <c r="CI21" s="3">
        <f>CH21/'Dataset experimental'!$AF21</f>
        <v>0.7033417328546141</v>
      </c>
    </row>
    <row r="22" spans="1:87" x14ac:dyDescent="0.25">
      <c r="A22" s="3">
        <f t="shared" si="0"/>
        <v>4.1822596676280688E-2</v>
      </c>
      <c r="B22" s="8">
        <f>'Dataset experimental'!K22*COS('Dataset experimental'!AC22)-'Dataset experimental'!M22-'Dataset experimental'!C22</f>
        <v>1.992693575233188</v>
      </c>
      <c r="C22" s="8">
        <f>('Dataset experimental'!AE22+SIN('Avaliação do resultado ML'!B22))*0.70674187</f>
        <v>0.70109767497916631</v>
      </c>
      <c r="D22" s="8">
        <f>'Modelos Propostos'!E22+'Avaliação do resultado ML'!C22-'Modelos normativos'!AQ22</f>
        <v>0.81723879971643365</v>
      </c>
      <c r="E22" s="8">
        <f>'Modelos empíricos'!I22+1.1854</f>
        <v>1.9487555844272291</v>
      </c>
      <c r="F22" s="3">
        <f>-0.01753*('Modelos normativos'!AN22-'Dataset experimental'!C22-ABS(G22)-('Modelos Propostos'!E22-'Modelos normativos'!AP22)/0.25291)</f>
        <v>1.3931511401773143E-2</v>
      </c>
      <c r="G22" s="3">
        <f>'Dataset experimental'!K22+'Modelos empíricos'!K22^2+('Modelos Propostos'!E22-'Modelos normativos'!AQ22)*4.10553</f>
        <v>2.0984876631117757</v>
      </c>
      <c r="H22" s="3">
        <f t="shared" si="1"/>
        <v>-3.0662583658126828E-2</v>
      </c>
      <c r="I22" s="3">
        <f>(1.61428/'Dataset experimental'!Q22)^3</f>
        <v>-284157.31528646126</v>
      </c>
      <c r="J22" s="3">
        <f>SIN('Dataset experimental'!E22)+1.450178*(SIN('Avaliação do resultado ML'!I22)+'Dataset experimental'!C22)</f>
        <v>-1.3055205503015221</v>
      </c>
      <c r="K22" s="3">
        <f>('Modelos empíricos'!C22-'Dataset experimental'!G22)*'Dataset experimental'!AE22-'Modelos normativos'!AP22</f>
        <v>0.3715399332400896</v>
      </c>
      <c r="L22" s="3">
        <f>0.0076*'Dataset experimental'!B22+'Avaliação do resultado ML'!M22+'Avaliação do resultado ML'!N22+(-0.0328)*(0.0171*'Dataset experimental'!AD22-0.9442)*'Avaliação do resultado ML'!O22-'Avaliação do resultado ML'!P22-0.0364</f>
        <v>-2.2228389018666056E-2</v>
      </c>
      <c r="M22" s="8">
        <f>0.03283*SIN(0.7328*'Dataset experimental'!D22-1.8266)</f>
        <v>2.9326529015635511E-2</v>
      </c>
      <c r="N22" s="8">
        <f>0.0476*SIN(4.2067/(0.0095*'Dataset experimental'!P22-1.9338)^3)</f>
        <v>5.9120217713462737E-4</v>
      </c>
      <c r="O22" s="8">
        <f>0.0214*'Dataset experimental'!F22-3.1067*'Dataset experimental'!B22*'Dataset experimental'!P22*('Dataset experimental'!T22-'Dataset experimental'!R22)*(0.39*'Dataset experimental'!P22*'Dataset experimental'!T22/'Dataset experimental'!V22-'Dataset experimental'!Z22+3.12)/(100000*'Dataset experimental'!V22)+0.7995</f>
        <v>-2.9952617949184801E-2</v>
      </c>
      <c r="P22" s="8">
        <f>0.4461*('Dataset experimental'!Z22-0.6*'Modelos normativos'!AB22)*(3.4*'Dataset experimental'!L22+0.17*'Dataset experimental'!B22/'Modelos normativos'!AC22)/200000</f>
        <v>9.1826484283498572E-2</v>
      </c>
      <c r="Q22" s="3">
        <f>0.0076*'Dataset experimental'!B22+(-0.0328)*(0.0171*'Dataset experimental'!AD22-0.9442)*'Avaliação do resultado ML'!O22-'Avaliação do resultado ML'!P22-0.0364</f>
        <v>-5.2146120211436192E-2</v>
      </c>
      <c r="R22" s="3">
        <f t="shared" si="2"/>
        <v>0.72493529137994317</v>
      </c>
      <c r="S22" s="3">
        <f>(-0.042-0.014*'Com TS variável MC2020'!Q31)*('Modelos normativos'!AP22-ABS('Modelos Propostos'!K22)-'Dataset experimental'!W22+COS(T22))</f>
        <v>-5.0074002232744962E-2</v>
      </c>
      <c r="T22" s="3">
        <f>'Dataset experimental'!O22-('Modelos normativos'!AQ22-SIN(0.083/('Dataset experimental'!M22-'Dataset experimental'!O22))-'Modelos empíricos'!I22)/0.646</f>
        <v>4.4768381281368175E-4</v>
      </c>
      <c r="X22" s="3">
        <f>'Modelos normativos'!S22+'Avaliação do resultado ML'!A22</f>
        <v>0.23503599683332008</v>
      </c>
      <c r="Y22" s="3">
        <f>X22/'Dataset experimental'!$AF22</f>
        <v>0.78345332277773361</v>
      </c>
      <c r="AK22" s="3">
        <f>'Modelos Propostos'!B22+H22</f>
        <v>0.21814631057100584</v>
      </c>
      <c r="AL22" s="3">
        <f>AK22/'Dataset experimental'!$AF22</f>
        <v>0.72715436857001947</v>
      </c>
      <c r="AW22" s="3">
        <f>'Modelos normativos'!S22+F22</f>
        <v>0.20714491155881254</v>
      </c>
      <c r="AX22" s="3">
        <f>AW22/'Dataset experimental'!$AF22</f>
        <v>0.6904830385293752</v>
      </c>
      <c r="BI22" s="3">
        <f>'Modelos Propostos'!B22+S22</f>
        <v>0.19873489199638769</v>
      </c>
      <c r="BJ22" s="3">
        <f>BI22/'Dataset experimental'!$AF22</f>
        <v>0.66244963998795903</v>
      </c>
      <c r="BU22" s="3">
        <f>'Modelos Propostos'!B22+L22</f>
        <v>0.2265805052104666</v>
      </c>
      <c r="BV22" s="3">
        <f>BU22/'Dataset experimental'!$AF22</f>
        <v>0.7552683507015554</v>
      </c>
      <c r="CH22" s="3">
        <f>'Modelos Propostos'!B22+Q22</f>
        <v>0.19666277401769647</v>
      </c>
      <c r="CI22" s="3">
        <f>CH22/'Dataset experimental'!$AF22</f>
        <v>0.65554258005898824</v>
      </c>
    </row>
    <row r="23" spans="1:87" x14ac:dyDescent="0.25">
      <c r="A23" s="3">
        <f t="shared" si="0"/>
        <v>4.4182131521971875E-2</v>
      </c>
      <c r="B23" s="8">
        <f>'Dataset experimental'!K23*COS('Dataset experimental'!AC23)-'Dataset experimental'!M23-'Dataset experimental'!C23</f>
        <v>1.992693575233188</v>
      </c>
      <c r="C23" s="8">
        <f>('Dataset experimental'!AE23+SIN('Avaliação do resultado ML'!B23))*0.70674187</f>
        <v>0.72823137433676288</v>
      </c>
      <c r="D23" s="8">
        <f>'Modelos Propostos'!E23+'Avaliação do resultado ML'!C23-'Modelos normativos'!AQ23</f>
        <v>0.84944856314817074</v>
      </c>
      <c r="E23" s="8">
        <f>'Modelos empíricos'!I23+1.1854</f>
        <v>1.9811958841843165</v>
      </c>
      <c r="F23" s="3">
        <f>-0.01753*('Modelos normativos'!AN23-'Dataset experimental'!C23-ABS(G23)-('Modelos Propostos'!E23-'Modelos normativos'!AP23)/0.25291)</f>
        <v>1.3421073127708761E-2</v>
      </c>
      <c r="G23" s="3">
        <f>'Dataset experimental'!K23+'Modelos empíricos'!K23^2+('Modelos Propostos'!E23-'Modelos normativos'!AQ23)*4.10553</f>
        <v>2.3972201415372343</v>
      </c>
      <c r="H23" s="3">
        <f t="shared" si="1"/>
        <v>-3.5464351758426493E-2</v>
      </c>
      <c r="I23" s="3">
        <f>(1.61428/'Dataset experimental'!Q23)^3</f>
        <v>-284157.31528646126</v>
      </c>
      <c r="J23" s="3">
        <f>SIN('Dataset experimental'!E23)+1.450178*(SIN('Avaliação do resultado ML'!I23)+'Dataset experimental'!C23)</f>
        <v>-1.3055205503015221</v>
      </c>
      <c r="K23" s="3">
        <f>('Modelos empíricos'!C23-'Dataset experimental'!G23)*'Dataset experimental'!AE23-'Modelos normativos'!AP23</f>
        <v>0.22527834017582932</v>
      </c>
      <c r="L23" s="3">
        <f>0.0076*'Dataset experimental'!B23+'Avaliação do resultado ML'!M23+'Avaliação do resultado ML'!N23+(-0.0328)*(0.0171*'Dataset experimental'!AD23-0.9442)*'Avaliação do resultado ML'!O23-'Avaliação do resultado ML'!P23-0.0364</f>
        <v>-2.726524777423768E-2</v>
      </c>
      <c r="M23" s="8">
        <f>0.03283*SIN(0.7328*'Dataset experimental'!D23-1.8266)</f>
        <v>2.9326529015635511E-2</v>
      </c>
      <c r="N23" s="8">
        <f>0.0476*SIN(4.2067/(0.0095*'Dataset experimental'!P23-1.9338)^3)</f>
        <v>5.9120217713462737E-4</v>
      </c>
      <c r="O23" s="8">
        <f>0.0214*'Dataset experimental'!F23-3.1067*'Dataset experimental'!B23*'Dataset experimental'!P23*('Dataset experimental'!T23-'Dataset experimental'!R23)*(0.39*'Dataset experimental'!P23*'Dataset experimental'!T23/'Dataset experimental'!V23-'Dataset experimental'!Z23+3.12)/(100000*'Dataset experimental'!V23)+0.7995</f>
        <v>-0.12537140889289844</v>
      </c>
      <c r="P23" s="8">
        <f>0.4461*('Dataset experimental'!Z23-0.6*'Modelos normativos'!AB23)*(3.4*'Dataset experimental'!L23+0.17*'Dataset experimental'!B23/'Modelos normativos'!AC23)/200000</f>
        <v>9.7277571682518479E-2</v>
      </c>
      <c r="Q23" s="3">
        <f>0.0076*'Dataset experimental'!B23+(-0.0328)*(0.0171*'Dataset experimental'!AD23-0.9442)*'Avaliação do resultado ML'!O23-'Avaliação do resultado ML'!P23-0.0364</f>
        <v>-5.7182978967007816E-2</v>
      </c>
      <c r="R23" s="3">
        <f t="shared" si="2"/>
        <v>0.76880716613576139</v>
      </c>
      <c r="S23" s="3">
        <f>(-0.042-0.014*'Com TS variável MC2020'!Q32)*('Modelos normativos'!AP23-ABS('Modelos Propostos'!K23)-'Dataset experimental'!W23+COS(T23))</f>
        <v>-6.8189703074387112E-2</v>
      </c>
      <c r="T23" s="3">
        <f>'Dataset experimental'!O23-('Modelos normativos'!AQ23-SIN(0.083/('Dataset experimental'!M23-'Dataset experimental'!O23))-'Modelos empíricos'!I23)/0.646</f>
        <v>-0.11928476801879639</v>
      </c>
      <c r="X23" s="3">
        <f>'Modelos normativos'!S23+'Avaliação do resultado ML'!A23</f>
        <v>0.24859853643066954</v>
      </c>
      <c r="Y23" s="3">
        <f>X23/'Dataset experimental'!$AF23</f>
        <v>0.82866178810223179</v>
      </c>
      <c r="AK23" s="3">
        <f>'Modelos Propostos'!B23+H23</f>
        <v>0.22927071308058083</v>
      </c>
      <c r="AL23" s="3">
        <f>AK23/'Dataset experimental'!$AF23</f>
        <v>0.76423571026860282</v>
      </c>
      <c r="AW23" s="3">
        <f>'Modelos normativos'!S23+F23</f>
        <v>0.21783747803640643</v>
      </c>
      <c r="AX23" s="3">
        <f>AW23/'Dataset experimental'!$AF23</f>
        <v>0.72612492678802143</v>
      </c>
      <c r="BI23" s="3">
        <f>'Modelos Propostos'!B23+S23</f>
        <v>0.19654536176462023</v>
      </c>
      <c r="BJ23" s="3">
        <f>BI23/'Dataset experimental'!$AF23</f>
        <v>0.65515120588206743</v>
      </c>
      <c r="BU23" s="3">
        <f>'Modelos Propostos'!B23+L23</f>
        <v>0.23746981706476966</v>
      </c>
      <c r="BV23" s="3">
        <f>BU23/'Dataset experimental'!$AF23</f>
        <v>0.79156605688256554</v>
      </c>
      <c r="CH23" s="3">
        <f>'Modelos Propostos'!B23+Q23</f>
        <v>0.20755208587199953</v>
      </c>
      <c r="CI23" s="3">
        <f>CH23/'Dataset experimental'!$AF23</f>
        <v>0.69184028623999849</v>
      </c>
    </row>
    <row r="24" spans="1:87" x14ac:dyDescent="0.25">
      <c r="A24" s="3">
        <f t="shared" si="0"/>
        <v>4.8189425260176305E-2</v>
      </c>
      <c r="B24" s="8">
        <f>'Dataset experimental'!K24*COS('Dataset experimental'!AC24)-'Dataset experimental'!M24-'Dataset experimental'!C24</f>
        <v>1.992693575233188</v>
      </c>
      <c r="C24" s="8">
        <f>('Dataset experimental'!AE24+SIN('Avaliação do resultado ML'!B24))*0.70674187</f>
        <v>0.77345420659942388</v>
      </c>
      <c r="D24" s="8">
        <f>'Modelos Propostos'!E24+'Avaliação do resultado ML'!C24-'Modelos normativos'!AQ24</f>
        <v>0.9039674715752547</v>
      </c>
      <c r="E24" s="8">
        <f>'Modelos empíricos'!I24+1.1854</f>
        <v>2.0352630504461295</v>
      </c>
      <c r="F24" s="3">
        <f>-0.01753*('Modelos normativos'!AN24-'Dataset experimental'!C24-ABS(G24)-('Modelos Propostos'!E24-'Modelos normativos'!AP24)/0.25291)</f>
        <v>1.4341389777365312E-2</v>
      </c>
      <c r="G24" s="3">
        <f>'Dataset experimental'!K24+'Modelos empíricos'!K24^2+('Modelos Propostos'!E24-'Modelos normativos'!AQ24)*4.10553</f>
        <v>2.992831701339548</v>
      </c>
      <c r="H24" s="3">
        <f t="shared" si="1"/>
        <v>-4.2937843948434189E-2</v>
      </c>
      <c r="I24" s="3">
        <f>(1.61428/'Dataset experimental'!Q24)^3</f>
        <v>-284157.31528646126</v>
      </c>
      <c r="J24" s="3">
        <f>SIN('Dataset experimental'!E24)+1.450178*(SIN('Avaliação do resultado ML'!I24)+'Dataset experimental'!C24)</f>
        <v>-1.3055205503015221</v>
      </c>
      <c r="K24" s="3">
        <f>('Modelos empíricos'!C24-'Dataset experimental'!G24)*'Dataset experimental'!AE24-'Modelos normativos'!AP24</f>
        <v>-2.3638221759128136E-3</v>
      </c>
      <c r="L24" s="3">
        <f>0.0076*'Dataset experimental'!B24+'Avaliação do resultado ML'!M24+'Avaliação do resultado ML'!N24+(-0.0328)*(0.0171*'Dataset experimental'!AD24-0.9442)*'Avaliação do resultado ML'!O24-'Avaliação do resultado ML'!P24-0.0364</f>
        <v>-3.5124827452211974E-2</v>
      </c>
      <c r="M24" s="8">
        <f>0.03283*SIN(0.7328*'Dataset experimental'!D24-1.8266)</f>
        <v>2.9326529015635511E-2</v>
      </c>
      <c r="N24" s="8">
        <f>0.0476*SIN(4.2067/(0.0095*'Dataset experimental'!P24-1.9338)^3)</f>
        <v>5.9120217713462737E-4</v>
      </c>
      <c r="O24" s="8">
        <f>0.0214*'Dataset experimental'!F24-3.1067*'Dataset experimental'!B24*'Dataset experimental'!P24*('Dataset experimental'!T24-'Dataset experimental'!R24)*(0.39*'Dataset experimental'!P24*'Dataset experimental'!T24/'Dataset experimental'!V24-'Dataset experimental'!Z24+3.12)/(100000*'Dataset experimental'!V24)+0.7995</f>
        <v>-0.28440272713242154</v>
      </c>
      <c r="P24" s="8">
        <f>0.4461*('Dataset experimental'!Z24-0.6*'Modelos normativos'!AB24)*(3.4*'Dataset experimental'!L24+0.17*'Dataset experimental'!B24/'Modelos normativos'!AC24)/200000</f>
        <v>0.10636271734755168</v>
      </c>
      <c r="Q24" s="3">
        <f>0.0076*'Dataset experimental'!B24+(-0.0328)*(0.0171*'Dataset experimental'!AD24-0.9442)*'Avaliação do resultado ML'!O24-'Avaliação do resultado ML'!P24-0.0364</f>
        <v>-6.504255864498211E-2</v>
      </c>
      <c r="R24" s="3">
        <f t="shared" si="2"/>
        <v>0.81803891910350257</v>
      </c>
      <c r="S24" s="3">
        <f>(-0.042-0.014*'Com TS variável MC2020'!Q33)*('Modelos normativos'!AP24-ABS('Modelos Propostos'!K24)-'Dataset experimental'!W24+COS(T24))</f>
        <v>-9.5199819160919755E-2</v>
      </c>
      <c r="T24" s="3">
        <f>'Dataset experimental'!O24-('Modelos normativos'!AQ24-SIN(0.083/('Dataset experimental'!M24-'Dataset experimental'!O24))-'Modelos empíricos'!I24)/0.646</f>
        <v>-0.31883885440481347</v>
      </c>
      <c r="X24" s="3">
        <f>'Modelos normativos'!S24+'Avaliação do resultado ML'!A24</f>
        <v>0.27127750475497114</v>
      </c>
      <c r="Y24" s="3">
        <f>X24/'Dataset experimental'!$AF24</f>
        <v>0.90425834918323722</v>
      </c>
      <c r="AK24" s="3">
        <f>'Modelos Propostos'!B24+H24</f>
        <v>0.24834083857369765</v>
      </c>
      <c r="AL24" s="3">
        <f>AK24/'Dataset experimental'!$AF24</f>
        <v>0.82780279524565892</v>
      </c>
      <c r="AW24" s="3">
        <f>'Modelos normativos'!S24+F24</f>
        <v>0.23742946927216019</v>
      </c>
      <c r="AX24" s="3">
        <f>AW24/'Dataset experimental'!$AF24</f>
        <v>0.79143156424053396</v>
      </c>
      <c r="BI24" s="3">
        <f>'Modelos Propostos'!B24+S24</f>
        <v>0.19607886336121211</v>
      </c>
      <c r="BJ24" s="3">
        <f>BI24/'Dataset experimental'!$AF24</f>
        <v>0.65359621120404043</v>
      </c>
      <c r="BU24" s="3">
        <f>'Modelos Propostos'!B24+L24</f>
        <v>0.25615385506991989</v>
      </c>
      <c r="BV24" s="3">
        <f>BU24/'Dataset experimental'!$AF24</f>
        <v>0.85384618356639963</v>
      </c>
      <c r="CH24" s="3">
        <f>'Modelos Propostos'!B24+Q24</f>
        <v>0.22623612387714975</v>
      </c>
      <c r="CI24" s="3">
        <f>CH24/'Dataset experimental'!$AF24</f>
        <v>0.75412041292383258</v>
      </c>
    </row>
    <row r="25" spans="1:87" x14ac:dyDescent="0.25">
      <c r="A25" s="3">
        <f t="shared" si="0"/>
        <v>5.7059896346794446E-2</v>
      </c>
      <c r="B25" s="8">
        <f>'Dataset experimental'!K25*COS('Dataset experimental'!AC25)-'Dataset experimental'!M25-'Dataset experimental'!C25</f>
        <v>1.992693575233188</v>
      </c>
      <c r="C25" s="8">
        <f>('Dataset experimental'!AE25+SIN('Avaliação do resultado ML'!B25))*0.70674187</f>
        <v>0.83676617176714929</v>
      </c>
      <c r="D25" s="8">
        <f>'Modelos Propostos'!E25+'Avaliação do resultado ML'!C25-'Modelos normativos'!AQ25</f>
        <v>0.98182356602353726</v>
      </c>
      <c r="E25" s="8">
        <f>'Modelos empíricos'!I25+1.1854</f>
        <v>1.9161029604310529</v>
      </c>
      <c r="F25" s="3">
        <f>-0.01753*('Modelos normativos'!AN25-'Dataset experimental'!C25-ABS(G25)-('Modelos Propostos'!E25-'Modelos normativos'!AP25)/0.25291)</f>
        <v>1.9317114308433643E-2</v>
      </c>
      <c r="G25" s="3">
        <f>'Dataset experimental'!K25+'Modelos empíricos'!K25^2+('Modelos Propostos'!E25-'Modelos normativos'!AQ25)*4.10553</f>
        <v>4.030980993414178</v>
      </c>
      <c r="H25" s="3">
        <f t="shared" si="1"/>
        <v>-5.22888782624122E-2</v>
      </c>
      <c r="I25" s="3">
        <f>(1.61428/'Dataset experimental'!Q25)^3</f>
        <v>-284157.31528646126</v>
      </c>
      <c r="J25" s="3">
        <f>SIN('Dataset experimental'!E25)+1.450178*(SIN('Avaliação do resultado ML'!I25)+'Dataset experimental'!C25)</f>
        <v>-1.3055205503015221</v>
      </c>
      <c r="K25" s="3">
        <f>('Modelos empíricos'!C25-'Dataset experimental'!G25)*'Dataset experimental'!AE25-'Modelos normativos'!AP25</f>
        <v>-0.28719581468209643</v>
      </c>
      <c r="L25" s="3">
        <f>0.0076*'Dataset experimental'!B25+'Avaliação do resultado ML'!M25+'Avaliação do resultado ML'!N25+(-0.0328)*(0.0171*'Dataset experimental'!AD25-0.9442)*'Avaliação do resultado ML'!O25-'Avaliação do resultado ML'!P25-0.0364</f>
        <v>-4.500435068062128E-2</v>
      </c>
      <c r="M25" s="8">
        <f>0.03283*SIN(0.7328*'Dataset experimental'!D25-1.8266)</f>
        <v>2.9326529015635511E-2</v>
      </c>
      <c r="N25" s="8">
        <f>0.0476*SIN(4.2067/(0.0095*'Dataset experimental'!P25-1.9338)^3)</f>
        <v>5.9120217713462737E-4</v>
      </c>
      <c r="O25" s="8">
        <f>0.0214*'Dataset experimental'!F25-3.1067*'Dataset experimental'!B25*'Dataset experimental'!P25*('Dataset experimental'!T25-'Dataset experimental'!R25)*(0.39*'Dataset experimental'!P25*'Dataset experimental'!T25/'Dataset experimental'!V25-'Dataset experimental'!Z25+3.12)/(100000*'Dataset experimental'!V25)+0.7995</f>
        <v>-0.50704657266775344</v>
      </c>
      <c r="P25" s="8">
        <f>0.4461*('Dataset experimental'!Z25-0.6*'Modelos normativos'!AB25)*(3.4*'Dataset experimental'!L25+0.17*'Dataset experimental'!B25/'Modelos normativos'!AC25)/200000</f>
        <v>0.11908192127859817</v>
      </c>
      <c r="Q25" s="3">
        <f>0.0076*'Dataset experimental'!B25+(-0.0328)*(0.0171*'Dataset experimental'!AD25-0.9442)*'Avaliação do resultado ML'!O25-'Avaliação do resultado ML'!P25-0.0364</f>
        <v>-7.4922081873391416E-2</v>
      </c>
      <c r="R25" s="3">
        <f t="shared" si="2"/>
        <v>0.86068686451383691</v>
      </c>
      <c r="S25" s="3">
        <f>(-0.042-0.014*'Com TS variável MC2020'!Q34)*('Modelos normativos'!AP25-ABS('Modelos Propostos'!K25)-'Dataset experimental'!W25+COS(T25))</f>
        <v>-8.492179792789957E-2</v>
      </c>
      <c r="T25" s="3">
        <f>'Dataset experimental'!O25-('Modelos normativos'!AQ25-SIN(0.083/('Dataset experimental'!M25-'Dataset experimental'!O25))-'Modelos empíricos'!I25)/0.646</f>
        <v>-0.89984634435702271</v>
      </c>
      <c r="X25" s="3">
        <f>'Modelos normativos'!S25+'Avaliação do resultado ML'!A25</f>
        <v>0.30628832026212538</v>
      </c>
      <c r="Y25" s="3">
        <f>X25/'Dataset experimental'!$AF25</f>
        <v>0.80602189542664571</v>
      </c>
      <c r="AK25" s="3">
        <f>'Modelos Propostos'!B25+H25</f>
        <v>0.27615086901609398</v>
      </c>
      <c r="AL25" s="3">
        <f>AK25/'Dataset experimental'!$AF25</f>
        <v>0.72671281320024728</v>
      </c>
      <c r="AW25" s="3">
        <f>'Modelos normativos'!S25+F25</f>
        <v>0.26854553822376459</v>
      </c>
      <c r="AX25" s="3">
        <f>AW25/'Dataset experimental'!$AF25</f>
        <v>0.70669878479938053</v>
      </c>
      <c r="BI25" s="3">
        <f>'Modelos Propostos'!B25+S25</f>
        <v>0.24351794935060661</v>
      </c>
      <c r="BJ25" s="3">
        <f>BI25/'Dataset experimental'!$AF25</f>
        <v>0.64083670881738586</v>
      </c>
      <c r="BU25" s="3">
        <f>'Modelos Propostos'!B25+L25</f>
        <v>0.28343539659788486</v>
      </c>
      <c r="BV25" s="3">
        <f>BU25/'Dataset experimental'!$AF25</f>
        <v>0.74588262262601279</v>
      </c>
      <c r="CH25" s="3">
        <f>'Modelos Propostos'!B25+Q25</f>
        <v>0.25351766540511478</v>
      </c>
      <c r="CI25" s="3">
        <f>CH25/'Dataset experimental'!$AF25</f>
        <v>0.66715175106609148</v>
      </c>
    </row>
    <row r="26" spans="1:87" x14ac:dyDescent="0.25">
      <c r="A26" s="3">
        <f t="shared" si="0"/>
        <v>7.2227787802077795E-2</v>
      </c>
      <c r="B26" s="8">
        <f>'Dataset experimental'!K26*COS('Dataset experimental'!AC26)-'Dataset experimental'!M26-'Dataset experimental'!C26</f>
        <v>1.992693575233188</v>
      </c>
      <c r="C26" s="8">
        <f>('Dataset experimental'!AE26+SIN('Avaliação do resultado ML'!B26))*0.70674187</f>
        <v>0.97243466855513239</v>
      </c>
      <c r="D26" s="8">
        <f>'Modelos Propostos'!E26+'Avaliação do resultado ML'!C26-'Modelos normativos'!AQ26</f>
        <v>1.1534502982952797</v>
      </c>
      <c r="E26" s="8">
        <f>'Modelos empíricos'!I26+1.1854</f>
        <v>1.927053578635072</v>
      </c>
      <c r="F26" s="3">
        <f>-0.01753*('Modelos normativos'!AN26-'Dataset experimental'!C26-ABS(G26)-('Modelos Propostos'!E26-'Modelos normativos'!AP26)/0.25291)</f>
        <v>4.4293188982804946E-2</v>
      </c>
      <c r="G26" s="3">
        <f>'Dataset experimental'!K26+'Modelos empíricos'!K26^2+('Modelos Propostos'!E26-'Modelos normativos'!AQ26)*4.10553</f>
        <v>7.0531703084128807</v>
      </c>
      <c r="H26" s="3">
        <f t="shared" si="1"/>
        <v>-6.795880812366499E-2</v>
      </c>
      <c r="I26" s="3">
        <f>(1.61428/'Dataset experimental'!Q26)^3</f>
        <v>-284157.31528646126</v>
      </c>
      <c r="J26" s="3">
        <f>SIN('Dataset experimental'!E26)+1.450178*(SIN('Avaliação do resultado ML'!I26)+'Dataset experimental'!C26)</f>
        <v>-1.3055205503015221</v>
      </c>
      <c r="K26" s="3">
        <f>('Modelos empíricos'!C26-'Dataset experimental'!G26)*'Dataset experimental'!AE26-'Modelos normativos'!AP26</f>
        <v>-0.76450101910648838</v>
      </c>
      <c r="L26" s="3">
        <f>0.0076*'Dataset experimental'!B26+'Avaliação do resultado ML'!M26+'Avaliação do resultado ML'!N26+(-0.0328)*(0.0171*'Dataset experimental'!AD26-0.9442)*'Avaliação do resultado ML'!O26-'Avaliação do resultado ML'!P26-0.0364</f>
        <v>-6.1759482052819184E-2</v>
      </c>
      <c r="M26" s="8">
        <f>0.03283*SIN(0.7328*'Dataset experimental'!D26-1.8266)</f>
        <v>2.9326529015635511E-2</v>
      </c>
      <c r="N26" s="8">
        <f>0.0476*SIN(4.2067/(0.0095*'Dataset experimental'!P26-1.9338)^3)</f>
        <v>5.9120217713462737E-4</v>
      </c>
      <c r="O26" s="8">
        <f>0.0214*'Dataset experimental'!F26-3.1067*'Dataset experimental'!B26*'Dataset experimental'!P26*('Dataset experimental'!T26-'Dataset experimental'!R26)*(0.39*'Dataset experimental'!P26*'Dataset experimental'!T26/'Dataset experimental'!V26-'Dataset experimental'!Z26+3.12)/(100000*'Dataset experimental'!V26)+0.7995</f>
        <v>-0.9841405273863234</v>
      </c>
      <c r="P26" s="8">
        <f>0.4461*('Dataset experimental'!Z26-0.6*'Modelos normativos'!AB26)*(3.4*'Dataset experimental'!L26+0.17*'Dataset experimental'!B26/'Modelos normativos'!AC26)/200000</f>
        <v>0.14633735827369784</v>
      </c>
      <c r="Q26" s="3">
        <f>0.0076*'Dataset experimental'!B26+(-0.0328)*(0.0171*'Dataset experimental'!AD26-0.9442)*'Avaliação do resultado ML'!O26-'Avaliação do resultado ML'!P26-0.0364</f>
        <v>-9.167721324558932E-2</v>
      </c>
      <c r="R26" s="3">
        <f t="shared" si="2"/>
        <v>0.90877818134236754</v>
      </c>
      <c r="S26" s="3">
        <f>(-0.042-0.014*'Com TS variável MC2020'!Q35)*('Modelos normativos'!AP26-ABS('Modelos Propostos'!K26)-'Dataset experimental'!W26+COS(T26))</f>
        <v>-4.9334816334520519E-2</v>
      </c>
      <c r="T26" s="3">
        <f>'Dataset experimental'!O26-('Modelos normativos'!AQ26-SIN(0.083/('Dataset experimental'!M26-'Dataset experimental'!O26))-'Modelos empíricos'!I26)/0.646</f>
        <v>-1.7326430935791892</v>
      </c>
      <c r="X26" s="3">
        <f>'Modelos normativos'!S26+'Avaliação do resultado ML'!A26</f>
        <v>0.37747123547570044</v>
      </c>
      <c r="Y26" s="3">
        <f>X26/'Dataset experimental'!$AF26</f>
        <v>0.85788917153568278</v>
      </c>
      <c r="AK26" s="3">
        <f>'Modelos Propostos'!B26+H26</f>
        <v>0.34011179220421495</v>
      </c>
      <c r="AL26" s="3">
        <f>AK26/'Dataset experimental'!$AF26</f>
        <v>0.77298134591867029</v>
      </c>
      <c r="AW26" s="3">
        <f>'Modelos normativos'!S26+F26</f>
        <v>0.34953663665642759</v>
      </c>
      <c r="AX26" s="3">
        <f>AW26/'Dataset experimental'!$AF26</f>
        <v>0.79440144694642634</v>
      </c>
      <c r="BI26" s="3">
        <f>'Modelos Propostos'!B26+S26</f>
        <v>0.35873578399335943</v>
      </c>
      <c r="BJ26" s="3">
        <f>BI26/'Dataset experimental'!$AF26</f>
        <v>0.81530859998490779</v>
      </c>
      <c r="BU26" s="3">
        <f>'Modelos Propostos'!B26+L26</f>
        <v>0.34631111827506078</v>
      </c>
      <c r="BV26" s="3">
        <f>BU26/'Dataset experimental'!$AF26</f>
        <v>0.78707072335241091</v>
      </c>
      <c r="CH26" s="3">
        <f>'Modelos Propostos'!B26+Q26</f>
        <v>0.31639338708229064</v>
      </c>
      <c r="CI26" s="3">
        <f>CH26/'Dataset experimental'!$AF26</f>
        <v>0.71907587973247877</v>
      </c>
    </row>
    <row r="27" spans="1:87" x14ac:dyDescent="0.25">
      <c r="A27" s="3">
        <f t="shared" si="0"/>
        <v>7.2779428484537945E-2</v>
      </c>
      <c r="B27" s="8">
        <f>'Dataset experimental'!K27*COS('Dataset experimental'!AC27)-'Dataset experimental'!M27-'Dataset experimental'!C27</f>
        <v>1.532019188119196</v>
      </c>
      <c r="C27" s="8">
        <f>('Dataset experimental'!AE27+SIN('Avaliação do resultado ML'!B27))*0.70674187</f>
        <v>0.25845415020129298</v>
      </c>
      <c r="D27" s="8">
        <f>'Modelos Propostos'!E27+'Avaliação do resultado ML'!C27-'Modelos normativos'!AQ27</f>
        <v>1.1407513446684123</v>
      </c>
      <c r="E27" s="8">
        <f>'Modelos empíricos'!I27+1.1854</f>
        <v>1.8218179493960138</v>
      </c>
      <c r="F27" s="3">
        <f>-0.01753*('Modelos normativos'!AN27-'Dataset experimental'!C27-ABS(G27)-('Modelos Propostos'!E27-'Modelos normativos'!AP27)/0.25291)</f>
        <v>0.20368582293479276</v>
      </c>
      <c r="G27" s="3">
        <f>'Dataset experimental'!K27+'Modelos empíricos'!K27^2+('Modelos Propostos'!E27-'Modelos normativos'!AQ27)*4.10553</f>
        <v>9.2231601499031246</v>
      </c>
      <c r="H27" s="3">
        <f t="shared" si="1"/>
        <v>0.14308584180749101</v>
      </c>
      <c r="I27" s="3">
        <f>(1.61428/'Dataset experimental'!Q27)^3</f>
        <v>-10.359187799841642</v>
      </c>
      <c r="J27" s="3">
        <f>SIN('Dataset experimental'!E27)+1.450178*(SIN('Avaliação do resultado ML'!I27)+'Dataset experimental'!C27)</f>
        <v>1.623648422377872</v>
      </c>
      <c r="K27" s="3">
        <f>('Modelos empíricos'!C27-'Dataset experimental'!G27)*'Dataset experimental'!AE27-'Modelos normativos'!AP27</f>
        <v>2.7347384739818903</v>
      </c>
      <c r="L27" s="3">
        <f>0.0076*'Dataset experimental'!B27+'Avaliação do resultado ML'!M27+'Avaliação do resultado ML'!N27+(-0.0328)*(0.0171*'Dataset experimental'!AD27-0.9442)*'Avaliação do resultado ML'!O27-'Avaliação do resultado ML'!P27-0.0364</f>
        <v>0.13471156297743425</v>
      </c>
      <c r="M27" s="8">
        <f>0.03283*SIN(0.7328*'Dataset experimental'!D27-1.8266)</f>
        <v>2.9326529015635511E-2</v>
      </c>
      <c r="N27" s="8">
        <f>0.0476*SIN(4.2067/(0.0095*'Dataset experimental'!P27-1.9338)^3)</f>
        <v>3.0508095482953055E-2</v>
      </c>
      <c r="O27" s="8">
        <f>0.0214*'Dataset experimental'!F27-3.1067*'Dataset experimental'!B27*'Dataset experimental'!P27*('Dataset experimental'!T27-'Dataset experimental'!R27)*(0.39*'Dataset experimental'!P27*'Dataset experimental'!T27/'Dataset experimental'!V27-'Dataset experimental'!Z27+3.12)/(100000*'Dataset experimental'!V27)+0.7995</f>
        <v>1.0172058172964027</v>
      </c>
      <c r="P27" s="8">
        <f>0.4461*('Dataset experimental'!Z27-0.6*'Modelos normativos'!AB27)*(3.4*'Dataset experimental'!L27+0.17*'Dataset experimental'!B27/'Modelos normativos'!AC27)/200000</f>
        <v>3.1442028295173036E-2</v>
      </c>
      <c r="Q27" s="3">
        <f>0.0076*'Dataset experimental'!B27+(-0.0328)*(0.0171*'Dataset experimental'!AD27-0.9442)*'Avaliação do resultado ML'!O27-'Avaliação do resultado ML'!P27-0.0364</f>
        <v>7.4876938478845648E-2</v>
      </c>
      <c r="R27" s="3">
        <f t="shared" si="2"/>
        <v>0.94147374244529669</v>
      </c>
      <c r="S27" s="3">
        <f>(-0.042-0.014*'Com TS variável MC2020'!Q36)*('Modelos normativos'!AP27-ABS('Modelos Propostos'!K27)-'Dataset experimental'!W27+COS(T27))</f>
        <v>6.0851418600717543E-2</v>
      </c>
      <c r="T27" s="3">
        <f>'Dataset experimental'!O27-('Modelos normativos'!AQ27-SIN(0.083/('Dataset experimental'!M27-'Dataset experimental'!O27))-'Modelos empíricos'!I27)/0.646</f>
        <v>6.4097046175939845</v>
      </c>
      <c r="X27" s="3">
        <f>'Modelos normativos'!S27+'Avaliação do resultado ML'!A27</f>
        <v>0.12749268583450651</v>
      </c>
      <c r="Y27" s="3">
        <f>X27/'Dataset experimental'!$AF27</f>
        <v>0.70829269908059178</v>
      </c>
      <c r="AK27" s="3">
        <f>'Modelos Propostos'!B27+H27</f>
        <v>0.20449266239706809</v>
      </c>
      <c r="AL27" s="3">
        <f>AK27/'Dataset experimental'!$AF27</f>
        <v>1.1360703466503783</v>
      </c>
      <c r="AW27" s="3">
        <f>'Modelos normativos'!S27+F27</f>
        <v>0.25839908028476133</v>
      </c>
      <c r="AX27" s="3">
        <f>AW27/'Dataset experimental'!$AF27</f>
        <v>1.4355504460264519</v>
      </c>
      <c r="BI27" s="3">
        <f>'Modelos Propostos'!B27+S27</f>
        <v>0.12225823919029463</v>
      </c>
      <c r="BJ27" s="3">
        <f>BI27/'Dataset experimental'!$AF27</f>
        <v>0.67921243994608127</v>
      </c>
      <c r="BU27" s="3">
        <f>'Modelos Propostos'!B27+L27</f>
        <v>0.19611838356701133</v>
      </c>
      <c r="BV27" s="3">
        <f>BU27/'Dataset experimental'!$AF27</f>
        <v>1.0895465753722853</v>
      </c>
      <c r="CH27" s="3">
        <f>'Modelos Propostos'!B27+Q27</f>
        <v>0.13628375906842274</v>
      </c>
      <c r="CI27" s="3">
        <f>CH27/'Dataset experimental'!$AF27</f>
        <v>0.75713199482457083</v>
      </c>
    </row>
    <row r="28" spans="1:87" x14ac:dyDescent="0.25">
      <c r="A28" s="3">
        <f t="shared" si="0"/>
        <v>9.9719100366294139E-2</v>
      </c>
      <c r="B28" s="8">
        <f>'Dataset experimental'!K28*COS('Dataset experimental'!AC28)-'Dataset experimental'!M28-'Dataset experimental'!C28</f>
        <v>1.532019188119196</v>
      </c>
      <c r="C28" s="8">
        <f>('Dataset experimental'!AE28+SIN('Avaliação do resultado ML'!B28))*0.70674187</f>
        <v>0.35492952569496988</v>
      </c>
      <c r="D28" s="8">
        <f>'Modelos Propostos'!E28+'Avaliação do resultado ML'!C28-'Modelos normativos'!AQ28</f>
        <v>1.4942538127114837</v>
      </c>
      <c r="E28" s="8">
        <f>'Modelos empíricos'!I28+1.1854</f>
        <v>2.1127380218410794</v>
      </c>
      <c r="F28" s="3">
        <f>-0.01753*('Modelos normativos'!AN28-'Dataset experimental'!C28-ABS(G28)-('Modelos Propostos'!E28-'Modelos normativos'!AP28)/0.25291)</f>
        <v>0.19241931230976456</v>
      </c>
      <c r="G28" s="3">
        <f>'Dataset experimental'!K28+'Modelos empíricos'!K28^2+('Modelos Propostos'!E28-'Modelos normativos'!AQ28)*4.10553</f>
        <v>9.0515591248752134</v>
      </c>
      <c r="H28" s="3">
        <f t="shared" si="1"/>
        <v>0.11562989114757484</v>
      </c>
      <c r="I28" s="3">
        <f>(1.61428/'Dataset experimental'!Q28)^3</f>
        <v>-10.359187799841642</v>
      </c>
      <c r="J28" s="3">
        <f>SIN('Dataset experimental'!E28)+1.450178*(SIN('Avaliação do resultado ML'!I28)+'Dataset experimental'!C28)</f>
        <v>1.623648422377872</v>
      </c>
      <c r="K28" s="3">
        <f>('Modelos empíricos'!C28-'Dataset experimental'!G28)*'Dataset experimental'!AE28-'Modelos normativos'!AP28</f>
        <v>1.8984317222329974</v>
      </c>
      <c r="L28" s="3">
        <f>0.0076*'Dataset experimental'!B28+'Avaliação do resultado ML'!M28+'Avaliação do resultado ML'!N28+(-0.0328)*(0.0171*'Dataset experimental'!AD28-0.9442)*'Avaliação do resultado ML'!O28-'Avaliação do resultado ML'!P28-0.0364</f>
        <v>0.1069537744607887</v>
      </c>
      <c r="M28" s="8">
        <f>0.03283*SIN(0.7328*'Dataset experimental'!D28-1.8266)</f>
        <v>2.9326529015635511E-2</v>
      </c>
      <c r="N28" s="8">
        <f>0.0476*SIN(4.2067/(0.0095*'Dataset experimental'!P28-1.9338)^3)</f>
        <v>3.0508095482953055E-2</v>
      </c>
      <c r="O28" s="8">
        <f>0.0214*'Dataset experimental'!F28-3.1067*'Dataset experimental'!B28*'Dataset experimental'!P28*('Dataset experimental'!T28-'Dataset experimental'!R28)*(0.39*'Dataset experimental'!P28*'Dataset experimental'!T28/'Dataset experimental'!V28-'Dataset experimental'!Z28+3.12)/(100000*'Dataset experimental'!V28)+0.7995</f>
        <v>0.73512851952936809</v>
      </c>
      <c r="P28" s="8">
        <f>0.4461*('Dataset experimental'!Z28-0.6*'Modelos normativos'!AB28)*(3.4*'Dataset experimental'!L28+0.17*'Dataset experimental'!B28/'Modelos normativos'!AC28)/200000</f>
        <v>5.004484909509857E-2</v>
      </c>
      <c r="Q28" s="3">
        <f>0.0076*'Dataset experimental'!B28+(-0.0328)*(0.0171*'Dataset experimental'!AD28-0.9442)*'Avaliação do resultado ML'!O28-'Avaliação do resultado ML'!P28-0.0364</f>
        <v>4.711914996220011E-2</v>
      </c>
      <c r="R28" s="3">
        <f t="shared" si="2"/>
        <v>0.92496648919514179</v>
      </c>
      <c r="S28" s="3">
        <f>(-0.042-0.014*'Com TS variável MC2020'!Q37)*('Modelos normativos'!AP28-ABS('Modelos Propostos'!K28)-'Dataset experimental'!W28+COS(T28))</f>
        <v>5.2778967468668232E-2</v>
      </c>
      <c r="T28" s="3">
        <f>'Dataset experimental'!O28-('Modelos normativos'!AQ28-SIN(0.083/('Dataset experimental'!M28-'Dataset experimental'!O28))-'Modelos empíricos'!I28)/0.646</f>
        <v>6.4332147485707507</v>
      </c>
      <c r="X28" s="3">
        <f>'Modelos normativos'!S28+'Avaliação do resultado ML'!A28</f>
        <v>0.20750612064321816</v>
      </c>
      <c r="Y28" s="3">
        <f>X28/'Dataset experimental'!$AF28</f>
        <v>1.0375306032160907</v>
      </c>
      <c r="AK28" s="3">
        <f>'Modelos Propostos'!B28+H28</f>
        <v>0.23301655842201621</v>
      </c>
      <c r="AL28" s="3">
        <f>AK28/'Dataset experimental'!$AF28</f>
        <v>1.165082792110081</v>
      </c>
      <c r="AW28" s="3">
        <f>'Modelos normativos'!S28+F28</f>
        <v>0.30020633258668861</v>
      </c>
      <c r="AX28" s="3">
        <f>AW28/'Dataset experimental'!$AF28</f>
        <v>1.501031662933443</v>
      </c>
      <c r="BI28" s="3">
        <f>'Modelos Propostos'!B28+S28</f>
        <v>0.17016563474310961</v>
      </c>
      <c r="BJ28" s="3">
        <f>BI28/'Dataset experimental'!$AF28</f>
        <v>0.85082817371554798</v>
      </c>
      <c r="BU28" s="3">
        <f>'Modelos Propostos'!B28+L28</f>
        <v>0.22434044173523007</v>
      </c>
      <c r="BV28" s="3">
        <f>BU28/'Dataset experimental'!$AF28</f>
        <v>1.1217022086761503</v>
      </c>
      <c r="CH28" s="3">
        <f>'Modelos Propostos'!B28+Q28</f>
        <v>0.16450581723664148</v>
      </c>
      <c r="CI28" s="3">
        <f>CH28/'Dataset experimental'!$AF28</f>
        <v>0.82252908618320741</v>
      </c>
    </row>
    <row r="29" spans="1:87" x14ac:dyDescent="0.25">
      <c r="A29" s="3">
        <f t="shared" si="0"/>
        <v>0.12304199691441728</v>
      </c>
      <c r="B29" s="8">
        <f>'Dataset experimental'!K29*COS('Dataset experimental'!AC29)-'Dataset experimental'!M29-'Dataset experimental'!C29</f>
        <v>1.532019188119196</v>
      </c>
      <c r="C29" s="8">
        <f>('Dataset experimental'!AE29+SIN('Avaliação do resultado ML'!B29))*0.70674187</f>
        <v>0.42125634634687265</v>
      </c>
      <c r="D29" s="8">
        <f>'Modelos Propostos'!E29+'Avaliação do resultado ML'!C29-'Modelos normativos'!AQ29</f>
        <v>1.750386064864921</v>
      </c>
      <c r="E29" s="8">
        <f>'Modelos empíricos'!I29+1.1854</f>
        <v>2.0862456197446448</v>
      </c>
      <c r="F29" s="3">
        <f>-0.01753*('Modelos normativos'!AN29-'Dataset experimental'!C29-ABS(G29)-('Modelos Propostos'!E29-'Modelos normativos'!AP29)/0.25291)</f>
        <v>0.1894453449956528</v>
      </c>
      <c r="G29" s="3">
        <f>'Dataset experimental'!K29+'Modelos empíricos'!K29^2+('Modelos Propostos'!E29-'Modelos normativos'!AQ29)*4.10553</f>
        <v>9.1539943751309742</v>
      </c>
      <c r="H29" s="3">
        <f t="shared" si="1"/>
        <v>9.8206603398858366E-2</v>
      </c>
      <c r="I29" s="3">
        <f>(1.61428/'Dataset experimental'!Q29)^3</f>
        <v>-10.359187799841642</v>
      </c>
      <c r="J29" s="3">
        <f>SIN('Dataset experimental'!E29)+1.450178*(SIN('Avaliação do resultado ML'!I29)+'Dataset experimental'!C29)</f>
        <v>1.623648422377872</v>
      </c>
      <c r="K29" s="3">
        <f>('Modelos empíricos'!C29-'Dataset experimental'!G29)*'Dataset experimental'!AE29-'Modelos normativos'!AP29</f>
        <v>1.3677193326893948</v>
      </c>
      <c r="L29" s="3">
        <f>0.0076*'Dataset experimental'!B29+'Avaliação do resultado ML'!M29+'Avaliação do resultado ML'!N29+(-0.0328)*(0.0171*'Dataset experimental'!AD29-0.9442)*'Avaliação do resultado ML'!O29-'Avaliação do resultado ML'!P29-0.0364</f>
        <v>8.9338695477068561E-2</v>
      </c>
      <c r="M29" s="8">
        <f>0.03283*SIN(0.7328*'Dataset experimental'!D29-1.8266)</f>
        <v>2.9326529015635511E-2</v>
      </c>
      <c r="N29" s="8">
        <f>0.0476*SIN(4.2067/(0.0095*'Dataset experimental'!P29-1.9338)^3)</f>
        <v>3.0508095482953055E-2</v>
      </c>
      <c r="O29" s="8">
        <f>0.0214*'Dataset experimental'!F29-3.1067*'Dataset experimental'!B29*'Dataset experimental'!P29*('Dataset experimental'!T29-'Dataset experimental'!R29)*(0.39*'Dataset experimental'!P29*'Dataset experimental'!T29/'Dataset experimental'!V29-'Dataset experimental'!Z29+3.12)/(100000*'Dataset experimental'!V29)+0.7995</f>
        <v>0.54120037731453197</v>
      </c>
      <c r="P29" s="8">
        <f>0.4461*('Dataset experimental'!Z29-0.6*'Modelos normativos'!AB29)*(3.4*'Dataset experimental'!L29+0.17*'Dataset experimental'!B29/'Modelos normativos'!AC29)/200000</f>
        <v>6.2834288395047372E-2</v>
      </c>
      <c r="Q29" s="3">
        <f>0.0076*'Dataset experimental'!B29+(-0.0328)*(0.0171*'Dataset experimental'!AD29-0.9442)*'Avaliação do resultado ML'!O29-'Avaliação do resultado ML'!P29-0.0364</f>
        <v>2.9504070978479999E-2</v>
      </c>
      <c r="R29" s="3">
        <f t="shared" si="2"/>
        <v>0.90970151074491912</v>
      </c>
      <c r="S29" s="3">
        <f>(-0.042-0.014*'Com TS variável MC2020'!Q38)*('Modelos normativos'!AP29-ABS('Modelos Propostos'!K29)-'Dataset experimental'!W29+COS(T29))</f>
        <v>3.6502129970621272E-2</v>
      </c>
      <c r="T29" s="3">
        <f>'Dataset experimental'!O29-('Modelos normativos'!AQ29-SIN(0.083/('Dataset experimental'!M29-'Dataset experimental'!O29))-'Modelos empíricos'!I29)/0.646</f>
        <v>6.0987588430253012</v>
      </c>
      <c r="X29" s="3">
        <f>'Modelos normativos'!S29+'Avaliação do resultado ML'!A29</f>
        <v>0.26731722920362322</v>
      </c>
      <c r="Y29" s="3">
        <f>X29/'Dataset experimental'!$AF29</f>
        <v>1.0281431892447046</v>
      </c>
      <c r="AK29" s="3">
        <f>'Modelos Propostos'!B29+H29</f>
        <v>0.26182733038046779</v>
      </c>
      <c r="AL29" s="3">
        <f>AK29/'Dataset experimental'!$AF29</f>
        <v>1.0070281937710299</v>
      </c>
      <c r="AW29" s="3">
        <f>'Modelos normativos'!S29+F29</f>
        <v>0.33372057728485871</v>
      </c>
      <c r="AX29" s="3">
        <f>AW29/'Dataset experimental'!$AF29</f>
        <v>1.2835406818648412</v>
      </c>
      <c r="BI29" s="3">
        <f>'Modelos Propostos'!B29+S29</f>
        <v>0.20012285695223073</v>
      </c>
      <c r="BJ29" s="3">
        <f>BI29/'Dataset experimental'!$AF29</f>
        <v>0.76970329597011811</v>
      </c>
      <c r="BU29" s="3">
        <f>'Modelos Propostos'!B29+L29</f>
        <v>0.25295942245867803</v>
      </c>
      <c r="BV29" s="3">
        <f>BU29/'Dataset experimental'!$AF29</f>
        <v>0.97292085561030006</v>
      </c>
      <c r="CH29" s="3">
        <f>'Modelos Propostos'!B29+Q29</f>
        <v>0.19312479796008947</v>
      </c>
      <c r="CI29" s="3">
        <f>CH29/'Dataset experimental'!$AF29</f>
        <v>0.74278768446188259</v>
      </c>
    </row>
    <row r="30" spans="1:87" x14ac:dyDescent="0.25">
      <c r="A30" s="3">
        <f t="shared" si="0"/>
        <v>0.16499957459399464</v>
      </c>
      <c r="B30" s="8">
        <f>'Dataset experimental'!K30*COS('Dataset experimental'!AC30)-'Dataset experimental'!M30-'Dataset experimental'!C30</f>
        <v>1.532019188119196</v>
      </c>
      <c r="C30" s="8">
        <f>('Dataset experimental'!AE30+SIN('Avaliação do resultado ML'!B30))*0.70674187</f>
        <v>0.53099708597092998</v>
      </c>
      <c r="D30" s="8">
        <f>'Modelos Propostos'!E30+'Avaliação do resultado ML'!C30-'Modelos normativos'!AQ30</f>
        <v>2.1865020733514964</v>
      </c>
      <c r="E30" s="8">
        <f>'Modelos empíricos'!I30+1.1854</f>
        <v>1.9010424680991349</v>
      </c>
      <c r="F30" s="3">
        <f>-0.01753*('Modelos normativos'!AN30-'Dataset experimental'!C30-ABS(G30)-('Modelos Propostos'!E30-'Modelos normativos'!AP30)/0.25291)</f>
        <v>0.19149411109391562</v>
      </c>
      <c r="G30" s="3">
        <f>'Dataset experimental'!K30+'Modelos empíricos'!K30^2+('Modelos Propostos'!E30-'Modelos normativos'!AQ30)*4.10553</f>
        <v>9.6722774745336491</v>
      </c>
      <c r="H30" s="3">
        <f t="shared" si="1"/>
        <v>7.1978346738801546E-2</v>
      </c>
      <c r="I30" s="3">
        <f>(1.61428/'Dataset experimental'!Q30)^3</f>
        <v>-10.359187799841642</v>
      </c>
      <c r="J30" s="3">
        <f>SIN('Dataset experimental'!E30)+1.450178*(SIN('Avaliação do resultado ML'!I30)+'Dataset experimental'!C30)</f>
        <v>1.623648422377872</v>
      </c>
      <c r="K30" s="3">
        <f>('Modelos empíricos'!C30-'Dataset experimental'!G30)*'Dataset experimental'!AE30-'Modelos normativos'!AP30</f>
        <v>0.56880807286433177</v>
      </c>
      <c r="L30" s="3">
        <f>0.0076*'Dataset experimental'!B30+'Avaliação do resultado ML'!M30+'Avaliação do resultado ML'!N30+(-0.0328)*(0.0171*'Dataset experimental'!AD30-0.9442)*'Avaliação do resultado ML'!O30-'Avaliação do resultado ML'!P30-0.0364</f>
        <v>6.2821244344664212E-2</v>
      </c>
      <c r="M30" s="8">
        <f>0.03283*SIN(0.7328*'Dataset experimental'!D30-1.8266)</f>
        <v>2.9326529015635511E-2</v>
      </c>
      <c r="N30" s="8">
        <f>0.0476*SIN(4.2067/(0.0095*'Dataset experimental'!P30-1.9338)^3)</f>
        <v>3.0508095482953055E-2</v>
      </c>
      <c r="O30" s="8">
        <f>0.0214*'Dataset experimental'!F30-3.1067*'Dataset experimental'!B30*'Dataset experimental'!P30*('Dataset experimental'!T30-'Dataset experimental'!R30)*(0.39*'Dataset experimental'!P30*'Dataset experimental'!T30/'Dataset experimental'!V30-'Dataset experimental'!Z30+3.12)/(100000*'Dataset experimental'!V30)+0.7995</f>
        <v>0.22033745110453062</v>
      </c>
      <c r="P30" s="8">
        <f>0.4461*('Dataset experimental'!Z30-0.6*'Modelos normativos'!AB30)*(3.4*'Dataset experimental'!L30+0.17*'Dataset experimental'!B30/'Modelos normativos'!AC30)/200000</f>
        <v>8.3994997054962647E-2</v>
      </c>
      <c r="Q30" s="3">
        <f>0.0076*'Dataset experimental'!B30+(-0.0328)*(0.0171*'Dataset experimental'!AD30-0.9442)*'Avaliação do resultado ML'!O30-'Avaliação do resultado ML'!P30-0.0364</f>
        <v>2.9866198460756221E-3</v>
      </c>
      <c r="R30" s="3">
        <f t="shared" si="2"/>
        <v>0.87277976212253017</v>
      </c>
      <c r="S30" s="3">
        <f>(-0.042-0.014*'Com TS variável MC2020'!Q39)*('Modelos normativos'!AP30-ABS('Modelos Propostos'!K30)-'Dataset experimental'!W30+COS(T30))</f>
        <v>6.7570687302107276E-3</v>
      </c>
      <c r="T30" s="3">
        <f>'Dataset experimental'!O30-('Modelos normativos'!AQ30-SIN(0.083/('Dataset experimental'!M30-'Dataset experimental'!O30))-'Modelos empíricos'!I30)/0.646</f>
        <v>5.3265469203368028</v>
      </c>
      <c r="X30" s="3">
        <f>'Modelos normativos'!S30+'Avaliação do resultado ML'!A30</f>
        <v>0.36964621221261235</v>
      </c>
      <c r="Y30" s="3">
        <f>X30/'Dataset experimental'!$AF30</f>
        <v>0.84010502775593709</v>
      </c>
      <c r="AK30" s="3">
        <f>'Modelos Propostos'!B30+H30</f>
        <v>0.31209542705408899</v>
      </c>
      <c r="AL30" s="3">
        <f>AK30/'Dataset experimental'!$AF30</f>
        <v>0.70930778875929312</v>
      </c>
      <c r="AW30" s="3">
        <f>'Modelos normativos'!S30+F30</f>
        <v>0.39614074871253335</v>
      </c>
      <c r="AX30" s="3">
        <f>AW30/'Dataset experimental'!$AF30</f>
        <v>0.90031988343757585</v>
      </c>
      <c r="BI30" s="3">
        <f>'Modelos Propostos'!B30+S30</f>
        <v>0.24687414904549815</v>
      </c>
      <c r="BJ30" s="3">
        <f>BI30/'Dataset experimental'!$AF30</f>
        <v>0.56107761146704127</v>
      </c>
      <c r="BU30" s="3">
        <f>'Modelos Propostos'!B30+L30</f>
        <v>0.30293832465995163</v>
      </c>
      <c r="BV30" s="3">
        <f>BU30/'Dataset experimental'!$AF30</f>
        <v>0.68849619240898097</v>
      </c>
      <c r="CH30" s="3">
        <f>'Modelos Propostos'!B30+Q30</f>
        <v>0.24310370016136304</v>
      </c>
      <c r="CI30" s="3">
        <f>CH30/'Dataset experimental'!$AF30</f>
        <v>0.55250840945764323</v>
      </c>
    </row>
    <row r="31" spans="1:87" x14ac:dyDescent="0.25">
      <c r="A31" s="3">
        <f t="shared" si="0"/>
        <v>0.22327320478240162</v>
      </c>
      <c r="B31" s="8">
        <f>'Dataset experimental'!K31*COS('Dataset experimental'!AC31)-'Dataset experimental'!M31-'Dataset experimental'!C31</f>
        <v>1.532019188119196</v>
      </c>
      <c r="C31" s="8">
        <f>('Dataset experimental'!AE31+SIN('Avaliação do resultado ML'!B31))*0.70674187</f>
        <v>0.6913873977291678</v>
      </c>
      <c r="D31" s="8">
        <f>'Modelos Propostos'!E31+'Avaliação do resultado ML'!C31-'Modelos normativos'!AQ31</f>
        <v>2.839345179242196</v>
      </c>
      <c r="E31" s="8">
        <f>'Modelos empíricos'!I31+1.1854</f>
        <v>1.9066908447817021</v>
      </c>
      <c r="F31" s="3">
        <f>-0.01753*('Modelos normativos'!AN31-'Dataset experimental'!C31-ABS(G31)-('Modelos Propostos'!E31-'Modelos normativos'!AP31)/0.25291)</f>
        <v>0.20839065142229315</v>
      </c>
      <c r="G31" s="3">
        <f>'Dataset experimental'!K31+'Modelos empíricos'!K31^2+('Modelos Propostos'!E31-'Modelos normativos'!AQ31)*4.10553</f>
        <v>11.16175909170023</v>
      </c>
      <c r="H31" s="3">
        <f t="shared" si="1"/>
        <v>3.9473453686937422E-2</v>
      </c>
      <c r="I31" s="3">
        <f>(1.61428/'Dataset experimental'!Q31)^3</f>
        <v>-10.359187799841642</v>
      </c>
      <c r="J31" s="3">
        <f>SIN('Dataset experimental'!E31)+1.450178*(SIN('Avaliação do resultado ML'!I31)+'Dataset experimental'!C31)</f>
        <v>1.623648422377872</v>
      </c>
      <c r="K31" s="3">
        <f>('Modelos empíricos'!C31-'Dataset experimental'!G31)*'Dataset experimental'!AE31-'Modelos normativos'!AP31</f>
        <v>-0.42128918732038112</v>
      </c>
      <c r="L31" s="3">
        <f>0.0076*'Dataset experimental'!B31+'Avaliação do resultado ML'!M31+'Avaliação do resultado ML'!N31+(-0.0328)*(0.0171*'Dataset experimental'!AD31-0.9442)*'Avaliação do resultado ML'!O31-'Avaliação do resultado ML'!P31-0.0364</f>
        <v>2.9956766422781972E-2</v>
      </c>
      <c r="M31" s="8">
        <f>0.03283*SIN(0.7328*'Dataset experimental'!D31-1.8266)</f>
        <v>2.9326529015635511E-2</v>
      </c>
      <c r="N31" s="8">
        <f>0.0476*SIN(4.2067/(0.0095*'Dataset experimental'!P31-1.9338)^3)</f>
        <v>3.0508095482953055E-2</v>
      </c>
      <c r="O31" s="8">
        <f>0.0214*'Dataset experimental'!F31-3.1067*'Dataset experimental'!B31*'Dataset experimental'!P31*('Dataset experimental'!T31-'Dataset experimental'!R31)*(0.39*'Dataset experimental'!P31*'Dataset experimental'!T31/'Dataset experimental'!V31-'Dataset experimental'!Z31+3.12)/(100000*'Dataset experimental'!V31)+0.7995</f>
        <v>-0.24861605643316464</v>
      </c>
      <c r="P31" s="8">
        <f>0.4461*('Dataset experimental'!Z31-0.6*'Modelos normativos'!AB31)*(3.4*'Dataset experimental'!L31+0.17*'Dataset experimental'!B31/'Modelos normativos'!AC31)/200000</f>
        <v>0.11492218663483887</v>
      </c>
      <c r="Q31" s="3">
        <f>0.0076*'Dataset experimental'!B31+(-0.0328)*(0.0171*'Dataset experimental'!AD31-0.9442)*'Avaliação do resultado ML'!O31-'Avaliação do resultado ML'!P31-0.0364</f>
        <v>-2.9877858075806618E-2</v>
      </c>
      <c r="R31" s="3">
        <f t="shared" si="2"/>
        <v>0.75890918135433594</v>
      </c>
      <c r="S31" s="3">
        <f>(-0.042-0.014*'Com TS variável MC2020'!Q40)*('Modelos normativos'!AP31-ABS('Modelos Propostos'!K31)-'Dataset experimental'!W31+COS(T31))</f>
        <v>6.0448544265012824E-2</v>
      </c>
      <c r="T31" s="3">
        <f>'Dataset experimental'!O31-('Modelos normativos'!AQ31-SIN(0.083/('Dataset experimental'!M31-'Dataset experimental'!O31))-'Modelos empíricos'!I31)/0.646</f>
        <v>4.6256847673312578</v>
      </c>
      <c r="X31" s="3">
        <f>'Modelos normativos'!S31+'Avaliação do resultado ML'!A31</f>
        <v>0.51615497326708282</v>
      </c>
      <c r="Y31" s="3">
        <f>X31/'Dataset experimental'!$AF31</f>
        <v>0.86025828877847144</v>
      </c>
      <c r="AK31" s="3">
        <f>'Modelos Propostos'!B31+H31</f>
        <v>0.39139289656683141</v>
      </c>
      <c r="AL31" s="3">
        <f>AK31/'Dataset experimental'!$AF31</f>
        <v>0.65232149427805242</v>
      </c>
      <c r="AW31" s="3">
        <f>'Modelos normativos'!S31+F31</f>
        <v>0.50127241990697435</v>
      </c>
      <c r="AX31" s="3">
        <f>AW31/'Dataset experimental'!$AF31</f>
        <v>0.83545403317829059</v>
      </c>
      <c r="BI31" s="3">
        <f>'Modelos Propostos'!B31+S31</f>
        <v>0.4123679871449068</v>
      </c>
      <c r="BJ31" s="3">
        <f>BI31/'Dataset experimental'!$AF31</f>
        <v>0.68727997857484469</v>
      </c>
      <c r="BU31" s="3">
        <f>'Modelos Propostos'!B31+L31</f>
        <v>0.38187620930267596</v>
      </c>
      <c r="BV31" s="3">
        <f>BU31/'Dataset experimental'!$AF31</f>
        <v>0.63646034883779334</v>
      </c>
      <c r="CH31" s="3">
        <f>'Modelos Propostos'!B31+Q31</f>
        <v>0.32204158480408734</v>
      </c>
      <c r="CI31" s="3">
        <f>CH31/'Dataset experimental'!$AF31</f>
        <v>0.53673597467347889</v>
      </c>
    </row>
    <row r="32" spans="1:87" x14ac:dyDescent="0.25">
      <c r="A32" s="3">
        <f t="shared" si="0"/>
        <v>0.13325556602620639</v>
      </c>
      <c r="B32" s="8">
        <f>'Dataset experimental'!K32*COS('Dataset experimental'!AC32)-'Dataset experimental'!M32-'Dataset experimental'!C32</f>
        <v>1.3777969043005225</v>
      </c>
      <c r="C32" s="8">
        <f>('Dataset experimental'!AE32+SIN('Avaliação do resultado ML'!B32))*0.70674187</f>
        <v>0.65950177987404057</v>
      </c>
      <c r="D32" s="8">
        <f>'Modelos Propostos'!E32+'Avaliação do resultado ML'!C32-'Modelos normativos'!AQ32</f>
        <v>1.823936089413305</v>
      </c>
      <c r="E32" s="8">
        <f>'Modelos empíricos'!I32+1.1854</f>
        <v>1.8592838657107342</v>
      </c>
      <c r="F32" s="3">
        <f>-0.01753*('Modelos normativos'!AN32-'Dataset experimental'!C32-ABS(G32)-('Modelos Propostos'!E32-'Modelos normativos'!AP32)/0.25291)</f>
        <v>0.11900708381345784</v>
      </c>
      <c r="G32" s="3">
        <f>'Dataset experimental'!K32+'Modelos empíricos'!K32^2+('Modelos Propostos'!E32-'Modelos normativos'!AQ32)*4.10553</f>
        <v>4.3159703223035395</v>
      </c>
      <c r="H32" s="3">
        <f t="shared" si="1"/>
        <v>4.5008381664295966E-2</v>
      </c>
      <c r="I32" s="3">
        <f>(1.61428/'Dataset experimental'!Q32)^3</f>
        <v>1.5090525343631558</v>
      </c>
      <c r="J32" s="3">
        <f>SIN('Dataset experimental'!E32)+1.450178*(SIN('Avaliação do resultado ML'!I32)+'Dataset experimental'!C32)</f>
        <v>0.97784203561535454</v>
      </c>
      <c r="K32" s="3">
        <f>('Modelos empíricos'!C32-'Dataset experimental'!G32)*'Dataset experimental'!AE32-'Modelos normativos'!AP32</f>
        <v>0.39311080216399252</v>
      </c>
      <c r="L32" s="3">
        <f>0.0076*'Dataset experimental'!B32+'Avaliação do resultado ML'!M32+'Avaliação do resultado ML'!N32+(-0.0328)*(0.0171*'Dataset experimental'!AD32-0.9442)*'Avaliação do resultado ML'!O32-'Avaliação do resultado ML'!P32-0.0364</f>
        <v>4.9587487596086915E-2</v>
      </c>
      <c r="M32" s="8">
        <f>0.03283*SIN(0.7328*'Dataset experimental'!D32-1.8266)</f>
        <v>2.9326529015635511E-2</v>
      </c>
      <c r="N32" s="8">
        <f>0.0476*SIN(4.2067/(0.0095*'Dataset experimental'!P32-1.9338)^3)</f>
        <v>4.7598294147705056E-2</v>
      </c>
      <c r="O32" s="8">
        <f>0.0214*'Dataset experimental'!F32-3.1067*'Dataset experimental'!B32*'Dataset experimental'!P32*('Dataset experimental'!T32-'Dataset experimental'!R32)*(0.39*'Dataset experimental'!P32*'Dataset experimental'!T32/'Dataset experimental'!V32-'Dataset experimental'!Z32+3.12)/(100000*'Dataset experimental'!V32)+0.7995</f>
        <v>0.59994430497682594</v>
      </c>
      <c r="P32" s="8">
        <f>0.4461*('Dataset experimental'!Z32-0.6*'Modelos normativos'!AB32)*(3.4*'Dataset experimental'!L32+0.17*'Dataset experimental'!B32/'Modelos normativos'!AC32)/200000</f>
        <v>8.3051386712544154E-2</v>
      </c>
      <c r="Q32" s="3">
        <f>0.0076*'Dataset experimental'!B32+(-0.0328)*(0.0171*'Dataset experimental'!AD32-0.9442)*'Avaliação do resultado ML'!O32-'Avaliação do resultado ML'!P32-0.0364</f>
        <v>-2.7337335567253665E-2</v>
      </c>
      <c r="R32" s="3">
        <f t="shared" si="2"/>
        <v>1.1017389597774283</v>
      </c>
      <c r="S32" s="3">
        <f>(-0.042-0.014*'Com TS variável MC2020'!Q41)*('Modelos normativos'!AP32-ABS('Modelos Propostos'!K32)-'Dataset experimental'!W32+COS(T32))</f>
        <v>-1.1896293692835817E-2</v>
      </c>
      <c r="T32" s="3">
        <f>'Dataset experimental'!O32-('Modelos normativos'!AQ32-SIN(0.083/('Dataset experimental'!M32-'Dataset experimental'!O32))-'Modelos empíricos'!I32)/0.646</f>
        <v>1.2853245350355527</v>
      </c>
      <c r="X32" s="3">
        <f>'Modelos normativos'!S32+'Avaliação do resultado ML'!A32</f>
        <v>0.36753260749048433</v>
      </c>
      <c r="Y32" s="3">
        <f>X32/'Dataset experimental'!$AF32</f>
        <v>1.0209239096957898</v>
      </c>
      <c r="AK32" s="3">
        <f>'Modelos Propostos'!B32+H32</f>
        <v>0.35179856301225321</v>
      </c>
      <c r="AL32" s="3">
        <f>AK32/'Dataset experimental'!$AF32</f>
        <v>0.97721823058959223</v>
      </c>
      <c r="AW32" s="3">
        <f>'Modelos normativos'!S32+F32</f>
        <v>0.35328412527773578</v>
      </c>
      <c r="AX32" s="3">
        <f>AW32/'Dataset experimental'!$AF32</f>
        <v>0.98134479243815498</v>
      </c>
      <c r="BI32" s="3">
        <f>'Modelos Propostos'!B32+S32</f>
        <v>0.29489388765512142</v>
      </c>
      <c r="BJ32" s="3">
        <f>BI32/'Dataset experimental'!$AF32</f>
        <v>0.81914968793089282</v>
      </c>
      <c r="BU32" s="3">
        <f>'Modelos Propostos'!B32+L32</f>
        <v>0.3563776689440441</v>
      </c>
      <c r="BV32" s="3">
        <f>BU32/'Dataset experimental'!$AF32</f>
        <v>0.98993796928901145</v>
      </c>
      <c r="CH32" s="3">
        <f>'Modelos Propostos'!B32+Q32</f>
        <v>0.27945284578070356</v>
      </c>
      <c r="CI32" s="3">
        <f>CH32/'Dataset experimental'!$AF32</f>
        <v>0.77625790494639879</v>
      </c>
    </row>
    <row r="33" spans="1:87" x14ac:dyDescent="0.25">
      <c r="A33" s="3">
        <f t="shared" si="0"/>
        <v>0.18540945056036157</v>
      </c>
      <c r="B33" s="8">
        <f>'Dataset experimental'!K33*COS('Dataset experimental'!AC33)-'Dataset experimental'!M33-'Dataset experimental'!C33</f>
        <v>1.3777969043005225</v>
      </c>
      <c r="C33" s="8">
        <f>('Dataset experimental'!AE33+SIN('Avaliação do resultado ML'!B33))*0.70674187</f>
        <v>0.84039310892468466</v>
      </c>
      <c r="D33" s="8">
        <f>'Modelos Propostos'!E33+'Avaliação do resultado ML'!C33-'Modelos normativos'!AQ33</f>
        <v>2.4209851301407523</v>
      </c>
      <c r="E33" s="8">
        <f>'Modelos empíricos'!I33+1.1854</f>
        <v>1.9355346272128309</v>
      </c>
      <c r="F33" s="3">
        <f>-0.01753*('Modelos normativos'!AN33-'Dataset experimental'!C33-ABS(G33)-('Modelos Propostos'!E33-'Modelos normativos'!AP33)/0.25291)</f>
        <v>0.17145677983275154</v>
      </c>
      <c r="G33" s="3">
        <f>'Dataset experimental'!K33+'Modelos empíricos'!K33^2+('Modelos Propostos'!E33-'Modelos normativos'!AQ33)*4.10553</f>
        <v>8.3907279186961272</v>
      </c>
      <c r="H33" s="3">
        <f t="shared" si="1"/>
        <v>9.080390435132488E-3</v>
      </c>
      <c r="I33" s="3">
        <f>(1.61428/'Dataset experimental'!Q33)^3</f>
        <v>1.5090525343631558</v>
      </c>
      <c r="J33" s="3">
        <f>SIN('Dataset experimental'!E33)+1.450178*(SIN('Avaliação do resultado ML'!I33)+'Dataset experimental'!C33)</f>
        <v>0.97784203561535454</v>
      </c>
      <c r="K33" s="3">
        <f>('Modelos empíricos'!C33-'Dataset experimental'!G33)*'Dataset experimental'!AE33-'Modelos normativos'!AP33</f>
        <v>-0.70125384081996955</v>
      </c>
      <c r="L33" s="3">
        <f>0.0076*'Dataset experimental'!B33+'Avaliação do resultado ML'!M33+'Avaliação do resultado ML'!N33+(-0.0328)*(0.0171*'Dataset experimental'!AD33-0.9442)*'Avaliação do resultado ML'!O33-'Avaliação do resultado ML'!P33-0.0364</f>
        <v>9.2760802526706265E-3</v>
      </c>
      <c r="M33" s="8">
        <f>0.03283*SIN(0.7328*'Dataset experimental'!D33-1.8266)</f>
        <v>2.9326529015635511E-2</v>
      </c>
      <c r="N33" s="8">
        <f>0.0476*SIN(4.2067/(0.0095*'Dataset experimental'!P33-1.9338)^3)</f>
        <v>4.7598294147705056E-2</v>
      </c>
      <c r="O33" s="8">
        <f>0.0214*'Dataset experimental'!F33-3.1067*'Dataset experimental'!B33*'Dataset experimental'!P33*('Dataset experimental'!T33-'Dataset experimental'!R33)*(0.39*'Dataset experimental'!P33*'Dataset experimental'!T33/'Dataset experimental'!V33-'Dataset experimental'!Z33+3.12)/(100000*'Dataset experimental'!V33)+0.7995</f>
        <v>-0.34167053954056315</v>
      </c>
      <c r="P33" s="8">
        <f>0.4461*('Dataset experimental'!Z33-0.6*'Modelos normativos'!AB33)*(3.4*'Dataset experimental'!L33+0.17*'Dataset experimental'!B33/'Modelos normativos'!AC33)/200000</f>
        <v>0.1248027299267102</v>
      </c>
      <c r="Q33" s="3">
        <f>0.0076*'Dataset experimental'!B33+(-0.0328)*(0.0171*'Dataset experimental'!AD33-0.9442)*'Avaliação do resultado ML'!O33-'Avaliação do resultado ML'!P33-0.0364</f>
        <v>-6.7648742910669954E-2</v>
      </c>
      <c r="R33" s="3">
        <f t="shared" si="2"/>
        <v>1.0215508153461117</v>
      </c>
      <c r="S33" s="3">
        <f>(-0.042-0.014*'Com TS variável MC2020'!Q42)*('Modelos normativos'!AP33-ABS('Modelos Propostos'!K33)-'Dataset experimental'!W33+COS(T33))</f>
        <v>-4.6285582280393658E-2</v>
      </c>
      <c r="T33" s="3">
        <f>'Dataset experimental'!O33-('Modelos normativos'!AQ33-SIN(0.083/('Dataset experimental'!M33-'Dataset experimental'!O33))-'Modelos empíricos'!I33)/0.646</f>
        <v>0.15786843389319927</v>
      </c>
      <c r="X33" s="3">
        <f>'Modelos normativos'!S33+'Avaliação do resultado ML'!A33</f>
        <v>0.54010908771619937</v>
      </c>
      <c r="Y33" s="3">
        <f>X33/'Dataset experimental'!$AF33</f>
        <v>1.2560676458516264</v>
      </c>
      <c r="AK33" s="3">
        <f>'Modelos Propostos'!B33+H33</f>
        <v>0.49266873952830675</v>
      </c>
      <c r="AL33" s="3">
        <f>AK33/'Dataset experimental'!$AF33</f>
        <v>1.1457412547169925</v>
      </c>
      <c r="AW33" s="3">
        <f>'Modelos normativos'!S33+F33</f>
        <v>0.52615641698858928</v>
      </c>
      <c r="AX33" s="3">
        <f>AW33/'Dataset experimental'!$AF33</f>
        <v>1.2236195743920681</v>
      </c>
      <c r="BI33" s="3">
        <f>'Modelos Propostos'!B33+S33</f>
        <v>0.43730276681278063</v>
      </c>
      <c r="BJ33" s="3">
        <f>BI33/'Dataset experimental'!$AF33</f>
        <v>1.0169831786343735</v>
      </c>
      <c r="BU33" s="3">
        <f>'Modelos Propostos'!B33+L33</f>
        <v>0.4928644293458449</v>
      </c>
      <c r="BV33" s="3">
        <f>BU33/'Dataset experimental'!$AF33</f>
        <v>1.1461963473159185</v>
      </c>
      <c r="CH33" s="3">
        <f>'Modelos Propostos'!B33+Q33</f>
        <v>0.41593960618250431</v>
      </c>
      <c r="CI33" s="3">
        <f>CH33/'Dataset experimental'!$AF33</f>
        <v>0.96730140972675427</v>
      </c>
    </row>
    <row r="34" spans="1:87" x14ac:dyDescent="0.25">
      <c r="A34" s="3">
        <f t="shared" si="0"/>
        <v>0.19958460075833379</v>
      </c>
      <c r="B34" s="8">
        <f>'Dataset experimental'!K34*COS('Dataset experimental'!AC34)-'Dataset experimental'!M34-'Dataset experimental'!C34</f>
        <v>1.3777969043005225</v>
      </c>
      <c r="C34" s="8">
        <f>('Dataset experimental'!AE34+SIN('Avaliação do resultado ML'!B34))*0.70674187</f>
        <v>1.1117301025006507</v>
      </c>
      <c r="D34" s="8">
        <f>'Modelos Propostos'!E34+'Avaliação do resultado ML'!C34-'Modelos normativos'!AQ34</f>
        <v>2.5822408992620902</v>
      </c>
      <c r="E34" s="8">
        <f>'Modelos empíricos'!I34+1.1854</f>
        <v>1.9505761469555258</v>
      </c>
      <c r="F34" s="3">
        <f>-0.01753*('Modelos normativos'!AN34-'Dataset experimental'!C34-ABS(G34)-('Modelos Propostos'!E34-'Modelos normativos'!AP34)/0.25291)</f>
        <v>0.18720108122207971</v>
      </c>
      <c r="G34" s="3">
        <f>'Dataset experimental'!K34+'Modelos empíricos'!K34^2+('Modelos Propostos'!E34-'Modelos normativos'!AQ34)*4.10553</f>
        <v>14.5924914844806</v>
      </c>
      <c r="H34" s="3">
        <f t="shared" si="1"/>
        <v>-1.8223860933789606E-2</v>
      </c>
      <c r="I34" s="3">
        <f>(1.61428/'Dataset experimental'!Q34)^3</f>
        <v>1.5090525343631558</v>
      </c>
      <c r="J34" s="3">
        <f>SIN('Dataset experimental'!E34)+1.450178*(SIN('Avaliação do resultado ML'!I34)+'Dataset experimental'!C34)</f>
        <v>0.97784203561535454</v>
      </c>
      <c r="K34" s="3">
        <f>('Modelos empíricos'!C34-'Dataset experimental'!G34)*'Dataset experimental'!AE34-'Modelos normativos'!AP34</f>
        <v>-1.5329398404825372</v>
      </c>
      <c r="L34" s="3">
        <f>0.0076*'Dataset experimental'!B34+'Avaliação do resultado ML'!M34+'Avaliação do resultado ML'!N34+(-0.0328)*(0.0171*'Dataset experimental'!AD34-0.9442)*'Avaliação do resultado ML'!O34-'Avaliação do resultado ML'!P34-0.0364</f>
        <v>-1.7390174557259455E-2</v>
      </c>
      <c r="M34" s="8">
        <f>0.03283*SIN(0.7328*'Dataset experimental'!D34-1.8266)</f>
        <v>2.9326529015635511E-2</v>
      </c>
      <c r="N34" s="8">
        <f>0.0476*SIN(4.2067/(0.0095*'Dataset experimental'!P34-1.9338)^3)</f>
        <v>4.7598294147705056E-2</v>
      </c>
      <c r="O34" s="8">
        <f>0.0214*'Dataset experimental'!F34-3.1067*'Dataset experimental'!B34*'Dataset experimental'!P34*('Dataset experimental'!T34-'Dataset experimental'!R34)*(0.39*'Dataset experimental'!P34*'Dataset experimental'!T34/'Dataset experimental'!V34-'Dataset experimental'!Z34+3.12)/(100000*'Dataset experimental'!V34)+0.7995</f>
        <v>-1.5892413498317803</v>
      </c>
      <c r="P34" s="8">
        <f>0.4461*('Dataset experimental'!Z34-0.6*'Modelos normativos'!AB34)*(3.4*'Dataset experimental'!L34+0.17*'Dataset experimental'!B34/'Modelos normativos'!AC34)/200000</f>
        <v>0.18012020648066215</v>
      </c>
      <c r="Q34" s="3">
        <f>0.0076*'Dataset experimental'!B34+(-0.0328)*(0.0171*'Dataset experimental'!AD34-0.9442)*'Avaliação do resultado ML'!O34-'Avaliação do resultado ML'!P34-0.0364</f>
        <v>-9.4314997720600022E-2</v>
      </c>
      <c r="R34" s="3">
        <f t="shared" si="2"/>
        <v>0.9542530323536228</v>
      </c>
      <c r="S34" s="3">
        <f>(-0.042-0.014*'Com TS variável MC2020'!Q43)*('Modelos normativos'!AP34-ABS('Modelos Propostos'!K34)-'Dataset experimental'!W34+COS(T34))</f>
        <v>-2.484349320614049E-3</v>
      </c>
      <c r="T34" s="3">
        <f>'Dataset experimental'!O34-('Modelos normativos'!AQ34-SIN(0.083/('Dataset experimental'!M34-'Dataset experimental'!O34))-'Modelos empíricos'!I34)/0.646</f>
        <v>-1.2671377778289057</v>
      </c>
      <c r="X34" s="3">
        <f>'Modelos normativos'!S34+'Avaliação do resultado ML'!A34</f>
        <v>0.71383537090559335</v>
      </c>
      <c r="Y34" s="3">
        <f>X34/'Dataset experimental'!$AF34</f>
        <v>1.2747060194742736</v>
      </c>
      <c r="AK34" s="3">
        <f>'Modelos Propostos'!B34+H34</f>
        <v>0.68322895266965145</v>
      </c>
      <c r="AL34" s="3">
        <f>AK34/'Dataset experimental'!$AF34</f>
        <v>1.2200517011958061</v>
      </c>
      <c r="AW34" s="3">
        <f>'Modelos normativos'!S34+F34</f>
        <v>0.70145185136933919</v>
      </c>
      <c r="AX34" s="3">
        <f>AW34/'Dataset experimental'!$AF34</f>
        <v>1.2525925917309626</v>
      </c>
      <c r="BI34" s="3">
        <f>'Modelos Propostos'!B34+S34</f>
        <v>0.698968464282827</v>
      </c>
      <c r="BJ34" s="3">
        <f>BI34/'Dataset experimental'!$AF34</f>
        <v>1.2481579719336195</v>
      </c>
      <c r="BU34" s="3">
        <f>'Modelos Propostos'!B34+L34</f>
        <v>0.68406263904618159</v>
      </c>
      <c r="BV34" s="3">
        <f>BU34/'Dataset experimental'!$AF34</f>
        <v>1.2215404268681813</v>
      </c>
      <c r="CH34" s="3">
        <f>'Modelos Propostos'!B34+Q34</f>
        <v>0.60713781588284099</v>
      </c>
      <c r="CI34" s="3">
        <f>CH34/'Dataset experimental'!$AF34</f>
        <v>1.0841746712193587</v>
      </c>
    </row>
    <row r="35" spans="1:87" x14ac:dyDescent="0.25">
      <c r="A35" s="3">
        <f t="shared" si="0"/>
        <v>0.22643348861128507</v>
      </c>
      <c r="B35" s="8">
        <f>'Dataset experimental'!K35*COS('Dataset experimental'!AC35)-'Dataset experimental'!M35-'Dataset experimental'!C35</f>
        <v>1.3777969043005225</v>
      </c>
      <c r="C35" s="8">
        <f>('Dataset experimental'!AE35+SIN('Avaliação do resultado ML'!B35))*0.70674187</f>
        <v>1.3830670960766167</v>
      </c>
      <c r="D35" s="8">
        <f>'Modelos Propostos'!E35+'Avaliação do resultado ML'!C35-'Modelos normativos'!AQ35</f>
        <v>2.8535778928380564</v>
      </c>
      <c r="E35" s="8">
        <f>'Modelos empíricos'!I35+1.1854</f>
        <v>1.7889192145001331</v>
      </c>
      <c r="F35" s="3">
        <f>-0.01753*('Modelos normativos'!AN35-'Dataset experimental'!C35-ABS(G35)-('Modelos Propostos'!E35-'Modelos normativos'!AP35)/0.25291)</f>
        <v>0.18720108122207971</v>
      </c>
      <c r="G35" s="3">
        <f>'Dataset experimental'!K35+'Modelos empíricos'!K35^2+('Modelos Propostos'!E35-'Modelos normativos'!AQ35)*4.10553</f>
        <v>14.5924914844806</v>
      </c>
      <c r="H35" s="3">
        <f t="shared" si="1"/>
        <v>1.3427372917950116E-3</v>
      </c>
      <c r="I35" s="3">
        <f>(1.61428/'Dataset experimental'!Q35)^3</f>
        <v>1.5090525343631558</v>
      </c>
      <c r="J35" s="3">
        <f>SIN('Dataset experimental'!E35)+1.450178*(SIN('Avaliação do resultado ML'!I35)+'Dataset experimental'!C35)</f>
        <v>0.97784203561535454</v>
      </c>
      <c r="K35" s="3">
        <f>('Modelos empíricos'!C35-'Dataset experimental'!G35)*'Dataset experimental'!AE35-'Modelos normativos'!AP35</f>
        <v>-0.9369423313267462</v>
      </c>
      <c r="L35" s="3">
        <f>0.0076*'Dataset experimental'!B35+'Avaliação do resultado ML'!M35+'Avaliação do resultado ML'!N35+(-0.0328)*(0.0171*'Dataset experimental'!AD35-0.9442)*'Avaliação do resultado ML'!O35-'Avaliação do resultado ML'!P35-0.0364</f>
        <v>2.6657334293476581E-3</v>
      </c>
      <c r="M35" s="8">
        <f>0.03283*SIN(0.7328*'Dataset experimental'!D35-1.8266)</f>
        <v>2.9326529015635511E-2</v>
      </c>
      <c r="N35" s="8">
        <f>0.0476*SIN(4.2067/(0.0095*'Dataset experimental'!P35-1.9338)^3)</f>
        <v>4.7598294147705056E-2</v>
      </c>
      <c r="O35" s="8">
        <f>0.0214*'Dataset experimental'!F35-3.1067*'Dataset experimental'!B35*'Dataset experimental'!P35*('Dataset experimental'!T35-'Dataset experimental'!R35)*(0.39*'Dataset experimental'!P35*'Dataset experimental'!T35/'Dataset experimental'!V35-'Dataset experimental'!Z35+3.12)/(100000*'Dataset experimental'!V35)+0.7995</f>
        <v>-1.5892413498317803</v>
      </c>
      <c r="P35" s="8">
        <f>0.4461*('Dataset experimental'!Z35-0.6*'Modelos normativos'!AB35)*(3.4*'Dataset experimental'!L35+0.17*'Dataset experimental'!B35/'Modelos normativos'!AC35)/200000</f>
        <v>0.18012020648066215</v>
      </c>
      <c r="Q35" s="3">
        <f>0.0076*'Dataset experimental'!B35+(-0.0328)*(0.0171*'Dataset experimental'!AD35-0.9442)*'Avaliação do resultado ML'!O35-'Avaliação do resultado ML'!P35-0.0364</f>
        <v>-7.4259089733992908E-2</v>
      </c>
      <c r="R35" s="3">
        <f t="shared" si="2"/>
        <v>1.9852978282773583</v>
      </c>
      <c r="S35" s="3">
        <f>(-0.042-0.014*'Com TS variável MC2020'!Q44)*('Modelos normativos'!AP35-ABS('Modelos Propostos'!K35)-'Dataset experimental'!W35+COS(T35))</f>
        <v>1.5192215901579367E-2</v>
      </c>
      <c r="T35" s="3">
        <f>'Dataset experimental'!O35-('Modelos normativos'!AQ35-SIN(0.083/('Dataset experimental'!M35-'Dataset experimental'!O35))-'Modelos empíricos'!I35)/0.646</f>
        <v>-1.5173807073264178</v>
      </c>
      <c r="X35" s="3">
        <f>'Modelos normativos'!S35+'Avaliação do resultado ML'!A35</f>
        <v>0.7406842587585446</v>
      </c>
      <c r="Y35" s="3">
        <f>X35/'Dataset experimental'!$AF35</f>
        <v>1.0432172658571051</v>
      </c>
      <c r="AK35" s="3">
        <f>'Modelos Propostos'!B35+H35</f>
        <v>0.70279555089523604</v>
      </c>
      <c r="AL35" s="3">
        <f>AK35/'Dataset experimental'!$AF35</f>
        <v>0.98985288858483955</v>
      </c>
      <c r="AW35" s="3">
        <f>'Modelos normativos'!S35+F35</f>
        <v>0.70145185136933919</v>
      </c>
      <c r="AX35" s="3">
        <f>AW35/'Dataset experimental'!$AF35</f>
        <v>0.98796035404132287</v>
      </c>
      <c r="BI35" s="3">
        <f>'Modelos Propostos'!B35+S35</f>
        <v>0.7166450295050204</v>
      </c>
      <c r="BJ35" s="3">
        <f>BI35/'Dataset experimental'!$AF35</f>
        <v>1.0093591964859443</v>
      </c>
      <c r="BU35" s="3">
        <f>'Modelos Propostos'!B35+L35</f>
        <v>0.70411854703278864</v>
      </c>
      <c r="BV35" s="3">
        <f>BU35/'Dataset experimental'!$AF35</f>
        <v>0.99171626342646291</v>
      </c>
      <c r="CH35" s="3">
        <f>'Modelos Propostos'!B35+Q35</f>
        <v>0.62719372386944816</v>
      </c>
      <c r="CI35" s="3">
        <f>CH35/'Dataset experimental'!$AF35</f>
        <v>0.88337144206964535</v>
      </c>
    </row>
    <row r="36" spans="1:87" x14ac:dyDescent="0.25">
      <c r="A36" s="3">
        <f t="shared" si="0"/>
        <v>0.23549901841310833</v>
      </c>
      <c r="B36" s="8">
        <f>'Dataset experimental'!K36*COS('Dataset experimental'!AC36)-'Dataset experimental'!M36-'Dataset experimental'!C36</f>
        <v>1.3777969043005225</v>
      </c>
      <c r="C36" s="8">
        <f>('Dataset experimental'!AE36+SIN('Avaliação do resultado ML'!B36))*0.70674187</f>
        <v>1.4735127606019389</v>
      </c>
      <c r="D36" s="8">
        <f>'Modelos Propostos'!E36+'Avaliação do resultado ML'!C36-'Modelos normativos'!AQ36</f>
        <v>2.9440235573633782</v>
      </c>
      <c r="E36" s="8">
        <f>'Modelos empíricos'!I36+1.1854</f>
        <v>1.7278033446773349</v>
      </c>
      <c r="F36" s="3">
        <f>-0.01753*('Modelos normativos'!AN36-'Dataset experimental'!C36-ABS(G36)-('Modelos Propostos'!E36-'Modelos normativos'!AP36)/0.25291)</f>
        <v>0.18720108122207971</v>
      </c>
      <c r="G36" s="3">
        <f>'Dataset experimental'!K36+'Modelos empíricos'!K36^2+('Modelos Propostos'!E36-'Modelos normativos'!AQ36)*4.10553</f>
        <v>14.5924914844806</v>
      </c>
      <c r="H36" s="3">
        <f t="shared" si="1"/>
        <v>7.8649367003232294E-3</v>
      </c>
      <c r="I36" s="3">
        <f>(1.61428/'Dataset experimental'!Q36)^3</f>
        <v>1.5090525343631558</v>
      </c>
      <c r="J36" s="3">
        <f>SIN('Dataset experimental'!E36)+1.450178*(SIN('Avaliação do resultado ML'!I36)+'Dataset experimental'!C36)</f>
        <v>0.97784203561535454</v>
      </c>
      <c r="K36" s="3">
        <f>('Modelos empíricos'!C36-'Dataset experimental'!G36)*'Dataset experimental'!AE36-'Modelos normativos'!AP36</f>
        <v>-0.73827649494148218</v>
      </c>
      <c r="L36" s="3">
        <f>0.0076*'Dataset experimental'!B36+'Avaliação do resultado ML'!M36+'Avaliação do resultado ML'!N36+(-0.0328)*(0.0171*'Dataset experimental'!AD36-0.9442)*'Avaliação do resultado ML'!O36-'Avaliação do resultado ML'!P36-0.0364</f>
        <v>9.3510360915500385E-3</v>
      </c>
      <c r="M36" s="8">
        <f>0.03283*SIN(0.7328*'Dataset experimental'!D36-1.8266)</f>
        <v>2.9326529015635511E-2</v>
      </c>
      <c r="N36" s="8">
        <f>0.0476*SIN(4.2067/(0.0095*'Dataset experimental'!P36-1.9338)^3)</f>
        <v>4.7598294147705056E-2</v>
      </c>
      <c r="O36" s="8">
        <f>0.0214*'Dataset experimental'!F36-3.1067*'Dataset experimental'!B36*'Dataset experimental'!P36*('Dataset experimental'!T36-'Dataset experimental'!R36)*(0.39*'Dataset experimental'!P36*'Dataset experimental'!T36/'Dataset experimental'!V36-'Dataset experimental'!Z36+3.12)/(100000*'Dataset experimental'!V36)+0.7995</f>
        <v>-1.5892413498317803</v>
      </c>
      <c r="P36" s="8">
        <f>0.4461*('Dataset experimental'!Z36-0.6*'Modelos normativos'!AB36)*(3.4*'Dataset experimental'!L36+0.17*'Dataset experimental'!B36/'Modelos normativos'!AC36)/200000</f>
        <v>0.18012020648066215</v>
      </c>
      <c r="Q36" s="3">
        <f>0.0076*'Dataset experimental'!B36+(-0.0328)*(0.0171*'Dataset experimental'!AD36-0.9442)*'Avaliação do resultado ML'!O36-'Avaliação do resultado ML'!P36-0.0364</f>
        <v>-6.7573787071790556E-2</v>
      </c>
      <c r="R36" s="3">
        <f t="shared" si="2"/>
        <v>1.1889524922897008</v>
      </c>
      <c r="S36" s="3">
        <f>(-0.042-0.014*'Com TS variável MC2020'!Q45)*('Modelos normativos'!AP36-ABS('Modelos Propostos'!K36)-'Dataset experimental'!W36+COS(T36))</f>
        <v>2.199802846763475E-2</v>
      </c>
      <c r="T36" s="3">
        <f>'Dataset experimental'!O36-('Modelos normativos'!AQ36-SIN(0.083/('Dataset experimental'!M36-'Dataset experimental'!O36))-'Modelos empíricos'!I36)/0.646</f>
        <v>-1.6119873169592325</v>
      </c>
      <c r="X36" s="3">
        <f>'Modelos normativos'!S36+'Avaliação do resultado ML'!A36</f>
        <v>0.74974978856036789</v>
      </c>
      <c r="Y36" s="3">
        <f>X36/'Dataset experimental'!$AF36</f>
        <v>0.94905036526628839</v>
      </c>
      <c r="AK36" s="3">
        <f>'Modelos Propostos'!B36+H36</f>
        <v>0.70931775030376421</v>
      </c>
      <c r="AL36" s="3">
        <f>AK36/'Dataset experimental'!$AF36</f>
        <v>0.89787057000476478</v>
      </c>
      <c r="AW36" s="3">
        <f>'Modelos normativos'!S36+F36</f>
        <v>0.70145185136933919</v>
      </c>
      <c r="AX36" s="3">
        <f>AW36/'Dataset experimental'!$AF36</f>
        <v>0.88791373591055589</v>
      </c>
      <c r="BI36" s="3">
        <f>'Modelos Propostos'!B36+S36</f>
        <v>0.72345084207107579</v>
      </c>
      <c r="BJ36" s="3">
        <f>BI36/'Dataset experimental'!$AF36</f>
        <v>0.91576055958364022</v>
      </c>
      <c r="BU36" s="3">
        <f>'Modelos Propostos'!B36+L36</f>
        <v>0.71080384969499111</v>
      </c>
      <c r="BV36" s="3">
        <f>BU36/'Dataset experimental'!$AF36</f>
        <v>0.89975170847467223</v>
      </c>
      <c r="CH36" s="3">
        <f>'Modelos Propostos'!B36+Q36</f>
        <v>0.63387902653165051</v>
      </c>
      <c r="CI36" s="3">
        <f>CH36/'Dataset experimental'!$AF36</f>
        <v>0.80237851459702592</v>
      </c>
    </row>
    <row r="37" spans="1:87" x14ac:dyDescent="0.25">
      <c r="A37" s="3">
        <f t="shared" si="0"/>
        <v>-2.2728136598293539E-2</v>
      </c>
      <c r="B37" s="8">
        <f>'Dataset experimental'!K37*COS('Dataset experimental'!AC37)-'Dataset experimental'!M37-'Dataset experimental'!C37</f>
        <v>-0.69952189440019252</v>
      </c>
      <c r="C37" s="8">
        <f>('Dataset experimental'!AE37+SIN('Avaliação do resultado ML'!B37))*0.70674187</f>
        <v>-0.21781839121025279</v>
      </c>
      <c r="D37" s="8">
        <f>'Modelos Propostos'!E37+'Avaliação do resultado ML'!C37-'Modelos normativos'!AQ37</f>
        <v>3.0653615306786008E-2</v>
      </c>
      <c r="E37" s="8">
        <f>'Modelos empíricos'!I37+1.1854</f>
        <v>1.5888066005439931</v>
      </c>
      <c r="F37" s="3">
        <f>-0.01753*('Modelos normativos'!AN37-'Dataset experimental'!C37-ABS(G37)-('Modelos Propostos'!E37-'Modelos normativos'!AP37)/0.25291)</f>
        <v>0.11699341193403517</v>
      </c>
      <c r="G37" s="3">
        <f>'Dataset experimental'!K37+'Modelos empíricos'!K37^2+('Modelos Propostos'!E37-'Modelos normativos'!AQ37)*4.10553</f>
        <v>2.2189652529501576</v>
      </c>
      <c r="H37" s="3">
        <f t="shared" si="1"/>
        <v>0.1907200170323734</v>
      </c>
      <c r="I37" s="3">
        <f>(1.61428/'Dataset experimental'!Q37)^3</f>
        <v>1.5090525343631558</v>
      </c>
      <c r="J37" s="3">
        <f>SIN('Dataset experimental'!E37)+1.450178*(SIN('Avaliação do resultado ML'!I37)+'Dataset experimental'!C37)</f>
        <v>3.9903240564775602</v>
      </c>
      <c r="K37" s="3">
        <f>('Modelos empíricos'!C37-'Dataset experimental'!G37)*'Dataset experimental'!AE37-'Modelos normativos'!AP37</f>
        <v>1.8189972055502621</v>
      </c>
      <c r="L37" s="3">
        <f>0.0076*'Dataset experimental'!B37+'Avaliação do resultado ML'!M37+'Avaliação do resultado ML'!N37+(-0.0328)*(0.0171*'Dataset experimental'!AD37-0.9442)*'Avaliação do resultado ML'!O37-'Avaliação do resultado ML'!P37-0.0364</f>
        <v>0.19056248088436772</v>
      </c>
      <c r="M37" s="8">
        <f>0.03283*SIN(0.7328*'Dataset experimental'!D37-1.8266)</f>
        <v>2.9326529015635511E-2</v>
      </c>
      <c r="N37" s="8">
        <f>0.0476*SIN(4.2067/(0.0095*'Dataset experimental'!P37-1.9338)^3)</f>
        <v>4.7598294147705056E-2</v>
      </c>
      <c r="O37" s="8">
        <f>0.0214*'Dataset experimental'!F37-3.1067*'Dataset experimental'!B37*'Dataset experimental'!P37*('Dataset experimental'!T37-'Dataset experimental'!R37)*(0.39*'Dataset experimental'!P37*'Dataset experimental'!T37/'Dataset experimental'!V37-'Dataset experimental'!Z37+3.12)/(100000*'Dataset experimental'!V37)+0.7995</f>
        <v>1.6630649180731392</v>
      </c>
      <c r="P37" s="8">
        <f>0.4461*('Dataset experimental'!Z37-0.6*'Modelos normativos'!AB37)*(3.4*'Dataset experimental'!L37+0.17*'Dataset experimental'!B37/'Modelos normativos'!AC37)/200000</f>
        <v>2.1508574812452906E-2</v>
      </c>
      <c r="Q37" s="3">
        <f>0.0076*'Dataset experimental'!B37+(-0.0328)*(0.0171*'Dataset experimental'!AD37-0.9442)*'Avaliação do resultado ML'!O37-'Avaliação do resultado ML'!P37-0.0364</f>
        <v>0.1136376577210272</v>
      </c>
      <c r="R37" s="3">
        <f t="shared" si="2"/>
        <v>0.99917399258632122</v>
      </c>
      <c r="S37" s="3">
        <f>(-0.042-0.014*'Com TS variável MC2020'!Q46)*('Modelos normativos'!AP37-ABS('Modelos Propostos'!K37)-'Dataset experimental'!W37+COS(T37))</f>
        <v>0.13255052119526395</v>
      </c>
      <c r="T37" s="3">
        <f>'Dataset experimental'!O37-('Modelos normativos'!AQ37-SIN(0.083/('Dataset experimental'!M37-'Dataset experimental'!O37))-'Modelos empíricos'!I37)/0.646</f>
        <v>4.0801614240477448</v>
      </c>
      <c r="X37" s="3">
        <f>'Modelos normativos'!S37+'Avaliação do resultado ML'!A37</f>
        <v>2.9468948159100405E-2</v>
      </c>
      <c r="Y37" s="3">
        <f>X37/'Dataset experimental'!$AF37</f>
        <v>0.14734474079550203</v>
      </c>
      <c r="AK37" s="3">
        <f>'Modelos Propostos'!B37+H37</f>
        <v>0.24291710178976733</v>
      </c>
      <c r="AL37" s="3">
        <f>AK37/'Dataset experimental'!$AF37</f>
        <v>1.2145855089488367</v>
      </c>
      <c r="AW37" s="3">
        <f>'Modelos normativos'!S37+F37</f>
        <v>0.1691904966914291</v>
      </c>
      <c r="AX37" s="3">
        <f>AW37/'Dataset experimental'!$AF37</f>
        <v>0.84595248345714547</v>
      </c>
      <c r="BI37" s="3">
        <f>'Modelos Propostos'!B37+S37</f>
        <v>0.18474760595265788</v>
      </c>
      <c r="BJ37" s="3">
        <f>BI37/'Dataset experimental'!$AF37</f>
        <v>0.92373802976328934</v>
      </c>
      <c r="BU37" s="3">
        <f>'Modelos Propostos'!B37+L37</f>
        <v>0.24275956564176165</v>
      </c>
      <c r="BV37" s="3">
        <f>BU37/'Dataset experimental'!$AF37</f>
        <v>1.2137978282088082</v>
      </c>
      <c r="CH37" s="3">
        <f>'Modelos Propostos'!B37+Q37</f>
        <v>0.16583474247842114</v>
      </c>
      <c r="CI37" s="3">
        <f>CH37/'Dataset experimental'!$AF37</f>
        <v>0.82917371239210569</v>
      </c>
    </row>
    <row r="38" spans="1:87" x14ac:dyDescent="0.25">
      <c r="A38" s="3">
        <f t="shared" si="0"/>
        <v>3.3434532003822362E-2</v>
      </c>
      <c r="B38" s="8">
        <f>'Dataset experimental'!K38*COS('Dataset experimental'!AC38)-'Dataset experimental'!M38-'Dataset experimental'!C38</f>
        <v>-0.69952189440019252</v>
      </c>
      <c r="C38" s="8">
        <f>('Dataset experimental'!AE38+SIN('Avaliação do resultado ML'!B38))*0.70674187</f>
        <v>0.50574692499232343</v>
      </c>
      <c r="D38" s="8">
        <f>'Modelos Propostos'!E38+'Avaliação do resultado ML'!C38-'Modelos normativos'!AQ38</f>
        <v>0.71853843951169183</v>
      </c>
      <c r="E38" s="8">
        <f>'Modelos empíricos'!I38+1.1854</f>
        <v>1.9215723324094123</v>
      </c>
      <c r="F38" s="3">
        <f>-0.01753*('Modelos normativos'!AN38-'Dataset experimental'!C38-ABS(G38)-('Modelos Propostos'!E38-'Modelos normativos'!AP38)/0.25291)</f>
        <v>6.7855941062870559E-2</v>
      </c>
      <c r="G38" s="3">
        <f>'Dataset experimental'!K38+'Modelos empíricos'!K38^2+('Modelos Propostos'!E38-'Modelos normativos'!AQ38)*4.10553</f>
        <v>0.15310681355912703</v>
      </c>
      <c r="H38" s="3">
        <f t="shared" si="1"/>
        <v>0.13018985012970369</v>
      </c>
      <c r="I38" s="3">
        <f>(1.61428/'Dataset experimental'!Q38)^3</f>
        <v>1.5090525343631558</v>
      </c>
      <c r="J38" s="3">
        <f>SIN('Dataset experimental'!E38)+1.450178*(SIN('Avaliação do resultado ML'!I38)+'Dataset experimental'!C38)</f>
        <v>3.9903240564775602</v>
      </c>
      <c r="K38" s="3">
        <f>('Modelos empíricos'!C38-'Dataset experimental'!G38)*'Dataset experimental'!AE38-'Modelos normativos'!AP38</f>
        <v>-2.4748359563040445E-2</v>
      </c>
      <c r="L38" s="3">
        <f>0.0076*'Dataset experimental'!B38+'Avaliação do resultado ML'!M38+'Avaliação do resultado ML'!N38+(-0.0328)*(0.0171*'Dataset experimental'!AD38-0.9442)*'Avaliação do resultado ML'!O38-'Avaliação do resultado ML'!P38-0.0364</f>
        <v>0.13032683328031719</v>
      </c>
      <c r="M38" s="8">
        <f>0.03283*SIN(0.7328*'Dataset experimental'!D38-1.8266)</f>
        <v>2.9326529015635511E-2</v>
      </c>
      <c r="N38" s="8">
        <f>0.0476*SIN(4.2067/(0.0095*'Dataset experimental'!P38-1.9338)^3)</f>
        <v>4.7598294147705056E-2</v>
      </c>
      <c r="O38" s="8">
        <f>0.0214*'Dataset experimental'!F38-3.1067*'Dataset experimental'!B38*'Dataset experimental'!P38*('Dataset experimental'!T38-'Dataset experimental'!R38)*(0.39*'Dataset experimental'!P38*'Dataset experimental'!T38/'Dataset experimental'!V38-'Dataset experimental'!Z38+3.12)/(100000*'Dataset experimental'!V38)+0.7995</f>
        <v>1.1382367981338772</v>
      </c>
      <c r="P38" s="8">
        <f>0.4461*('Dataset experimental'!Z38-0.6*'Modelos normativos'!AB38)*(3.4*'Dataset experimental'!L38+0.17*'Dataset experimental'!B38/'Modelos normativos'!AC38)/200000</f>
        <v>4.9262985873858543E-2</v>
      </c>
      <c r="Q38" s="3">
        <f>0.0076*'Dataset experimental'!B38+(-0.0328)*(0.0171*'Dataset experimental'!AD38-0.9442)*'Avaliação do resultado ML'!O38-'Avaliação do resultado ML'!P38-0.0364</f>
        <v>5.3402010116976664E-2</v>
      </c>
      <c r="R38" s="3">
        <f t="shared" si="2"/>
        <v>1.0010521799547125</v>
      </c>
      <c r="S38" s="3">
        <f>(-0.042-0.014*'Com TS variável MC2020'!Q47)*('Modelos normativos'!AP38-ABS('Modelos Propostos'!K38)-'Dataset experimental'!W38+COS(T38))</f>
        <v>0.16061232748924831</v>
      </c>
      <c r="T38" s="3">
        <f>'Dataset experimental'!O38-('Modelos normativos'!AQ38-SIN(0.083/('Dataset experimental'!M38-'Dataset experimental'!O38))-'Modelos empíricos'!I38)/0.646</f>
        <v>3.1918203924727964</v>
      </c>
      <c r="X38" s="3">
        <f>'Modelos normativos'!S38+'Avaliação do resultado ML'!A38</f>
        <v>0.17309844826619591</v>
      </c>
      <c r="Y38" s="3">
        <f>X38/'Dataset experimental'!$AF38</f>
        <v>0.69239379306478366</v>
      </c>
      <c r="AK38" s="3">
        <f>'Modelos Propostos'!B38+H38</f>
        <v>0.27019434257599728</v>
      </c>
      <c r="AL38" s="3">
        <f>AK38/'Dataset experimental'!$AF38</f>
        <v>1.0807773703039891</v>
      </c>
      <c r="AW38" s="3">
        <f>'Modelos normativos'!S38+F38</f>
        <v>0.20751985732524414</v>
      </c>
      <c r="AX38" s="3">
        <f>AW38/'Dataset experimental'!$AF38</f>
        <v>0.83007942930097656</v>
      </c>
      <c r="BI38" s="3">
        <f>'Modelos Propostos'!B38+S38</f>
        <v>0.3006168199355419</v>
      </c>
      <c r="BJ38" s="3">
        <f>BI38/'Dataset experimental'!$AF38</f>
        <v>1.2024672797421676</v>
      </c>
      <c r="BU38" s="3">
        <f>'Modelos Propostos'!B38+L38</f>
        <v>0.27033132572661078</v>
      </c>
      <c r="BV38" s="3">
        <f>BU38/'Dataset experimental'!$AF38</f>
        <v>1.0813253029064431</v>
      </c>
      <c r="CH38" s="3">
        <f>'Modelos Propostos'!B38+Q38</f>
        <v>0.19340650256327024</v>
      </c>
      <c r="CI38" s="3">
        <f>CH38/'Dataset experimental'!$AF38</f>
        <v>0.77362601025308098</v>
      </c>
    </row>
    <row r="39" spans="1:87" x14ac:dyDescent="0.25">
      <c r="A39" s="3">
        <f t="shared" si="0"/>
        <v>9.7674968692030045E-2</v>
      </c>
      <c r="B39" s="8">
        <f>'Dataset experimental'!K39*COS('Dataset experimental'!AC39)-'Dataset experimental'!M39-'Dataset experimental'!C39</f>
        <v>-0.69952189440019252</v>
      </c>
      <c r="C39" s="8">
        <f>('Dataset experimental'!AE39+SIN('Avaliação do resultado ML'!B39))*0.70674187</f>
        <v>1.2293122411948993</v>
      </c>
      <c r="D39" s="8">
        <f>'Modelos Propostos'!E39+'Avaliação do resultado ML'!C39-'Modelos normativos'!AQ39</f>
        <v>1.4482598412890946</v>
      </c>
      <c r="E39" s="8">
        <f>'Modelos empíricos'!I39+1.1854</f>
        <v>1.9837467947108545</v>
      </c>
      <c r="F39" s="3">
        <f>-0.01753*('Modelos normativos'!AN39-'Dataset experimental'!C39-ABS(G39)-('Modelos Propostos'!E39-'Modelos normativos'!AP39)/0.25291)</f>
        <v>7.0421878227596824E-2</v>
      </c>
      <c r="G39" s="3">
        <f>'Dataset experimental'!K39+'Modelos empíricos'!K39^2+('Modelos Propostos'!E39-'Modelos normativos'!AQ39)*4.10553</f>
        <v>0.87125186537557031</v>
      </c>
      <c r="H39" s="3">
        <f t="shared" si="1"/>
        <v>0.10460533901205829</v>
      </c>
      <c r="I39" s="3">
        <f>(1.61428/'Dataset experimental'!Q39)^3</f>
        <v>1.5090525343631558</v>
      </c>
      <c r="J39" s="3">
        <f>SIN('Dataset experimental'!E39)+1.450178*(SIN('Avaliação do resultado ML'!I39)+'Dataset experimental'!C39)</f>
        <v>3.9903240564775602</v>
      </c>
      <c r="K39" s="3">
        <f>('Modelos empíricos'!C39-'Dataset experimental'!G39)*'Dataset experimental'!AE39-'Modelos normativos'!AP39</f>
        <v>-0.80405116546146815</v>
      </c>
      <c r="L39" s="3">
        <f>0.0076*'Dataset experimental'!B39+'Avaliação do resultado ML'!M39+'Avaliação do resultado ML'!N39+(-0.0328)*(0.0171*'Dataset experimental'!AD39-0.9442)*'Avaliação do resultado ML'!O39-'Avaliação do resultado ML'!P39-0.0364</f>
        <v>0.10541505718565065</v>
      </c>
      <c r="M39" s="8">
        <f>0.03283*SIN(0.7328*'Dataset experimental'!D39-1.8266)</f>
        <v>2.9326529015635511E-2</v>
      </c>
      <c r="N39" s="8">
        <f>0.0476*SIN(4.2067/(0.0095*'Dataset experimental'!P39-1.9338)^3)</f>
        <v>4.7598294147705056E-2</v>
      </c>
      <c r="O39" s="8">
        <f>0.0214*'Dataset experimental'!F39-3.1067*'Dataset experimental'!B39*'Dataset experimental'!P39*('Dataset experimental'!T39-'Dataset experimental'!R39)*(0.39*'Dataset experimental'!P39*'Dataset experimental'!T39/'Dataset experimental'!V39-'Dataset experimental'!Z39+3.12)/(100000*'Dataset experimental'!V39)+0.7995</f>
        <v>0.61340867819461498</v>
      </c>
      <c r="P39" s="8">
        <f>0.4461*('Dataset experimental'!Z39-0.6*'Modelos normativos'!AB39)*(3.4*'Dataset experimental'!L39+0.17*'Dataset experimental'!B39/'Modelos normativos'!AC39)/200000</f>
        <v>7.7017396935264187E-2</v>
      </c>
      <c r="Q39" s="3">
        <f>0.0076*'Dataset experimental'!B39+(-0.0328)*(0.0171*'Dataset experimental'!AD39-0.9442)*'Avaliação do resultado ML'!O39-'Avaliação do resultado ML'!P39-0.0364</f>
        <v>2.8490234022310115E-2</v>
      </c>
      <c r="R39" s="3">
        <f t="shared" si="2"/>
        <v>1.0077406964237172</v>
      </c>
      <c r="S39" s="3">
        <f>(-0.042-0.014*'Com TS variável MC2020'!Q48)*('Modelos normativos'!AP39-ABS('Modelos Propostos'!K39)-'Dataset experimental'!W39+COS(T39))</f>
        <v>0.1461904478364846</v>
      </c>
      <c r="T39" s="3">
        <f>'Dataset experimental'!O39-('Modelos normativos'!AQ39-SIN(0.083/('Dataset experimental'!M39-'Dataset experimental'!O39))-'Modelos empíricos'!I39)/0.646</f>
        <v>1.8846074265882855</v>
      </c>
      <c r="X39" s="3">
        <f>'Modelos normativos'!S39+'Avaliação do resultado ML'!A39</f>
        <v>0.32480571645938328</v>
      </c>
      <c r="Y39" s="3">
        <f>X39/'Dataset experimental'!$AF39</f>
        <v>0.90223810127606474</v>
      </c>
      <c r="AK39" s="3">
        <f>'Modelos Propostos'!B39+H39</f>
        <v>0.34915735004472725</v>
      </c>
      <c r="AL39" s="3">
        <f>AK39/'Dataset experimental'!$AF39</f>
        <v>0.9698815279020202</v>
      </c>
      <c r="AW39" s="3">
        <f>'Modelos normativos'!S39+F39</f>
        <v>0.29755262599495003</v>
      </c>
      <c r="AX39" s="3">
        <f>AW39/'Dataset experimental'!$AF39</f>
        <v>0.82653507220819455</v>
      </c>
      <c r="BI39" s="3">
        <f>'Modelos Propostos'!B39+S39</f>
        <v>0.3907424588691536</v>
      </c>
      <c r="BJ39" s="3">
        <f>BI39/'Dataset experimental'!$AF39</f>
        <v>1.0853957190809822</v>
      </c>
      <c r="BU39" s="3">
        <f>'Modelos Propostos'!B39+L39</f>
        <v>0.34996706821831963</v>
      </c>
      <c r="BV39" s="3">
        <f>BU39/'Dataset experimental'!$AF39</f>
        <v>0.97213074505088792</v>
      </c>
      <c r="CH39" s="3">
        <f>'Modelos Propostos'!B39+Q39</f>
        <v>0.27304224505497909</v>
      </c>
      <c r="CI39" s="3">
        <f>CH39/'Dataset experimental'!$AF39</f>
        <v>0.75845068070827526</v>
      </c>
    </row>
    <row r="40" spans="1:87" x14ac:dyDescent="0.25">
      <c r="A40" s="3">
        <f t="shared" si="0"/>
        <v>0.1638093117846747</v>
      </c>
      <c r="B40" s="8">
        <f>'Dataset experimental'!K40*COS('Dataset experimental'!AC40)-'Dataset experimental'!M40-'Dataset experimental'!C40</f>
        <v>-0.69952189440019252</v>
      </c>
      <c r="C40" s="8">
        <f>('Dataset experimental'!AE40+SIN('Avaliação do resultado ML'!B40))*0.70674187</f>
        <v>1.9528775573974755</v>
      </c>
      <c r="D40" s="8">
        <f>'Modelos Propostos'!E40+'Avaliação do resultado ML'!C40-'Modelos normativos'!AQ40</f>
        <v>2.1939475325456042</v>
      </c>
      <c r="E40" s="8">
        <f>'Modelos empíricos'!I40+1.1854</f>
        <v>2.0168183172116216</v>
      </c>
      <c r="F40" s="3">
        <f>-0.01753*('Modelos normativos'!AN40-'Dataset experimental'!C40-ABS(G40)-('Modelos Propostos'!E40-'Modelos normativos'!AP40)/0.25291)</f>
        <v>0.12103618801482605</v>
      </c>
      <c r="G40" s="3">
        <f>'Dataset experimental'!K40+'Modelos empíricos'!K40^2+('Modelos Propostos'!E40-'Modelos normativos'!AQ40)*4.10553</f>
        <v>4.2671891645234306</v>
      </c>
      <c r="H40" s="3">
        <f t="shared" si="1"/>
        <v>0.11396648367943721</v>
      </c>
      <c r="I40" s="3">
        <f>(1.61428/'Dataset experimental'!Q40)^3</f>
        <v>1.5090525343631558</v>
      </c>
      <c r="J40" s="3">
        <f>SIN('Dataset experimental'!E40)+1.450178*(SIN('Avaliação do resultado ML'!I40)+'Dataset experimental'!C40)</f>
        <v>3.9903240564775602</v>
      </c>
      <c r="K40" s="3">
        <f>('Modelos empíricos'!C40-'Dataset experimental'!G40)*'Dataset experimental'!AE40-'Modelos normativos'!AP40</f>
        <v>-0.51891121214502256</v>
      </c>
      <c r="L40" s="3">
        <f>0.0076*'Dataset experimental'!B40+'Avaliação do resultado ML'!M40+'Avaliação do resultado ML'!N40+(-0.0328)*(0.0171*'Dataset experimental'!AD40-0.9442)*'Avaliação do resultado ML'!O40-'Avaliação do resultado ML'!P40-0.0364</f>
        <v>0.11582715260036817</v>
      </c>
      <c r="M40" s="8">
        <f>0.03283*SIN(0.7328*'Dataset experimental'!D40-1.8266)</f>
        <v>2.9326529015635511E-2</v>
      </c>
      <c r="N40" s="8">
        <f>0.0476*SIN(4.2067/(0.0095*'Dataset experimental'!P40-1.9338)^3)</f>
        <v>4.7598294147705056E-2</v>
      </c>
      <c r="O40" s="8">
        <f>0.0214*'Dataset experimental'!F40-3.1067*'Dataset experimental'!B40*'Dataset experimental'!P40*('Dataset experimental'!T40-'Dataset experimental'!R40)*(0.39*'Dataset experimental'!P40*'Dataset experimental'!T40/'Dataset experimental'!V40-'Dataset experimental'!Z40+3.12)/(100000*'Dataset experimental'!V40)+0.7995</f>
        <v>8.8580558255352826E-2</v>
      </c>
      <c r="P40" s="8">
        <f>0.4461*('Dataset experimental'!Z40-0.6*'Modelos normativos'!AB40)*(3.4*'Dataset experimental'!L40+0.17*'Dataset experimental'!B40/'Modelos normativos'!AC40)/200000</f>
        <v>0.10477180799666981</v>
      </c>
      <c r="Q40" s="3">
        <f>0.0076*'Dataset experimental'!B40+(-0.0328)*(0.0171*'Dataset experimental'!AD40-0.9442)*'Avaliação do resultado ML'!O40-'Avaliação do resultado ML'!P40-0.0364</f>
        <v>3.8902329437027594E-2</v>
      </c>
      <c r="R40" s="3">
        <f t="shared" si="2"/>
        <v>1.0163264572254824</v>
      </c>
      <c r="S40" s="3">
        <f>(-0.042-0.014*'Com TS variável MC2020'!Q49)*('Modelos normativos'!AP40-ABS('Modelos Propostos'!K40)-'Dataset experimental'!W40+COS(T40))</f>
        <v>0.14876272699509319</v>
      </c>
      <c r="T40" s="3">
        <f>'Dataset experimental'!O40-('Modelos normativos'!AQ40-SIN(0.083/('Dataset experimental'!M40-'Dataset experimental'!O40))-'Modelos empíricos'!I40)/0.646</f>
        <v>0.53234347030025231</v>
      </c>
      <c r="X40" s="3">
        <f>'Modelos normativos'!S40+'Avaliação do resultado ML'!A40</f>
        <v>0.47840689105700762</v>
      </c>
      <c r="Y40" s="3">
        <f>X40/'Dataset experimental'!$AF40</f>
        <v>1.0178870022489523</v>
      </c>
      <c r="AK40" s="3">
        <f>'Modelos Propostos'!B40+H40</f>
        <v>0.46306601329848163</v>
      </c>
      <c r="AL40" s="3">
        <f>AK40/'Dataset experimental'!$AF40</f>
        <v>0.98524683680528014</v>
      </c>
      <c r="AW40" s="3">
        <f>'Modelos normativos'!S40+F40</f>
        <v>0.43563376728715897</v>
      </c>
      <c r="AX40" s="3">
        <f>AW40/'Dataset experimental'!$AF40</f>
        <v>0.92688035593012552</v>
      </c>
      <c r="BI40" s="3">
        <f>'Modelos Propostos'!B40+S40</f>
        <v>0.49786225661413758</v>
      </c>
      <c r="BJ40" s="3">
        <f>BI40/'Dataset experimental'!$AF40</f>
        <v>1.0592813970513566</v>
      </c>
      <c r="BU40" s="3">
        <f>'Modelos Propostos'!B40+L40</f>
        <v>0.46492668221941258</v>
      </c>
      <c r="BV40" s="3">
        <f>BU40/'Dataset experimental'!$AF40</f>
        <v>0.98920570684981401</v>
      </c>
      <c r="CH40" s="3">
        <f>'Modelos Propostos'!B40+Q40</f>
        <v>0.38800185905607198</v>
      </c>
      <c r="CI40" s="3">
        <f>CH40/'Dataset experimental'!$AF40</f>
        <v>0.8255358703320681</v>
      </c>
    </row>
    <row r="41" spans="1:87" x14ac:dyDescent="0.25">
      <c r="A41" s="3">
        <f t="shared" si="0"/>
        <v>0.21446350439505193</v>
      </c>
      <c r="B41" s="8">
        <f>'Dataset experimental'!K41*COS('Dataset experimental'!AC41)-'Dataset experimental'!M41-'Dataset experimental'!C41</f>
        <v>-0.69952189440019252</v>
      </c>
      <c r="C41" s="8">
        <f>('Dataset experimental'!AE41+SIN('Avaliação do resultado ML'!B41))*0.70674187</f>
        <v>2.4955515445494072</v>
      </c>
      <c r="D41" s="8">
        <f>'Modelos Propostos'!E41+'Avaliação do resultado ML'!C41-'Modelos normativos'!AQ41</f>
        <v>2.7587811802753972</v>
      </c>
      <c r="E41" s="8">
        <f>'Modelos empíricos'!I41+1.1854</f>
        <v>2.0069577742712772</v>
      </c>
      <c r="F41" s="3">
        <f>-0.01753*('Modelos normativos'!AN41-'Dataset experimental'!C41-ABS(G41)-('Modelos Propostos'!E41-'Modelos normativos'!AP41)/0.25291)</f>
        <v>0.18983496495103488</v>
      </c>
      <c r="G41" s="3">
        <f>'Dataset experimental'!K41+'Modelos empíricos'!K41^2+('Modelos Propostos'!E41-'Modelos normativos'!AQ41)*4.10553</f>
        <v>8.5512851563542824</v>
      </c>
      <c r="H41" s="3">
        <f t="shared" si="1"/>
        <v>0.14392042878889363</v>
      </c>
      <c r="I41" s="3">
        <f>(1.61428/'Dataset experimental'!Q41)^3</f>
        <v>1.5090525343631558</v>
      </c>
      <c r="J41" s="3">
        <f>SIN('Dataset experimental'!E41)+1.450178*(SIN('Avaliação do resultado ML'!I41)+'Dataset experimental'!C41)</f>
        <v>3.9903240564775602</v>
      </c>
      <c r="K41" s="3">
        <f>('Modelos empíricos'!C41-'Dataset experimental'!G41)*'Dataset experimental'!AE41-'Modelos normativos'!AP41</f>
        <v>0.3934843135770737</v>
      </c>
      <c r="L41" s="3">
        <f>0.0076*'Dataset experimental'!B41+'Avaliação do resultado ML'!M41+'Avaliação do resultado ML'!N41+(-0.0328)*(0.0171*'Dataset experimental'!AD41-0.9442)*'Avaliação do resultado ML'!O41-'Avaliação do resultado ML'!P41-0.0364</f>
        <v>0.1468175148394395</v>
      </c>
      <c r="M41" s="8">
        <f>0.03283*SIN(0.7328*'Dataset experimental'!D41-1.8266)</f>
        <v>2.9326529015635511E-2</v>
      </c>
      <c r="N41" s="8">
        <f>0.0476*SIN(4.2067/(0.0095*'Dataset experimental'!P41-1.9338)^3)</f>
        <v>4.7598294147705056E-2</v>
      </c>
      <c r="O41" s="8">
        <f>0.0214*'Dataset experimental'!F41-3.1067*'Dataset experimental'!B41*'Dataset experimental'!P41*('Dataset experimental'!T41-'Dataset experimental'!R41)*(0.39*'Dataset experimental'!P41*'Dataset experimental'!T41/'Dataset experimental'!V41-'Dataset experimental'!Z41+3.12)/(100000*'Dataset experimental'!V41)+0.7995</f>
        <v>-0.30504053169909418</v>
      </c>
      <c r="P41" s="8">
        <f>0.4461*('Dataset experimental'!Z41-0.6*'Modelos normativos'!AB41)*(3.4*'Dataset experimental'!L41+0.17*'Dataset experimental'!B41/'Modelos normativos'!AC41)/200000</f>
        <v>0.12558761629272405</v>
      </c>
      <c r="Q41" s="3">
        <f>0.0076*'Dataset experimental'!B41+(-0.0328)*(0.0171*'Dataset experimental'!AD41-0.9442)*'Avaliação do resultado ML'!O41-'Avaliação do resultado ML'!P41-0.0364</f>
        <v>6.9892691676098975E-2</v>
      </c>
      <c r="R41" s="3">
        <f t="shared" si="2"/>
        <v>1.0201297763974522</v>
      </c>
      <c r="S41" s="3">
        <f>(-0.042-0.014*'Com TS variável MC2020'!Q50)*('Modelos normativos'!AP41-ABS('Modelos Propostos'!K41)-'Dataset experimental'!W41+COS(T41))</f>
        <v>0.20161042591683026</v>
      </c>
      <c r="T41" s="3">
        <f>'Dataset experimental'!O41-('Modelos normativos'!AQ41-SIN(0.083/('Dataset experimental'!M41-'Dataset experimental'!O41))-'Modelos empíricos'!I41)/0.646</f>
        <v>-0.53551422573298502</v>
      </c>
      <c r="X41" s="3">
        <f>'Modelos normativos'!S41+'Avaliação do resultado ML'!A41</f>
        <v>0.5946612072961196</v>
      </c>
      <c r="Y41" s="3">
        <f>X41/'Dataset experimental'!$AF41</f>
        <v>1.0432652759581047</v>
      </c>
      <c r="AK41" s="3">
        <f>'Modelos Propostos'!B41+H41</f>
        <v>0.57143059734771973</v>
      </c>
      <c r="AL41" s="3">
        <f>AK41/'Dataset experimental'!$AF41</f>
        <v>1.0025098199082803</v>
      </c>
      <c r="AW41" s="3">
        <f>'Modelos normativos'!S41+F41</f>
        <v>0.5700326678521026</v>
      </c>
      <c r="AX41" s="3">
        <f>AW41/'Dataset experimental'!$AF41</f>
        <v>1.0000573120212328</v>
      </c>
      <c r="BI41" s="3">
        <f>'Modelos Propostos'!B41+S41</f>
        <v>0.62912059447565638</v>
      </c>
      <c r="BJ41" s="3">
        <f>BI41/'Dataset experimental'!$AF41</f>
        <v>1.1037203411853622</v>
      </c>
      <c r="BU41" s="3">
        <f>'Modelos Propostos'!B41+L41</f>
        <v>0.57432768339826556</v>
      </c>
      <c r="BV41" s="3">
        <f>BU41/'Dataset experimental'!$AF41</f>
        <v>1.0075924270145011</v>
      </c>
      <c r="CH41" s="3">
        <f>'Modelos Propostos'!B41+Q41</f>
        <v>0.49740286023492503</v>
      </c>
      <c r="CI41" s="3">
        <f>CH41/'Dataset experimental'!$AF41</f>
        <v>0.87263659690337736</v>
      </c>
    </row>
    <row r="42" spans="1:87" x14ac:dyDescent="0.25">
      <c r="A42" s="3">
        <f t="shared" si="0"/>
        <v>0.28544803867566754</v>
      </c>
      <c r="B42" s="8">
        <f>'Dataset experimental'!K42*COS('Dataset experimental'!AC42)-'Dataset experimental'!M42-'Dataset experimental'!C42</f>
        <v>-0.69952189440019252</v>
      </c>
      <c r="C42" s="8">
        <f>('Dataset experimental'!AE42+SIN('Avaliação do resultado ML'!B42))*0.70674187</f>
        <v>3.219116860751984</v>
      </c>
      <c r="D42" s="8">
        <f>'Modelos Propostos'!E42+'Avaliação do resultado ML'!C42-'Modelos normativos'!AQ42</f>
        <v>3.5337518330231847</v>
      </c>
      <c r="E42" s="8">
        <f>'Modelos empíricos'!I42+1.1854</f>
        <v>1.9007720022835408</v>
      </c>
      <c r="F42" s="3">
        <f>-0.01753*('Modelos normativos'!AN42-'Dataset experimental'!C42-ABS(G42)-('Modelos Propostos'!E42-'Modelos normativos'!AP42)/0.25291)</f>
        <v>0.28829638227084792</v>
      </c>
      <c r="G42" s="3">
        <f>'Dataset experimental'!K42+'Modelos empíricos'!K42^2+('Modelos Propostos'!E42-'Modelos normativos'!AQ42)*4.10553</f>
        <v>15.448166100987748</v>
      </c>
      <c r="H42" s="3">
        <f t="shared" si="1"/>
        <v>0.20637771041886782</v>
      </c>
      <c r="I42" s="3">
        <f>(1.61428/'Dataset experimental'!Q42)^3</f>
        <v>1.5090525343631558</v>
      </c>
      <c r="J42" s="3">
        <f>SIN('Dataset experimental'!E42)+1.450178*(SIN('Avaliação do resultado ML'!I42)+'Dataset experimental'!C42)</f>
        <v>3.9903240564775602</v>
      </c>
      <c r="K42" s="3">
        <f>('Modelos empíricos'!C42-'Dataset experimental'!G42)*'Dataset experimental'!AE42-'Modelos normativos'!AP42</f>
        <v>2.2959296876244144</v>
      </c>
      <c r="L42" s="3">
        <f>0.0076*'Dataset experimental'!B42+'Avaliação do resultado ML'!M42+'Avaliação do resultado ML'!N42+(-0.0328)*(0.0171*'Dataset experimental'!AD42-0.9442)*'Avaliação do resultado ML'!O42-'Avaliação do resultado ML'!P42-0.0364</f>
        <v>0.21085775655106148</v>
      </c>
      <c r="M42" s="8">
        <f>0.03283*SIN(0.7328*'Dataset experimental'!D42-1.8266)</f>
        <v>2.9326529015635511E-2</v>
      </c>
      <c r="N42" s="8">
        <f>0.0476*SIN(4.2067/(0.0095*'Dataset experimental'!P42-1.9338)^3)</f>
        <v>4.7598294147705056E-2</v>
      </c>
      <c r="O42" s="8">
        <f>0.0214*'Dataset experimental'!F42-3.1067*'Dataset experimental'!B42*'Dataset experimental'!P42*('Dataset experimental'!T42-'Dataset experimental'!R42)*(0.39*'Dataset experimental'!P42*'Dataset experimental'!T42/'Dataset experimental'!V42-'Dataset experimental'!Z42+3.12)/(100000*'Dataset experimental'!V42)+0.7995</f>
        <v>-0.76051121637141839</v>
      </c>
      <c r="P42" s="8">
        <f>0.4461*('Dataset experimental'!Z42-0.6*'Modelos normativos'!AB42)*(3.4*'Dataset experimental'!L42+0.17*'Dataset experimental'!B42/'Modelos normativos'!AC42)/200000</f>
        <v>0.14967420793777259</v>
      </c>
      <c r="Q42" s="3">
        <f>0.0076*'Dataset experimental'!B42+(-0.0328)*(0.0171*'Dataset experimental'!AD42-0.9442)*'Avaliação do resultado ML'!O42-'Avaliação do resultado ML'!P42-0.0364</f>
        <v>0.133932933387721</v>
      </c>
      <c r="R42" s="3">
        <f t="shared" si="2"/>
        <v>1.0217079941583851</v>
      </c>
      <c r="S42" s="3">
        <f>(-0.042-0.014*'Com TS variável MC2020'!Q51)*('Modelos normativos'!AP42-ABS('Modelos Propostos'!K42)-'Dataset experimental'!W42+COS(T42))</f>
        <v>0.33298259418859083</v>
      </c>
      <c r="T42" s="3">
        <f>'Dataset experimental'!O42-('Modelos normativos'!AQ42-SIN(0.083/('Dataset experimental'!M42-'Dataset experimental'!O42))-'Modelos empíricos'!I42)/0.646</f>
        <v>-1.5396603809945155</v>
      </c>
      <c r="X42" s="3">
        <f>'Modelos normativos'!S42+'Avaliação do resultado ML'!A42</f>
        <v>0.74155359810755983</v>
      </c>
      <c r="Y42" s="3">
        <f>X42/'Dataset experimental'!$AF42</f>
        <v>0.95070974116353824</v>
      </c>
      <c r="AK42" s="3">
        <f>'Modelos Propostos'!B42+H42</f>
        <v>0.71961972447459077</v>
      </c>
      <c r="AL42" s="3">
        <f>AK42/'Dataset experimental'!$AF42</f>
        <v>0.92258939035203946</v>
      </c>
      <c r="AW42" s="3">
        <f>'Modelos normativos'!S42+F42</f>
        <v>0.74440194170274032</v>
      </c>
      <c r="AX42" s="3">
        <f>AW42/'Dataset experimental'!$AF42</f>
        <v>0.95436146372146191</v>
      </c>
      <c r="BI42" s="3">
        <f>'Modelos Propostos'!B42+S42</f>
        <v>0.84622460824431389</v>
      </c>
      <c r="BJ42" s="3">
        <f>BI42/'Dataset experimental'!$AF42</f>
        <v>1.0849033439029665</v>
      </c>
      <c r="BU42" s="3">
        <f>'Modelos Propostos'!B42+L42</f>
        <v>0.72409977060678443</v>
      </c>
      <c r="BV42" s="3">
        <f>BU42/'Dataset experimental'!$AF42</f>
        <v>0.92833303923946719</v>
      </c>
      <c r="CH42" s="3">
        <f>'Modelos Propostos'!B42+Q42</f>
        <v>0.64717494744344406</v>
      </c>
      <c r="CI42" s="3">
        <f>CH42/'Dataset experimental'!$AF42</f>
        <v>0.82971147108133847</v>
      </c>
    </row>
    <row r="43" spans="1:87" x14ac:dyDescent="0.25">
      <c r="A43" s="3">
        <f t="shared" si="0"/>
        <v>7.7389894095372141E-2</v>
      </c>
      <c r="B43" s="8">
        <f>'Dataset experimental'!K43*COS('Dataset experimental'!AC43)-'Dataset experimental'!M43-'Dataset experimental'!C43</f>
        <v>1.3777969043005225</v>
      </c>
      <c r="C43" s="8">
        <f>('Dataset experimental'!AE43+SIN('Avaliação do resultado ML'!B43))*0.70674187</f>
        <v>0.47861045082339665</v>
      </c>
      <c r="D43" s="8">
        <f>'Modelos Propostos'!E43+'Avaliação do resultado ML'!C43-'Modelos normativos'!AQ43</f>
        <v>1.2126617404635462</v>
      </c>
      <c r="E43" s="8">
        <f>'Modelos empíricos'!I43+1.1854</f>
        <v>1.9352504991933186</v>
      </c>
      <c r="F43" s="3">
        <f>-0.01753*('Modelos normativos'!AN43-'Dataset experimental'!C43-ABS(G43)-('Modelos Propostos'!E43-'Modelos normativos'!AP43)/0.25291)</f>
        <v>9.0253897716877418E-2</v>
      </c>
      <c r="G43" s="3">
        <f>'Dataset experimental'!K43+'Modelos empíricos'!K43^2+('Modelos Propostos'!E43-'Modelos normativos'!AQ43)*4.10553</f>
        <v>2.5966389674063488</v>
      </c>
      <c r="H43" s="3">
        <f t="shared" si="1"/>
        <v>9.0968833043558198E-2</v>
      </c>
      <c r="I43" s="3">
        <f>(1.61428/'Dataset experimental'!Q43)^3</f>
        <v>1.5090525343631558</v>
      </c>
      <c r="J43" s="3">
        <f>SIN('Dataset experimental'!E43)+1.450178*(SIN('Avaliação do resultado ML'!I43)+'Dataset experimental'!C43)</f>
        <v>0.97784203561535454</v>
      </c>
      <c r="K43" s="3">
        <f>('Modelos empíricos'!C43-'Dataset experimental'!G43)*'Dataset experimental'!AE43-'Modelos normativos'!AP43</f>
        <v>1.7930636312612278</v>
      </c>
      <c r="L43" s="3">
        <f>0.0076*'Dataset experimental'!B43+'Avaliação do resultado ML'!M43+'Avaliação do resultado ML'!N43+(-0.0328)*(0.0171*'Dataset experimental'!AD43-0.9442)*'Avaliação do resultado ML'!O43-'Avaliação do resultado ML'!P43-0.0364</f>
        <v>0.10537110075477556</v>
      </c>
      <c r="M43" s="8">
        <f>0.03283*SIN(0.7328*'Dataset experimental'!D43-1.8266)</f>
        <v>2.9326529015635511E-2</v>
      </c>
      <c r="N43" s="8">
        <f>0.0476*SIN(4.2067/(0.0095*'Dataset experimental'!P43-1.9338)^3)</f>
        <v>4.7598294147705056E-2</v>
      </c>
      <c r="O43" s="8">
        <f>0.0214*'Dataset experimental'!F43-3.1067*'Dataset experimental'!B43*'Dataset experimental'!P43*('Dataset experimental'!T43-'Dataset experimental'!R43)*(0.39*'Dataset experimental'!P43*'Dataset experimental'!T43/'Dataset experimental'!V43-'Dataset experimental'!Z43+3.12)/(100000*'Dataset experimental'!V43)+0.7995</f>
        <v>1.6747829309804958</v>
      </c>
      <c r="P43" s="8">
        <f>0.4461*('Dataset experimental'!Z43-0.6*'Modelos normativos'!AB43)*(3.4*'Dataset experimental'!L43+0.17*'Dataset experimental'!B43/'Modelos normativos'!AC43)/200000</f>
        <v>4.2995638445814791E-2</v>
      </c>
      <c r="Q43" s="3">
        <f>0.0076*'Dataset experimental'!B43+(-0.0328)*(0.0171*'Dataset experimental'!AD43-0.9442)*'Avaliação do resultado ML'!O43-'Avaliação do resultado ML'!P43-0.0364</f>
        <v>2.8446277591434962E-2</v>
      </c>
      <c r="R43" s="3">
        <f t="shared" si="2"/>
        <v>1.1583209021085408</v>
      </c>
      <c r="S43" s="3">
        <f>(-0.042-0.014*'Com TS variável MC2020'!Q52)*('Modelos normativos'!AP43-ABS('Modelos Propostos'!K43)-'Dataset experimental'!W43+COS(T43))</f>
        <v>6.5097732599391514E-2</v>
      </c>
      <c r="T43" s="3">
        <f>'Dataset experimental'!O43-('Modelos normativos'!AQ43-SIN(0.083/('Dataset experimental'!M43-'Dataset experimental'!O43))-'Modelos empíricos'!I43)/0.646</f>
        <v>2.2019531394853096</v>
      </c>
      <c r="X43" s="3">
        <f>'Modelos normativos'!S43+'Avaliação do resultado ML'!A43</f>
        <v>0.19242871618773635</v>
      </c>
      <c r="Y43" s="3">
        <f>X43/'Dataset experimental'!$AF43</f>
        <v>0.91632721994160171</v>
      </c>
      <c r="AK43" s="3">
        <f>'Modelos Propostos'!B43+H43</f>
        <v>0.21959711141039068</v>
      </c>
      <c r="AL43" s="3">
        <f>AK43/'Dataset experimental'!$AF43</f>
        <v>1.0457005305256699</v>
      </c>
      <c r="AW43" s="3">
        <f>'Modelos normativos'!S43+F43</f>
        <v>0.20529271980924163</v>
      </c>
      <c r="AX43" s="3">
        <f>AW43/'Dataset experimental'!$AF43</f>
        <v>0.97758438004400783</v>
      </c>
      <c r="BI43" s="3">
        <f>'Modelos Propostos'!B43+S43</f>
        <v>0.19372601096622399</v>
      </c>
      <c r="BJ43" s="3">
        <f>BI43/'Dataset experimental'!$AF43</f>
        <v>0.92250481412487617</v>
      </c>
      <c r="BU43" s="3">
        <f>'Modelos Propostos'!B43+L43</f>
        <v>0.23399937912160801</v>
      </c>
      <c r="BV43" s="3">
        <f>BU43/'Dataset experimental'!$AF43</f>
        <v>1.114282757721943</v>
      </c>
      <c r="CH43" s="3">
        <f>'Modelos Propostos'!B43+Q43</f>
        <v>0.15707455595826741</v>
      </c>
      <c r="CI43" s="3">
        <f>CH43/'Dataset experimental'!$AF43</f>
        <v>0.74797407599174959</v>
      </c>
    </row>
    <row r="44" spans="1:87" x14ac:dyDescent="0.25">
      <c r="A44" s="3">
        <f t="shared" si="0"/>
        <v>0.10122185589139204</v>
      </c>
      <c r="B44" s="8">
        <f>'Dataset experimental'!K44*COS('Dataset experimental'!AC44)-'Dataset experimental'!M44-'Dataset experimental'!C44</f>
        <v>1.3777969043005225</v>
      </c>
      <c r="C44" s="8">
        <f>('Dataset experimental'!AE44+SIN('Avaliação do resultado ML'!B44))*0.70674187</f>
        <v>0.56905611534871858</v>
      </c>
      <c r="D44" s="8">
        <f>'Modelos Propostos'!E44+'Avaliação do resultado ML'!C44-'Modelos normativos'!AQ44</f>
        <v>1.4583075190250094</v>
      </c>
      <c r="E44" s="8">
        <f>'Modelos empíricos'!I44+1.1854</f>
        <v>1.8185175489359824</v>
      </c>
      <c r="F44" s="3">
        <f>-0.01753*('Modelos normativos'!AN44-'Dataset experimental'!C44-ABS(G44)-('Modelos Propostos'!E44-'Modelos normativos'!AP44)/0.25291)</f>
        <v>9.7763393984622776E-2</v>
      </c>
      <c r="G44" s="3">
        <f>'Dataset experimental'!K44+'Modelos empíricos'!K44^2+('Modelos Propostos'!E44-'Modelos normativos'!AQ44)*4.10553</f>
        <v>2.8698669223140185</v>
      </c>
      <c r="H44" s="3">
        <f t="shared" si="1"/>
        <v>7.0018513503429067E-2</v>
      </c>
      <c r="I44" s="3">
        <f>(1.61428/'Dataset experimental'!Q44)^3</f>
        <v>1.5090525343631558</v>
      </c>
      <c r="J44" s="3">
        <f>SIN('Dataset experimental'!E44)+1.450178*(SIN('Avaliação do resultado ML'!I44)+'Dataset experimental'!C44)</f>
        <v>0.97784203561535454</v>
      </c>
      <c r="K44" s="3">
        <f>('Modelos empíricos'!C44-'Dataset experimental'!G44)*'Dataset experimental'!AE44-'Modelos normativos'!AP44</f>
        <v>1.1549180467309466</v>
      </c>
      <c r="L44" s="3">
        <f>0.0076*'Dataset experimental'!B44+'Avaliação do resultado ML'!M44+'Avaliação do resultado ML'!N44+(-0.0328)*(0.0171*'Dataset experimental'!AD44-0.9442)*'Avaliação do resultado ML'!O44-'Avaliação do resultado ML'!P44-0.0364</f>
        <v>7.6764201887479802E-2</v>
      </c>
      <c r="M44" s="8">
        <f>0.03283*SIN(0.7328*'Dataset experimental'!D44-1.8266)</f>
        <v>2.9326529015635511E-2</v>
      </c>
      <c r="N44" s="8">
        <f>0.0476*SIN(4.2067/(0.0095*'Dataset experimental'!P44-1.9338)^3)</f>
        <v>4.7598294147705056E-2</v>
      </c>
      <c r="O44" s="8">
        <f>0.0214*'Dataset experimental'!F44-3.1067*'Dataset experimental'!B44*'Dataset experimental'!P44*('Dataset experimental'!T44-'Dataset experimental'!R44)*(0.39*'Dataset experimental'!P44*'Dataset experimental'!T44/'Dataset experimental'!V44-'Dataset experimental'!Z44+3.12)/(100000*'Dataset experimental'!V44)+0.7995</f>
        <v>1.2577032742027683</v>
      </c>
      <c r="P44" s="8">
        <f>0.4461*('Dataset experimental'!Z44-0.6*'Modelos normativos'!AB44)*(3.4*'Dataset experimental'!L44+0.17*'Dataset experimental'!B44/'Modelos normativos'!AC44)/200000</f>
        <v>6.2167462269566522E-2</v>
      </c>
      <c r="Q44" s="3">
        <f>0.0076*'Dataset experimental'!B44+(-0.0328)*(0.0171*'Dataset experimental'!AD44-0.9442)*'Avaliação do resultado ML'!O44-'Avaliação do resultado ML'!P44-0.0364</f>
        <v>-1.6062127586078528E-4</v>
      </c>
      <c r="R44" s="3">
        <f t="shared" si="2"/>
        <v>1.096341496648888</v>
      </c>
      <c r="S44" s="3">
        <f>(-0.042-0.014*'Com TS variável MC2020'!Q53)*('Modelos normativos'!AP44-ABS('Modelos Propostos'!K44)-'Dataset experimental'!W44+COS(T44))</f>
        <v>3.1869282587348099E-2</v>
      </c>
      <c r="T44" s="3">
        <f>'Dataset experimental'!O44-('Modelos normativos'!AQ44-SIN(0.083/('Dataset experimental'!M44-'Dataset experimental'!O44))-'Modelos empíricos'!I44)/0.646</f>
        <v>1.4047368932480038</v>
      </c>
      <c r="X44" s="3">
        <f>'Modelos normativos'!S44+'Avaliação do resultado ML'!A44</f>
        <v>0.27249307408215595</v>
      </c>
      <c r="Y44" s="3">
        <f>X44/'Dataset experimental'!$AF44</f>
        <v>0.87900991639405146</v>
      </c>
      <c r="AK44" s="3">
        <f>'Modelos Propostos'!B44+H44</f>
        <v>0.28089807298165587</v>
      </c>
      <c r="AL44" s="3">
        <f>AK44/'Dataset experimental'!$AF44</f>
        <v>0.90612281606985767</v>
      </c>
      <c r="AW44" s="3">
        <f>'Modelos normativos'!S44+F44</f>
        <v>0.26903461217538671</v>
      </c>
      <c r="AX44" s="3">
        <f>AW44/'Dataset experimental'!$AF44</f>
        <v>0.86785358766253784</v>
      </c>
      <c r="BI44" s="3">
        <f>'Modelos Propostos'!B44+S44</f>
        <v>0.2427488420655749</v>
      </c>
      <c r="BJ44" s="3">
        <f>BI44/'Dataset experimental'!$AF44</f>
        <v>0.78306078085669328</v>
      </c>
      <c r="BU44" s="3">
        <f>'Modelos Propostos'!B44+L44</f>
        <v>0.28764376136570663</v>
      </c>
      <c r="BV44" s="3">
        <f>BU44/'Dataset experimental'!$AF44</f>
        <v>0.92788310117969885</v>
      </c>
      <c r="CH44" s="3">
        <f>'Modelos Propostos'!B44+Q44</f>
        <v>0.21071893820236604</v>
      </c>
      <c r="CI44" s="3">
        <f>CH44/'Dataset experimental'!$AF44</f>
        <v>0.67973851033021304</v>
      </c>
    </row>
    <row r="45" spans="1:87" x14ac:dyDescent="0.25">
      <c r="A45" s="3">
        <f t="shared" si="0"/>
        <v>0.12484196875525563</v>
      </c>
      <c r="B45" s="8">
        <f>'Dataset experimental'!K45*COS('Dataset experimental'!AC45)-'Dataset experimental'!M45-'Dataset experimental'!C45</f>
        <v>1.3777969043005225</v>
      </c>
      <c r="C45" s="8">
        <f>('Dataset experimental'!AE45+SIN('Avaliação do resultado ML'!B45))*0.70674187</f>
        <v>0.65950177987404057</v>
      </c>
      <c r="D45" s="8">
        <f>'Modelos Propostos'!E45+'Avaliação do resultado ML'!C45-'Modelos normativos'!AQ45</f>
        <v>1.719909749894555</v>
      </c>
      <c r="E45" s="8">
        <f>'Modelos empíricos'!I45+1.1854</f>
        <v>1.8039901987097688</v>
      </c>
      <c r="F45" s="3">
        <f>-0.01753*('Modelos normativos'!AN45-'Dataset experimental'!C45-ABS(G45)-('Modelos Propostos'!E45-'Modelos normativos'!AP45)/0.25291)</f>
        <v>0.11475835397158503</v>
      </c>
      <c r="G45" s="3">
        <f>'Dataset experimental'!K45+'Modelos empíricos'!K45^2+('Modelos Propostos'!E45-'Modelos normativos'!AQ45)*4.10553</f>
        <v>3.7195373486073637</v>
      </c>
      <c r="H45" s="3">
        <f t="shared" si="1"/>
        <v>5.17222883907296E-2</v>
      </c>
      <c r="I45" s="3">
        <f>(1.61428/'Dataset experimental'!Q45)^3</f>
        <v>1.5090525343631558</v>
      </c>
      <c r="J45" s="3">
        <f>SIN('Dataset experimental'!E45)+1.450178*(SIN('Avaliação do resultado ML'!I45)+'Dataset experimental'!C45)</f>
        <v>0.97784203561535454</v>
      </c>
      <c r="K45" s="3">
        <f>('Modelos empíricos'!C45-'Dataset experimental'!G45)*'Dataset experimental'!AE45-'Modelos normativos'!AP45</f>
        <v>0.59761603294174581</v>
      </c>
      <c r="L45" s="3">
        <f>0.0076*'Dataset experimental'!B45+'Avaliação do resultado ML'!M45+'Avaliação do resultado ML'!N45+(-0.0328)*(0.0171*'Dataset experimental'!AD45-0.9442)*'Avaliação do resultado ML'!O45-'Avaliação do resultado ML'!P45-0.0364</f>
        <v>5.1666277588586412E-2</v>
      </c>
      <c r="M45" s="8">
        <f>0.03283*SIN(0.7328*'Dataset experimental'!D45-1.8266)</f>
        <v>2.9326529015635511E-2</v>
      </c>
      <c r="N45" s="8">
        <f>0.0476*SIN(4.2067/(0.0095*'Dataset experimental'!P45-1.9338)^3)</f>
        <v>4.7598294147705056E-2</v>
      </c>
      <c r="O45" s="8">
        <f>0.0214*'Dataset experimental'!F45-3.1067*'Dataset experimental'!B45*'Dataset experimental'!P45*('Dataset experimental'!T45-'Dataset experimental'!R45)*(0.39*'Dataset experimental'!P45*'Dataset experimental'!T45/'Dataset experimental'!V45-'Dataset experimental'!Z45+3.12)/(100000*'Dataset experimental'!V45)+0.7995</f>
        <v>0.84062361742504088</v>
      </c>
      <c r="P45" s="8">
        <f>0.4461*('Dataset experimental'!Z45-0.6*'Modelos normativos'!AB45)*(3.4*'Dataset experimental'!L45+0.17*'Dataset experimental'!B45/'Modelos normativos'!AC45)/200000</f>
        <v>8.1339286093318239E-2</v>
      </c>
      <c r="Q45" s="3">
        <f>0.0076*'Dataset experimental'!B45+(-0.0328)*(0.0171*'Dataset experimental'!AD45-0.9442)*'Avaliação do resultado ML'!O45-'Avaliação do resultado ML'!P45-0.0364</f>
        <v>-2.525854557475414E-2</v>
      </c>
      <c r="R45" s="3">
        <f t="shared" si="2"/>
        <v>0.99891708576929039</v>
      </c>
      <c r="S45" s="3">
        <f>(-0.042-0.014*'Com TS variável MC2020'!Q54)*('Modelos normativos'!AP45-ABS('Modelos Propostos'!K45)-'Dataset experimental'!W45+COS(T45))</f>
        <v>-1.9858079734959615E-2</v>
      </c>
      <c r="T45" s="3">
        <f>'Dataset experimental'!O45-('Modelos normativos'!AQ45-SIN(0.083/('Dataset experimental'!M45-'Dataset experimental'!O45))-'Modelos empíricos'!I45)/0.646</f>
        <v>0.76573365015485129</v>
      </c>
      <c r="X45" s="3">
        <f>'Modelos normativos'!S45+'Avaliação do resultado ML'!A45</f>
        <v>0.35363259799220159</v>
      </c>
      <c r="Y45" s="3">
        <f>X45/'Dataset experimental'!$AF45</f>
        <v>0.93061209997947791</v>
      </c>
      <c r="AK45" s="3">
        <f>'Modelos Propostos'!B45+H45</f>
        <v>0.34603878780597425</v>
      </c>
      <c r="AL45" s="3">
        <f>AK45/'Dataset experimental'!$AF45</f>
        <v>0.91062838896309006</v>
      </c>
      <c r="AW45" s="3">
        <f>'Modelos normativos'!S45+F45</f>
        <v>0.343548983208531</v>
      </c>
      <c r="AX45" s="3">
        <f>AW45/'Dataset experimental'!$AF45</f>
        <v>0.90407627160139736</v>
      </c>
      <c r="BI45" s="3">
        <f>'Modelos Propostos'!B45+S45</f>
        <v>0.274458419680285</v>
      </c>
      <c r="BJ45" s="3">
        <f>BI45/'Dataset experimental'!$AF45</f>
        <v>0.72225899915864478</v>
      </c>
      <c r="BU45" s="3">
        <f>'Modelos Propostos'!B45+L45</f>
        <v>0.34598277700383107</v>
      </c>
      <c r="BV45" s="3">
        <f>BU45/'Dataset experimental'!$AF45</f>
        <v>0.91048099211534494</v>
      </c>
      <c r="CH45" s="3">
        <f>'Modelos Propostos'!B45+Q45</f>
        <v>0.26905795384049047</v>
      </c>
      <c r="CI45" s="3">
        <f>CH45/'Dataset experimental'!$AF45</f>
        <v>0.70804724694865917</v>
      </c>
    </row>
    <row r="46" spans="1:87" x14ac:dyDescent="0.25">
      <c r="A46" s="3">
        <f t="shared" si="0"/>
        <v>0.17456396981894565</v>
      </c>
      <c r="B46" s="8">
        <f>'Dataset experimental'!K46*COS('Dataset experimental'!AC46)-'Dataset experimental'!M46-'Dataset experimental'!C46</f>
        <v>1.3777969043005225</v>
      </c>
      <c r="C46" s="8">
        <f>('Dataset experimental'!AE46+SIN('Avaliação do resultado ML'!B46))*0.70674187</f>
        <v>0.84039310892468466</v>
      </c>
      <c r="D46" s="8">
        <f>'Modelos Propostos'!E46+'Avaliação do resultado ML'!C46-'Modelos normativos'!AQ46</f>
        <v>2.2729784779568631</v>
      </c>
      <c r="E46" s="8">
        <f>'Modelos empíricos'!I46+1.1854</f>
        <v>1.786669127286207</v>
      </c>
      <c r="F46" s="3">
        <f>-0.01753*('Modelos normativos'!AN46-'Dataset experimental'!C46-ABS(G46)-('Modelos Propostos'!E46-'Modelos normativos'!AP46)/0.25291)</f>
        <v>0.15091961217463035</v>
      </c>
      <c r="G46" s="3">
        <f>'Dataset experimental'!K46+'Modelos empíricos'!K46^2+('Modelos Propostos'!E46-'Modelos normativos'!AQ46)*4.10553</f>
        <v>7.0742851757358389</v>
      </c>
      <c r="H46" s="3">
        <f t="shared" si="1"/>
        <v>1.1847151044052508E-2</v>
      </c>
      <c r="I46" s="3">
        <f>(1.61428/'Dataset experimental'!Q46)^3</f>
        <v>1.5090525343631558</v>
      </c>
      <c r="J46" s="3">
        <f>SIN('Dataset experimental'!E46)+1.450178*(SIN('Avaliação do resultado ML'!I46)+'Dataset experimental'!C46)</f>
        <v>0.97784203561535454</v>
      </c>
      <c r="K46" s="3">
        <f>('Modelos empíricos'!C46-'Dataset experimental'!G46)*'Dataset experimental'!AE46-'Modelos normativos'!AP46</f>
        <v>-0.61697846436794335</v>
      </c>
      <c r="L46" s="3">
        <f>0.0076*'Dataset experimental'!B46+'Avaliação do resultado ML'!M46+'Avaliação do resultado ML'!N46+(-0.0328)*(0.0171*'Dataset experimental'!AD46-0.9442)*'Avaliação do resultado ML'!O46-'Avaliação do resultado ML'!P46-0.0364</f>
        <v>1.1997352696006783E-2</v>
      </c>
      <c r="M46" s="8">
        <f>0.03283*SIN(0.7328*'Dataset experimental'!D46-1.8266)</f>
        <v>2.9326529015635511E-2</v>
      </c>
      <c r="N46" s="8">
        <f>0.0476*SIN(4.2067/(0.0095*'Dataset experimental'!P46-1.9338)^3)</f>
        <v>4.7598294147705056E-2</v>
      </c>
      <c r="O46" s="8">
        <f>0.0214*'Dataset experimental'!F46-3.1067*'Dataset experimental'!B46*'Dataset experimental'!P46*('Dataset experimental'!T46-'Dataset experimental'!R46)*(0.39*'Dataset experimental'!P46*'Dataset experimental'!T46/'Dataset experimental'!V46-'Dataset experimental'!Z46+3.12)/(100000*'Dataset experimental'!V46)+0.7995</f>
        <v>6.464303869584298E-3</v>
      </c>
      <c r="P46" s="8">
        <f>0.4461*('Dataset experimental'!Z46-0.6*'Modelos normativos'!AB46)*(3.4*'Dataset experimental'!L46+0.17*'Dataset experimental'!B46/'Modelos normativos'!AC46)/200000</f>
        <v>0.11968293374082176</v>
      </c>
      <c r="Q46" s="3">
        <f>0.0076*'Dataset experimental'!B46+(-0.0328)*(0.0171*'Dataset experimental'!AD46-0.9442)*'Avaliação do resultado ML'!O46-'Avaliação do resultado ML'!P46-0.0364</f>
        <v>-6.4927470467333798E-2</v>
      </c>
      <c r="R46" s="3">
        <f t="shared" si="2"/>
        <v>1.0126782929833311</v>
      </c>
      <c r="S46" s="3">
        <f>(-0.042-0.014*'Com TS variável MC2020'!Q55)*('Modelos normativos'!AP46-ABS('Modelos Propostos'!K46)-'Dataset experimental'!W46+COS(T46))</f>
        <v>-3.6649716890153013E-2</v>
      </c>
      <c r="T46" s="3">
        <f>'Dataset experimental'!O46-('Modelos normativos'!AQ46-SIN(0.083/('Dataset experimental'!M46-'Dataset experimental'!O46))-'Modelos empíricos'!I46)/0.646</f>
        <v>-0.49410932360287102</v>
      </c>
      <c r="X46" s="3">
        <f>'Modelos normativos'!S46+'Avaliação do resultado ML'!A46</f>
        <v>0.51839342114825593</v>
      </c>
      <c r="Y46" s="3">
        <f>X46/'Dataset experimental'!$AF46</f>
        <v>0.99691042528510754</v>
      </c>
      <c r="AK46" s="3">
        <f>'Modelos Propostos'!B46+H46</f>
        <v>0.47303753033333323</v>
      </c>
      <c r="AL46" s="3">
        <f>AK46/'Dataset experimental'!$AF46</f>
        <v>0.90968755833333315</v>
      </c>
      <c r="AW46" s="3">
        <f>'Modelos normativos'!S46+F46</f>
        <v>0.4947490635039406</v>
      </c>
      <c r="AX46" s="3">
        <f>AW46/'Dataset experimental'!$AF46</f>
        <v>0.95144050673834724</v>
      </c>
      <c r="BI46" s="3">
        <f>'Modelos Propostos'!B46+S46</f>
        <v>0.42454066239912774</v>
      </c>
      <c r="BJ46" s="3">
        <f>BI46/'Dataset experimental'!$AF46</f>
        <v>0.81642435076755338</v>
      </c>
      <c r="BU46" s="3">
        <f>'Modelos Propostos'!B46+L46</f>
        <v>0.47318773198528752</v>
      </c>
      <c r="BV46" s="3">
        <f>BU46/'Dataset experimental'!$AF46</f>
        <v>0.90997640766401444</v>
      </c>
      <c r="CH46" s="3">
        <f>'Modelos Propostos'!B46+Q46</f>
        <v>0.39626290882194692</v>
      </c>
      <c r="CI46" s="3">
        <f>CH46/'Dataset experimental'!$AF46</f>
        <v>0.76204405542682097</v>
      </c>
    </row>
    <row r="47" spans="1:87" x14ac:dyDescent="0.25">
      <c r="A47" s="3">
        <f t="shared" si="0"/>
        <v>0.19168978888727495</v>
      </c>
      <c r="B47" s="8">
        <f>'Dataset experimental'!K47*COS('Dataset experimental'!AC47)-'Dataset experimental'!M47-'Dataset experimental'!C47</f>
        <v>1.3777969043005225</v>
      </c>
      <c r="C47" s="8">
        <f>('Dataset experimental'!AE47+SIN('Avaliação do resultado ML'!B47))*0.70674187</f>
        <v>1.1117301025006507</v>
      </c>
      <c r="D47" s="8">
        <f>'Modelos Propostos'!E47+'Avaliação do resultado ML'!C47-'Modelos normativos'!AQ47</f>
        <v>2.4584962887333104</v>
      </c>
      <c r="E47" s="8">
        <f>'Modelos empíricos'!I47+1.1854</f>
        <v>1.7529494276658135</v>
      </c>
      <c r="F47" s="3">
        <f>-0.01753*('Modelos normativos'!AN47-'Dataset experimental'!C47-ABS(G47)-('Modelos Propostos'!E47-'Modelos normativos'!AP47)/0.25291)</f>
        <v>0.16612418238611668</v>
      </c>
      <c r="G47" s="3">
        <f>'Dataset experimental'!K47+'Modelos empíricos'!K47^2+('Modelos Propostos'!E47-'Modelos normativos'!AQ47)*4.10553</f>
        <v>12.616979683503267</v>
      </c>
      <c r="H47" s="3">
        <f t="shared" si="1"/>
        <v>-1.9326512282867605E-2</v>
      </c>
      <c r="I47" s="3">
        <f>(1.61428/'Dataset experimental'!Q47)^3</f>
        <v>1.5090525343631558</v>
      </c>
      <c r="J47" s="3">
        <f>SIN('Dataset experimental'!E47)+1.450178*(SIN('Avaliação do resultado ML'!I47)+'Dataset experimental'!C47)</f>
        <v>0.97784203561535454</v>
      </c>
      <c r="K47" s="3">
        <f>('Modelos empíricos'!C47-'Dataset experimental'!G47)*'Dataset experimental'!AE47-'Modelos normativos'!AP47</f>
        <v>-1.5665265401193937</v>
      </c>
      <c r="L47" s="3">
        <f>0.0076*'Dataset experimental'!B47+'Avaliação do resultado ML'!M47+'Avaliação do resultado ML'!N47+(-0.0328)*(0.0171*'Dataset experimental'!AD47-0.9442)*'Avaliação do resultado ML'!O47-'Avaliação do resultado ML'!P47-0.0364</f>
        <v>-1.8609935577004619E-2</v>
      </c>
      <c r="M47" s="8">
        <f>0.03283*SIN(0.7328*'Dataset experimental'!D47-1.8266)</f>
        <v>2.9326529015635511E-2</v>
      </c>
      <c r="N47" s="8">
        <f>0.0476*SIN(4.2067/(0.0095*'Dataset experimental'!P47-1.9338)^3)</f>
        <v>4.7598294147705056E-2</v>
      </c>
      <c r="O47" s="8">
        <f>0.0214*'Dataset experimental'!F47-3.1067*'Dataset experimental'!B47*'Dataset experimental'!P47*('Dataset experimental'!T47-'Dataset experimental'!R47)*(0.39*'Dataset experimental'!P47*'Dataset experimental'!T47/'Dataset experimental'!V47-'Dataset experimental'!Z47+3.12)/(100000*'Dataset experimental'!V47)+0.7995</f>
        <v>-1.1473050683167045</v>
      </c>
      <c r="P47" s="8">
        <f>0.4461*('Dataset experimental'!Z47-0.6*'Modelos normativos'!AB47)*(3.4*'Dataset experimental'!L47+0.17*'Dataset experimental'!B47/'Modelos normativos'!AC47)/200000</f>
        <v>0.17271803813236583</v>
      </c>
      <c r="Q47" s="3">
        <f>0.0076*'Dataset experimental'!B47+(-0.0328)*(0.0171*'Dataset experimental'!AD47-0.9442)*'Avaliação do resultado ML'!O47-'Avaliação do resultado ML'!P47-0.0364</f>
        <v>-9.5534758740345171E-2</v>
      </c>
      <c r="R47" s="3">
        <f t="shared" si="2"/>
        <v>0.96292260624291681</v>
      </c>
      <c r="S47" s="3">
        <f>(-0.042-0.014*'Com TS variável MC2020'!Q56)*('Modelos normativos'!AP47-ABS('Modelos Propostos'!K47)-'Dataset experimental'!W47+COS(T47))</f>
        <v>6.2859923366802406E-2</v>
      </c>
      <c r="T47" s="3">
        <f>'Dataset experimental'!O47-('Modelos normativos'!AQ47-SIN(0.083/('Dataset experimental'!M47-'Dataset experimental'!O47))-'Modelos empíricos'!I47)/0.646</f>
        <v>-2.0506725459065249</v>
      </c>
      <c r="X47" s="3">
        <f>'Modelos normativos'!S47+'Avaliação do resultado ML'!A47</f>
        <v>0.69463545145545103</v>
      </c>
      <c r="Y47" s="3">
        <f>X47/'Dataset experimental'!$AF47</f>
        <v>0.93869655602087976</v>
      </c>
      <c r="AK47" s="3">
        <f>'Modelos Propostos'!B47+H47</f>
        <v>0.65746439837163706</v>
      </c>
      <c r="AL47" s="3">
        <f>AK47/'Dataset experimental'!$AF47</f>
        <v>0.88846540320491496</v>
      </c>
      <c r="AW47" s="3">
        <f>'Modelos normativos'!S47+F47</f>
        <v>0.66906984495429278</v>
      </c>
      <c r="AX47" s="3">
        <f>AW47/'Dataset experimental'!$AF47</f>
        <v>0.90414843912742271</v>
      </c>
      <c r="BI47" s="3">
        <f>'Modelos Propostos'!B47+S47</f>
        <v>0.73965083402130705</v>
      </c>
      <c r="BJ47" s="3">
        <f>BI47/'Dataset experimental'!$AF47</f>
        <v>0.99952815408284734</v>
      </c>
      <c r="BU47" s="3">
        <f>'Modelos Propostos'!B47+L47</f>
        <v>0.65818097507750006</v>
      </c>
      <c r="BV47" s="3">
        <f>BU47/'Dataset experimental'!$AF47</f>
        <v>0.8894337501047298</v>
      </c>
      <c r="CH47" s="3">
        <f>'Modelos Propostos'!B47+Q47</f>
        <v>0.58125615191415947</v>
      </c>
      <c r="CI47" s="3">
        <f>CH47/'Dataset experimental'!$AF47</f>
        <v>0.78548128637048575</v>
      </c>
    </row>
    <row r="48" spans="1:87" x14ac:dyDescent="0.25">
      <c r="A48" s="3">
        <f t="shared" si="0"/>
        <v>7.4561634447826514E-2</v>
      </c>
      <c r="B48" s="8">
        <f>'Dataset experimental'!K48*COS('Dataset experimental'!AC48)-'Dataset experimental'!M48-'Dataset experimental'!C48</f>
        <v>1.3777969043005225</v>
      </c>
      <c r="C48" s="8">
        <f>('Dataset experimental'!AE48+SIN('Avaliação do resultado ML'!B48))*0.70674187</f>
        <v>0.47861045082339665</v>
      </c>
      <c r="D48" s="8">
        <f>'Modelos Propostos'!E48+'Avaliação do resultado ML'!C48-'Modelos normativos'!AQ48</f>
        <v>1.2126617404635462</v>
      </c>
      <c r="E48" s="8">
        <f>'Modelos empíricos'!I48+1.1854</f>
        <v>2.1116859107682169</v>
      </c>
      <c r="F48" s="3">
        <f>-0.01753*('Modelos normativos'!AN48-'Dataset experimental'!C48-ABS(G48)-('Modelos Propostos'!E48-'Modelos normativos'!AP48)/0.25291)</f>
        <v>9.0253897716877418E-2</v>
      </c>
      <c r="G48" s="3">
        <f>'Dataset experimental'!K48+'Modelos empíricos'!K48^2+('Modelos Propostos'!E48-'Modelos normativos'!AQ48)*4.10553</f>
        <v>2.5966389674063488</v>
      </c>
      <c r="H48" s="3">
        <f t="shared" si="1"/>
        <v>9.0968833043558198E-2</v>
      </c>
      <c r="I48" s="3">
        <f>(1.61428/'Dataset experimental'!Q48)^3</f>
        <v>1.5090525343631558</v>
      </c>
      <c r="J48" s="3">
        <f>SIN('Dataset experimental'!E48)+1.450178*(SIN('Avaliação do resultado ML'!I48)+'Dataset experimental'!C48)</f>
        <v>0.97784203561535454</v>
      </c>
      <c r="K48" s="3">
        <f>('Modelos empíricos'!C48-'Dataset experimental'!G48)*'Dataset experimental'!AE48-'Modelos normativos'!AP48</f>
        <v>1.7930636312612278</v>
      </c>
      <c r="L48" s="3">
        <f>0.0076*'Dataset experimental'!B48+'Avaliação do resultado ML'!M48+'Avaliação do resultado ML'!N48+(-0.0328)*(0.0171*'Dataset experimental'!AD48-0.9442)*'Avaliação do resultado ML'!O48-'Avaliação do resultado ML'!P48-0.0364</f>
        <v>0.10537110075477556</v>
      </c>
      <c r="M48" s="8">
        <f>0.03283*SIN(0.7328*'Dataset experimental'!D48-1.8266)</f>
        <v>2.9326529015635511E-2</v>
      </c>
      <c r="N48" s="8">
        <f>0.0476*SIN(4.2067/(0.0095*'Dataset experimental'!P48-1.9338)^3)</f>
        <v>4.7598294147705056E-2</v>
      </c>
      <c r="O48" s="8">
        <f>0.0214*'Dataset experimental'!F48-3.1067*'Dataset experimental'!B48*'Dataset experimental'!P48*('Dataset experimental'!T48-'Dataset experimental'!R48)*(0.39*'Dataset experimental'!P48*'Dataset experimental'!T48/'Dataset experimental'!V48-'Dataset experimental'!Z48+3.12)/(100000*'Dataset experimental'!V48)+0.7995</f>
        <v>1.6747829309804958</v>
      </c>
      <c r="P48" s="8">
        <f>0.4461*('Dataset experimental'!Z48-0.6*'Modelos normativos'!AB48)*(3.4*'Dataset experimental'!L48+0.17*'Dataset experimental'!B48/'Modelos normativos'!AC48)/200000</f>
        <v>4.2995638445814791E-2</v>
      </c>
      <c r="Q48" s="3">
        <f>0.0076*'Dataset experimental'!B48+(-0.0328)*(0.0171*'Dataset experimental'!AD48-0.9442)*'Avaliação do resultado ML'!O48-'Avaliação do resultado ML'!P48-0.0364</f>
        <v>2.8446277591434962E-2</v>
      </c>
      <c r="R48" s="3">
        <f t="shared" si="2"/>
        <v>1.1583209021085408</v>
      </c>
      <c r="S48" s="3">
        <f>(-0.042-0.014*'Com TS variável MC2020'!Q57)*('Modelos normativos'!AP48-ABS('Modelos Propostos'!K48)-'Dataset experimental'!W48+COS(T48))</f>
        <v>6.9864137317239686E-2</v>
      </c>
      <c r="T48" s="3">
        <f>'Dataset experimental'!O48-('Modelos normativos'!AQ48-SIN(0.083/('Dataset experimental'!M48-'Dataset experimental'!O48))-'Modelos empíricos'!I48)/0.646</f>
        <v>2.4750729716445954</v>
      </c>
      <c r="X48" s="3">
        <f>'Modelos normativos'!S48+'Avaliação do resultado ML'!A48</f>
        <v>0.18960045654019073</v>
      </c>
      <c r="Y48" s="3">
        <f>X48/'Dataset experimental'!$AF48</f>
        <v>1.1152968031775925</v>
      </c>
      <c r="AK48" s="3">
        <f>'Modelos Propostos'!B48+H48</f>
        <v>0.21959711141039068</v>
      </c>
      <c r="AL48" s="3">
        <f>AK48/'Dataset experimental'!$AF48</f>
        <v>1.2917477141787685</v>
      </c>
      <c r="AW48" s="3">
        <f>'Modelos normativos'!S48+F48</f>
        <v>0.20529271980924163</v>
      </c>
      <c r="AX48" s="3">
        <f>AW48/'Dataset experimental'!$AF48</f>
        <v>1.2076042341720095</v>
      </c>
      <c r="BI48" s="3">
        <f>'Modelos Propostos'!B48+S48</f>
        <v>0.19849241568407217</v>
      </c>
      <c r="BJ48" s="3">
        <f>BI48/'Dataset experimental'!$AF48</f>
        <v>1.1676024452004243</v>
      </c>
      <c r="BU48" s="3">
        <f>'Modelos Propostos'!B48+L48</f>
        <v>0.23399937912160801</v>
      </c>
      <c r="BV48" s="3">
        <f>BU48/'Dataset experimental'!$AF48</f>
        <v>1.3764669360094588</v>
      </c>
      <c r="CH48" s="3">
        <f>'Modelos Propostos'!B48+Q48</f>
        <v>0.15707455595826741</v>
      </c>
      <c r="CI48" s="3">
        <f>CH48/'Dataset experimental'!$AF48</f>
        <v>0.92396797622510241</v>
      </c>
    </row>
    <row r="49" spans="1:87" x14ac:dyDescent="0.25">
      <c r="A49" s="3">
        <f t="shared" si="0"/>
        <v>0.12429107981718243</v>
      </c>
      <c r="B49" s="8">
        <f>'Dataset experimental'!K49*COS('Dataset experimental'!AC49)-'Dataset experimental'!M49-'Dataset experimental'!C49</f>
        <v>1.3777969043005225</v>
      </c>
      <c r="C49" s="8">
        <f>('Dataset experimental'!AE49+SIN('Avaliação do resultado ML'!B49))*0.70674187</f>
        <v>0.65950177987404057</v>
      </c>
      <c r="D49" s="8">
        <f>'Modelos Propostos'!E49+'Avaliação do resultado ML'!C49-'Modelos normativos'!AQ49</f>
        <v>1.719909749894555</v>
      </c>
      <c r="E49" s="8">
        <f>'Modelos empíricos'!I49+1.1854</f>
        <v>1.8383563208603118</v>
      </c>
      <c r="F49" s="3">
        <f>-0.01753*('Modelos normativos'!AN49-'Dataset experimental'!C49-ABS(G49)-('Modelos Propostos'!E49-'Modelos normativos'!AP49)/0.25291)</f>
        <v>0.11475835397158503</v>
      </c>
      <c r="G49" s="3">
        <f>'Dataset experimental'!K49+'Modelos empíricos'!K49^2+('Modelos Propostos'!E49-'Modelos normativos'!AQ49)*4.10553</f>
        <v>3.7195373486073637</v>
      </c>
      <c r="H49" s="3">
        <f t="shared" si="1"/>
        <v>5.17222883907296E-2</v>
      </c>
      <c r="I49" s="3">
        <f>(1.61428/'Dataset experimental'!Q49)^3</f>
        <v>1.5090525343631558</v>
      </c>
      <c r="J49" s="3">
        <f>SIN('Dataset experimental'!E49)+1.450178*(SIN('Avaliação do resultado ML'!I49)+'Dataset experimental'!C49)</f>
        <v>0.97784203561535454</v>
      </c>
      <c r="K49" s="3">
        <f>('Modelos empíricos'!C49-'Dataset experimental'!G49)*'Dataset experimental'!AE49-'Modelos normativos'!AP49</f>
        <v>0.59761603294174581</v>
      </c>
      <c r="L49" s="3">
        <f>0.0076*'Dataset experimental'!B49+'Avaliação do resultado ML'!M49+'Avaliação do resultado ML'!N49+(-0.0328)*(0.0171*'Dataset experimental'!AD49-0.9442)*'Avaliação do resultado ML'!O49-'Avaliação do resultado ML'!P49-0.0364</f>
        <v>5.1666277588586412E-2</v>
      </c>
      <c r="M49" s="8">
        <f>0.03283*SIN(0.7328*'Dataset experimental'!D49-1.8266)</f>
        <v>2.9326529015635511E-2</v>
      </c>
      <c r="N49" s="8">
        <f>0.0476*SIN(4.2067/(0.0095*'Dataset experimental'!P49-1.9338)^3)</f>
        <v>4.7598294147705056E-2</v>
      </c>
      <c r="O49" s="8">
        <f>0.0214*'Dataset experimental'!F49-3.1067*'Dataset experimental'!B49*'Dataset experimental'!P49*('Dataset experimental'!T49-'Dataset experimental'!R49)*(0.39*'Dataset experimental'!P49*'Dataset experimental'!T49/'Dataset experimental'!V49-'Dataset experimental'!Z49+3.12)/(100000*'Dataset experimental'!V49)+0.7995</f>
        <v>0.84062361742504088</v>
      </c>
      <c r="P49" s="8">
        <f>0.4461*('Dataset experimental'!Z49-0.6*'Modelos normativos'!AB49)*(3.4*'Dataset experimental'!L49+0.17*'Dataset experimental'!B49/'Modelos normativos'!AC49)/200000</f>
        <v>8.1339286093318239E-2</v>
      </c>
      <c r="Q49" s="3">
        <f>0.0076*'Dataset experimental'!B49+(-0.0328)*(0.0171*'Dataset experimental'!AD49-0.9442)*'Avaliação do resultado ML'!O49-'Avaliação do resultado ML'!P49-0.0364</f>
        <v>-2.525854557475414E-2</v>
      </c>
      <c r="R49" s="3">
        <f t="shared" si="2"/>
        <v>0.99891708576929039</v>
      </c>
      <c r="S49" s="3">
        <f>(-0.042-0.014*'Com TS variável MC2020'!Q58)*('Modelos normativos'!AP49-ABS('Modelos Propostos'!K49)-'Dataset experimental'!W49+COS(T49))</f>
        <v>-1.8388595102557775E-2</v>
      </c>
      <c r="T49" s="3">
        <f>'Dataset experimental'!O49-('Modelos normativos'!AQ49-SIN(0.083/('Dataset experimental'!M49-'Dataset experimental'!O49))-'Modelos empíricos'!I49)/0.646</f>
        <v>0.81893198165723935</v>
      </c>
      <c r="X49" s="3">
        <f>'Modelos normativos'!S49+'Avaliação do resultado ML'!A49</f>
        <v>0.35308170905412839</v>
      </c>
      <c r="Y49" s="3">
        <f>X49/'Dataset experimental'!$AF49</f>
        <v>0.98078252515035669</v>
      </c>
      <c r="AK49" s="3">
        <f>'Modelos Propostos'!B49+H49</f>
        <v>0.34603878780597425</v>
      </c>
      <c r="AL49" s="3">
        <f>AK49/'Dataset experimental'!$AF49</f>
        <v>0.96121885501659521</v>
      </c>
      <c r="AW49" s="3">
        <f>'Modelos normativos'!S49+F49</f>
        <v>0.343548983208531</v>
      </c>
      <c r="AX49" s="3">
        <f>AW49/'Dataset experimental'!$AF49</f>
        <v>0.95430273113480835</v>
      </c>
      <c r="BI49" s="3">
        <f>'Modelos Propostos'!B49+S49</f>
        <v>0.27592790431268688</v>
      </c>
      <c r="BJ49" s="3">
        <f>BI49/'Dataset experimental'!$AF49</f>
        <v>0.76646640086857465</v>
      </c>
      <c r="BU49" s="3">
        <f>'Modelos Propostos'!B49+L49</f>
        <v>0.34598277700383107</v>
      </c>
      <c r="BV49" s="3">
        <f>BU49/'Dataset experimental'!$AF49</f>
        <v>0.96106326945508636</v>
      </c>
      <c r="CH49" s="3">
        <f>'Modelos Propostos'!B49+Q49</f>
        <v>0.26905795384049047</v>
      </c>
      <c r="CI49" s="3">
        <f>CH49/'Dataset experimental'!$AF49</f>
        <v>0.74738320511247358</v>
      </c>
    </row>
    <row r="50" spans="1:87" x14ac:dyDescent="0.25">
      <c r="A50" s="3">
        <f t="shared" si="0"/>
        <v>0.17525242296968835</v>
      </c>
      <c r="B50" s="8">
        <f>'Dataset experimental'!K50*COS('Dataset experimental'!AC50)-'Dataset experimental'!M50-'Dataset experimental'!C50</f>
        <v>1.3777969043005225</v>
      </c>
      <c r="C50" s="8">
        <f>('Dataset experimental'!AE50+SIN('Avaliação do resultado ML'!B50))*0.70674187</f>
        <v>0.84039310892468466</v>
      </c>
      <c r="D50" s="8">
        <f>'Modelos Propostos'!E50+'Avaliação do resultado ML'!C50-'Modelos normativos'!AQ50</f>
        <v>2.2729784779568631</v>
      </c>
      <c r="E50" s="8">
        <f>'Modelos empíricos'!I50+1.1854</f>
        <v>1.7437213324800493</v>
      </c>
      <c r="F50" s="3">
        <f>-0.01753*('Modelos normativos'!AN50-'Dataset experimental'!C50-ABS(G50)-('Modelos Propostos'!E50-'Modelos normativos'!AP50)/0.25291)</f>
        <v>0.15091961217463035</v>
      </c>
      <c r="G50" s="3">
        <f>'Dataset experimental'!K50+'Modelos empíricos'!K50^2+('Modelos Propostos'!E50-'Modelos normativos'!AQ50)*4.10553</f>
        <v>7.0742851757358389</v>
      </c>
      <c r="H50" s="3">
        <f t="shared" si="1"/>
        <v>1.1847151044052508E-2</v>
      </c>
      <c r="I50" s="3">
        <f>(1.61428/'Dataset experimental'!Q50)^3</f>
        <v>1.5090525343631558</v>
      </c>
      <c r="J50" s="3">
        <f>SIN('Dataset experimental'!E50)+1.450178*(SIN('Avaliação do resultado ML'!I50)+'Dataset experimental'!C50)</f>
        <v>0.97784203561535454</v>
      </c>
      <c r="K50" s="3">
        <f>('Modelos empíricos'!C50-'Dataset experimental'!G50)*'Dataset experimental'!AE50-'Modelos normativos'!AP50</f>
        <v>-0.61697846436794335</v>
      </c>
      <c r="L50" s="3">
        <f>0.0076*'Dataset experimental'!B50+'Avaliação do resultado ML'!M50+'Avaliação do resultado ML'!N50+(-0.0328)*(0.0171*'Dataset experimental'!AD50-0.9442)*'Avaliação do resultado ML'!O50-'Avaliação do resultado ML'!P50-0.0364</f>
        <v>1.1997352696006783E-2</v>
      </c>
      <c r="M50" s="8">
        <f>0.03283*SIN(0.7328*'Dataset experimental'!D50-1.8266)</f>
        <v>2.9326529015635511E-2</v>
      </c>
      <c r="N50" s="8">
        <f>0.0476*SIN(4.2067/(0.0095*'Dataset experimental'!P50-1.9338)^3)</f>
        <v>4.7598294147705056E-2</v>
      </c>
      <c r="O50" s="8">
        <f>0.0214*'Dataset experimental'!F50-3.1067*'Dataset experimental'!B50*'Dataset experimental'!P50*('Dataset experimental'!T50-'Dataset experimental'!R50)*(0.39*'Dataset experimental'!P50*'Dataset experimental'!T50/'Dataset experimental'!V50-'Dataset experimental'!Z50+3.12)/(100000*'Dataset experimental'!V50)+0.7995</f>
        <v>6.464303869584298E-3</v>
      </c>
      <c r="P50" s="8">
        <f>0.4461*('Dataset experimental'!Z50-0.6*'Modelos normativos'!AB50)*(3.4*'Dataset experimental'!L50+0.17*'Dataset experimental'!B50/'Modelos normativos'!AC50)/200000</f>
        <v>0.11968293374082176</v>
      </c>
      <c r="Q50" s="3">
        <f>0.0076*'Dataset experimental'!B50+(-0.0328)*(0.0171*'Dataset experimental'!AD50-0.9442)*'Avaliação do resultado ML'!O50-'Avaliação do resultado ML'!P50-0.0364</f>
        <v>-6.4927470467333798E-2</v>
      </c>
      <c r="R50" s="3">
        <f t="shared" si="2"/>
        <v>1.0126782929833311</v>
      </c>
      <c r="S50" s="3">
        <f>(-0.042-0.014*'Com TS variável MC2020'!Q59)*('Modelos normativos'!AP50-ABS('Modelos Propostos'!K50)-'Dataset experimental'!W50+COS(T50))</f>
        <v>-3.4867752246333254E-2</v>
      </c>
      <c r="T50" s="3">
        <f>'Dataset experimental'!O50-('Modelos normativos'!AQ50-SIN(0.083/('Dataset experimental'!M50-'Dataset experimental'!O50))-'Modelos empíricos'!I50)/0.646</f>
        <v>-0.56059197810156702</v>
      </c>
      <c r="X50" s="3">
        <f>'Modelos normativos'!S50+'Avaliação do resultado ML'!A50</f>
        <v>0.51908187429899866</v>
      </c>
      <c r="Y50" s="3">
        <f>X50/'Dataset experimental'!$AF50</f>
        <v>0.92693191839106892</v>
      </c>
      <c r="AK50" s="3">
        <f>'Modelos Propostos'!B50+H50</f>
        <v>0.47303753033333323</v>
      </c>
      <c r="AL50" s="3">
        <f>AK50/'Dataset experimental'!$AF50</f>
        <v>0.8447098755952378</v>
      </c>
      <c r="AW50" s="3">
        <f>'Modelos normativos'!S50+F50</f>
        <v>0.4947490635039406</v>
      </c>
      <c r="AX50" s="3">
        <f>AW50/'Dataset experimental'!$AF50</f>
        <v>0.88348047054275103</v>
      </c>
      <c r="BI50" s="3">
        <f>'Modelos Propostos'!B50+S50</f>
        <v>0.42632262704294749</v>
      </c>
      <c r="BJ50" s="3">
        <f>BI50/'Dataset experimental'!$AF50</f>
        <v>0.76129040543383475</v>
      </c>
      <c r="BU50" s="3">
        <f>'Modelos Propostos'!B50+L50</f>
        <v>0.47318773198528752</v>
      </c>
      <c r="BV50" s="3">
        <f>BU50/'Dataset experimental'!$AF50</f>
        <v>0.84497809283087044</v>
      </c>
      <c r="CH50" s="3">
        <f>'Modelos Propostos'!B50+Q50</f>
        <v>0.39626290882194692</v>
      </c>
      <c r="CI50" s="3">
        <f>CH50/'Dataset experimental'!$AF50</f>
        <v>0.70761233718204797</v>
      </c>
    </row>
    <row r="51" spans="1:87" x14ac:dyDescent="0.25">
      <c r="A51" s="3">
        <f t="shared" si="0"/>
        <v>0.19215634362191511</v>
      </c>
      <c r="B51" s="8">
        <f>'Dataset experimental'!K51*COS('Dataset experimental'!AC51)-'Dataset experimental'!M51-'Dataset experimental'!C51</f>
        <v>1.3777969043005225</v>
      </c>
      <c r="C51" s="8">
        <f>('Dataset experimental'!AE51+SIN('Avaliação do resultado ML'!B51))*0.70674187</f>
        <v>1.1117301025006507</v>
      </c>
      <c r="D51" s="8">
        <f>'Modelos Propostos'!E51+'Avaliação do resultado ML'!C51-'Modelos normativos'!AQ51</f>
        <v>2.4584962887333104</v>
      </c>
      <c r="E51" s="8">
        <f>'Modelos empíricos'!I51+1.1854</f>
        <v>1.7238443288111567</v>
      </c>
      <c r="F51" s="3">
        <f>-0.01753*('Modelos normativos'!AN51-'Dataset experimental'!C51-ABS(G51)-('Modelos Propostos'!E51-'Modelos normativos'!AP51)/0.25291)</f>
        <v>0.16612418238611668</v>
      </c>
      <c r="G51" s="3">
        <f>'Dataset experimental'!K51+'Modelos empíricos'!K51^2+('Modelos Propostos'!E51-'Modelos normativos'!AQ51)*4.10553</f>
        <v>12.616979683503267</v>
      </c>
      <c r="H51" s="3">
        <f t="shared" si="1"/>
        <v>-1.9326512282867605E-2</v>
      </c>
      <c r="I51" s="3">
        <f>(1.61428/'Dataset experimental'!Q51)^3</f>
        <v>1.5090525343631558</v>
      </c>
      <c r="J51" s="3">
        <f>SIN('Dataset experimental'!E51)+1.450178*(SIN('Avaliação do resultado ML'!I51)+'Dataset experimental'!C51)</f>
        <v>0.97784203561535454</v>
      </c>
      <c r="K51" s="3">
        <f>('Modelos empíricos'!C51-'Dataset experimental'!G51)*'Dataset experimental'!AE51-'Modelos normativos'!AP51</f>
        <v>-1.5665265401193937</v>
      </c>
      <c r="L51" s="3">
        <f>0.0076*'Dataset experimental'!B51+'Avaliação do resultado ML'!M51+'Avaliação do resultado ML'!N51+(-0.0328)*(0.0171*'Dataset experimental'!AD51-0.9442)*'Avaliação do resultado ML'!O51-'Avaliação do resultado ML'!P51-0.0364</f>
        <v>-1.8609935577004619E-2</v>
      </c>
      <c r="M51" s="8">
        <f>0.03283*SIN(0.7328*'Dataset experimental'!D51-1.8266)</f>
        <v>2.9326529015635511E-2</v>
      </c>
      <c r="N51" s="8">
        <f>0.0476*SIN(4.2067/(0.0095*'Dataset experimental'!P51-1.9338)^3)</f>
        <v>4.7598294147705056E-2</v>
      </c>
      <c r="O51" s="8">
        <f>0.0214*'Dataset experimental'!F51-3.1067*'Dataset experimental'!B51*'Dataset experimental'!P51*('Dataset experimental'!T51-'Dataset experimental'!R51)*(0.39*'Dataset experimental'!P51*'Dataset experimental'!T51/'Dataset experimental'!V51-'Dataset experimental'!Z51+3.12)/(100000*'Dataset experimental'!V51)+0.7995</f>
        <v>-1.1473050683167045</v>
      </c>
      <c r="P51" s="8">
        <f>0.4461*('Dataset experimental'!Z51-0.6*'Modelos normativos'!AB51)*(3.4*'Dataset experimental'!L51+0.17*'Dataset experimental'!B51/'Modelos normativos'!AC51)/200000</f>
        <v>0.17271803813236583</v>
      </c>
      <c r="Q51" s="3">
        <f>0.0076*'Dataset experimental'!B51+(-0.0328)*(0.0171*'Dataset experimental'!AD51-0.9442)*'Avaliação do resultado ML'!O51-'Avaliação do resultado ML'!P51-0.0364</f>
        <v>-9.5534758740345171E-2</v>
      </c>
      <c r="R51" s="3">
        <f t="shared" si="2"/>
        <v>0.96292260624291681</v>
      </c>
      <c r="S51" s="3">
        <f>(-0.042-0.014*'Com TS variável MC2020'!Q60)*('Modelos normativos'!AP51-ABS('Modelos Propostos'!K51)-'Dataset experimental'!W51+COS(T51))</f>
        <v>6.5701403068052736E-2</v>
      </c>
      <c r="T51" s="3">
        <f>'Dataset experimental'!O51-('Modelos normativos'!AQ51-SIN(0.083/('Dataset experimental'!M51-'Dataset experimental'!O51))-'Modelos empíricos'!I51)/0.646</f>
        <v>-2.0957268784988732</v>
      </c>
      <c r="X51" s="3">
        <f>'Modelos normativos'!S51+'Avaliação do resultado ML'!A51</f>
        <v>0.69510200619009122</v>
      </c>
      <c r="Y51" s="3">
        <f>X51/'Dataset experimental'!$AF51</f>
        <v>0.89115641819242464</v>
      </c>
      <c r="AK51" s="3">
        <f>'Modelos Propostos'!B51+H51</f>
        <v>0.65746439837163706</v>
      </c>
      <c r="AL51" s="3">
        <f>AK51/'Dataset experimental'!$AF51</f>
        <v>0.84290307483543214</v>
      </c>
      <c r="AW51" s="3">
        <f>'Modelos normativos'!S51+F51</f>
        <v>0.66906984495429278</v>
      </c>
      <c r="AX51" s="3">
        <f>AW51/'Dataset experimental'!$AF51</f>
        <v>0.85778185250550354</v>
      </c>
      <c r="BI51" s="3">
        <f>'Modelos Propostos'!B51+S51</f>
        <v>0.74249231372255742</v>
      </c>
      <c r="BJ51" s="3">
        <f>BI51/'Dataset experimental'!$AF51</f>
        <v>0.95191322272122747</v>
      </c>
      <c r="BU51" s="3">
        <f>'Modelos Propostos'!B51+L51</f>
        <v>0.65818097507750006</v>
      </c>
      <c r="BV51" s="3">
        <f>BU51/'Dataset experimental'!$AF51</f>
        <v>0.84382176291987188</v>
      </c>
      <c r="CH51" s="3">
        <f>'Modelos Propostos'!B51+Q51</f>
        <v>0.58125615191415947</v>
      </c>
      <c r="CI51" s="3">
        <f>CH51/'Dataset experimental'!$AF51</f>
        <v>0.74520019476174293</v>
      </c>
    </row>
    <row r="52" spans="1:87" x14ac:dyDescent="0.25">
      <c r="A52" s="3">
        <f t="shared" si="0"/>
        <v>3.9714177098138119E-2</v>
      </c>
      <c r="B52" s="8">
        <f>'Dataset experimental'!K52*COS('Dataset experimental'!AC52)-'Dataset experimental'!M52-'Dataset experimental'!C52</f>
        <v>-3.2619520028361761</v>
      </c>
      <c r="C52" s="8">
        <f>('Dataset experimental'!AE52+SIN('Avaliação do resultado ML'!B52))*0.70674187</f>
        <v>-0.1301518264057083</v>
      </c>
      <c r="D52" s="8">
        <f>'Modelos Propostos'!E52+'Avaliação do resultado ML'!C52-'Modelos normativos'!AQ52</f>
        <v>0.80307053088039848</v>
      </c>
      <c r="E52" s="8">
        <f>'Modelos empíricos'!I52+1.1854</f>
        <v>2.0012681448889271</v>
      </c>
      <c r="F52" s="3">
        <f>-0.01753*('Modelos normativos'!AN52-'Dataset experimental'!C52-ABS(G52)-('Modelos Propostos'!E52-'Modelos normativos'!AP52)/0.25291)</f>
        <v>0.10743062475227608</v>
      </c>
      <c r="G52" s="3">
        <f>'Dataset experimental'!K52+'Modelos empíricos'!K52^2+('Modelos Propostos'!E52-'Modelos normativos'!AQ52)*4.10553</f>
        <v>3.9033210753470042</v>
      </c>
      <c r="H52" s="3">
        <f t="shared" si="1"/>
        <v>-2.7428293981846374E-2</v>
      </c>
      <c r="I52" s="3">
        <f>(1.61428/'Dataset experimental'!Q52)^3</f>
        <v>1.5090525343631558</v>
      </c>
      <c r="J52" s="3">
        <f>SIN('Dataset experimental'!E52)+1.450178*(SIN('Avaliação do resultado ML'!I52)+'Dataset experimental'!C52)</f>
        <v>0.97784203561535454</v>
      </c>
      <c r="K52" s="3">
        <f>('Modelos empíricos'!C52-'Dataset experimental'!G52)*'Dataset experimental'!AE52-'Modelos normativos'!AP52</f>
        <v>-1.8133063664665996</v>
      </c>
      <c r="L52" s="3">
        <f>0.0076*'Dataset experimental'!B52+'Avaliação do resultado ML'!M52+'Avaliação do resultado ML'!N52+(-0.0328)*(0.0171*'Dataset experimental'!AD52-0.9442)*'Avaliação do resultado ML'!O52-'Avaliação do resultado ML'!P52-0.0364</f>
        <v>4.1498394760494869E-2</v>
      </c>
      <c r="M52" s="8">
        <f>0.03283*SIN(0.7328*'Dataset experimental'!D52-1.8266)</f>
        <v>2.9326529015635511E-2</v>
      </c>
      <c r="N52" s="8">
        <f>0.0476*SIN(4.2067/(0.0095*'Dataset experimental'!P52-1.9338)^3)</f>
        <v>4.7598294147705056E-2</v>
      </c>
      <c r="O52" s="8">
        <f>0.0214*'Dataset experimental'!F52-3.1067*'Dataset experimental'!B52*'Dataset experimental'!P52*('Dataset experimental'!T52-'Dataset experimental'!R52)*(0.39*'Dataset experimental'!P52*'Dataset experimental'!T52/'Dataset experimental'!V52-'Dataset experimental'!Z52+3.12)/(100000*'Dataset experimental'!V52)+0.7995</f>
        <v>-1.5885100575259719</v>
      </c>
      <c r="P52" s="8">
        <f>0.4461*('Dataset experimental'!Z52-0.6*'Modelos normativos'!AB52)*(3.4*'Dataset experimental'!L52+0.17*'Dataset experimental'!B52/'Modelos normativos'!AC52)/200000</f>
        <v>7.4441785203623934E-2</v>
      </c>
      <c r="Q52" s="3">
        <f>0.0076*'Dataset experimental'!B52+(-0.0328)*(0.0171*'Dataset experimental'!AD52-0.9442)*'Avaliação do resultado ML'!O52-'Avaliação do resultado ML'!P52-0.0364</f>
        <v>-3.5426428402845711E-2</v>
      </c>
      <c r="R52" s="3">
        <f t="shared" si="2"/>
        <v>-1.5129776131158905</v>
      </c>
      <c r="S52" s="3">
        <f>(-0.042-0.014*'Com TS variável MC2020'!Q61)*('Modelos normativos'!AP52-ABS('Modelos Propostos'!K52)-'Dataset experimental'!W52+COS(T52))</f>
        <v>-2.3158375124681645E-2</v>
      </c>
      <c r="T52" s="3">
        <f>'Dataset experimental'!O52-('Modelos normativos'!AQ52-SIN(0.083/('Dataset experimental'!M52-'Dataset experimental'!O52))-'Modelos empíricos'!I52)/0.646</f>
        <v>2.4514808514101665</v>
      </c>
      <c r="X52" s="3">
        <f>'Modelos normativos'!S52+'Avaliação do resultado ML'!A52</f>
        <v>0.30114187824813693</v>
      </c>
      <c r="Y52" s="3">
        <f>X52/'Dataset experimental'!$AF52</f>
        <v>0.97142541370366753</v>
      </c>
      <c r="AK52" s="3">
        <f>'Modelos Propostos'!B52+H52</f>
        <v>0.30990166703851857</v>
      </c>
      <c r="AL52" s="3">
        <f>AK52/'Dataset experimental'!$AF52</f>
        <v>0.99968279689844697</v>
      </c>
      <c r="AW52" s="3">
        <f>'Modelos normativos'!S52+F52</f>
        <v>0.36885832590227485</v>
      </c>
      <c r="AX52" s="3">
        <f>AW52/'Dataset experimental'!$AF52</f>
        <v>1.1898655674266931</v>
      </c>
      <c r="BI52" s="3">
        <f>'Modelos Propostos'!B52+S52</f>
        <v>0.31417158589568328</v>
      </c>
      <c r="BJ52" s="3">
        <f>BI52/'Dataset experimental'!$AF52</f>
        <v>1.0134567286957525</v>
      </c>
      <c r="BU52" s="3">
        <f>'Modelos Propostos'!B52+L52</f>
        <v>0.37882835578085983</v>
      </c>
      <c r="BV52" s="3">
        <f>BU52/'Dataset experimental'!$AF52</f>
        <v>1.2220269541318058</v>
      </c>
      <c r="CH52" s="3">
        <f>'Modelos Propostos'!B52+Q52</f>
        <v>0.30190353261751923</v>
      </c>
      <c r="CI52" s="3">
        <f>CH52/'Dataset experimental'!$AF52</f>
        <v>0.97388236328232014</v>
      </c>
    </row>
    <row r="53" spans="1:87" x14ac:dyDescent="0.25">
      <c r="A53" s="3">
        <f t="shared" si="0"/>
        <v>8.0904489071215058E-2</v>
      </c>
      <c r="B53" s="8">
        <f>'Dataset experimental'!K53*COS('Dataset experimental'!AC53)-'Dataset experimental'!M53-'Dataset experimental'!C53</f>
        <v>-3.2619520028361761</v>
      </c>
      <c r="C53" s="8">
        <f>('Dataset experimental'!AE53+SIN('Avaliação do resultado ML'!B53))*0.70674187</f>
        <v>-3.9706161880386302E-2</v>
      </c>
      <c r="D53" s="8">
        <f>'Modelos Propostos'!E53+'Avaliação do resultado ML'!C53-'Modelos normativos'!AQ53</f>
        <v>1.2452221098764371</v>
      </c>
      <c r="E53" s="8">
        <f>'Modelos empíricos'!I53+1.1854</f>
        <v>1.8975899907509923</v>
      </c>
      <c r="F53" s="3">
        <f>-0.01753*('Modelos normativos'!AN53-'Dataset experimental'!C53-ABS(G53)-('Modelos Propostos'!E53-'Modelos normativos'!AP53)/0.25291)</f>
        <v>0.17708429413494489</v>
      </c>
      <c r="G53" s="3">
        <f>'Dataset experimental'!K53+'Modelos empíricos'!K53^2+('Modelos Propostos'!E53-'Modelos normativos'!AQ53)*4.10553</f>
        <v>7.7363042783269114</v>
      </c>
      <c r="H53" s="3">
        <f t="shared" si="1"/>
        <v>-5.673066406292944E-2</v>
      </c>
      <c r="I53" s="3">
        <f>(1.61428/'Dataset experimental'!Q53)^3</f>
        <v>1.5090525343631558</v>
      </c>
      <c r="J53" s="3">
        <f>SIN('Dataset experimental'!E53)+1.450178*(SIN('Avaliação do resultado ML'!I53)+'Dataset experimental'!C53)</f>
        <v>0.97784203561535454</v>
      </c>
      <c r="K53" s="3">
        <f>('Modelos empíricos'!C53-'Dataset experimental'!G53)*'Dataset experimental'!AE53-'Modelos normativos'!AP53</f>
        <v>-2.7058549525489348</v>
      </c>
      <c r="L53" s="3">
        <f>0.0076*'Dataset experimental'!B53+'Avaliação do resultado ML'!M53+'Avaliação do resultado ML'!N53+(-0.0328)*(0.0171*'Dataset experimental'!AD53-0.9442)*'Avaliação do resultado ML'!O53-'Avaliação do resultado ML'!P53-0.0364</f>
        <v>-6.8238694656647392E-3</v>
      </c>
      <c r="M53" s="8">
        <f>0.03283*SIN(0.7328*'Dataset experimental'!D53-1.8266)</f>
        <v>2.9326529015635511E-2</v>
      </c>
      <c r="N53" s="8">
        <f>0.0476*SIN(4.2067/(0.0095*'Dataset experimental'!P53-1.9338)^3)</f>
        <v>4.7598294147705056E-2</v>
      </c>
      <c r="O53" s="8">
        <f>0.0214*'Dataset experimental'!F53-3.1067*'Dataset experimental'!B53*'Dataset experimental'!P53*('Dataset experimental'!T53-'Dataset experimental'!R53)*(0.39*'Dataset experimental'!P53*'Dataset experimental'!T53/'Dataset experimental'!V53-'Dataset experimental'!Z53+3.12)/(100000*'Dataset experimental'!V53)+0.7995</f>
        <v>-2.8342690882581696</v>
      </c>
      <c r="P53" s="8">
        <f>0.4461*('Dataset experimental'!Z53-0.6*'Modelos normativos'!AB53)*(3.4*'Dataset experimental'!L53+0.17*'Dataset experimental'!B53/'Modelos normativos'!AC53)/200000</f>
        <v>0.12230787727023186</v>
      </c>
      <c r="Q53" s="3">
        <f>0.0076*'Dataset experimental'!B53+(-0.0328)*(0.0171*'Dataset experimental'!AD53-0.9442)*'Avaliação do resultado ML'!O53-'Avaliação do resultado ML'!P53-0.0364</f>
        <v>-8.3748692629005292E-2</v>
      </c>
      <c r="R53" s="3">
        <f t="shared" si="2"/>
        <v>0.12028537966866117</v>
      </c>
      <c r="S53" s="3">
        <f>(-0.042-0.014*'Com TS variável MC2020'!Q62)*('Modelos normativos'!AP53-ABS('Modelos Propostos'!K53)-'Dataset experimental'!W53+COS(T53))</f>
        <v>-7.9452040809375624E-2</v>
      </c>
      <c r="T53" s="3">
        <f>'Dataset experimental'!O53-('Modelos normativos'!AQ53-SIN(0.083/('Dataset experimental'!M53-'Dataset experimental'!O53))-'Modelos empíricos'!I53)/0.646</f>
        <v>0.90036602667083931</v>
      </c>
      <c r="X53" s="3">
        <f>'Modelos normativos'!S53+'Avaliação do resultado ML'!A53</f>
        <v>0.43612578957846693</v>
      </c>
      <c r="Y53" s="3">
        <f>X53/'Dataset experimental'!$AF53</f>
        <v>0.99119497631469755</v>
      </c>
      <c r="AK53" s="3">
        <f>'Modelos Propostos'!B53+H53</f>
        <v>0.45535705483129113</v>
      </c>
      <c r="AL53" s="3">
        <f>AK53/'Dataset experimental'!$AF53</f>
        <v>1.0349023973438434</v>
      </c>
      <c r="AW53" s="3">
        <f>'Modelos normativos'!S53+F53</f>
        <v>0.53230559464219673</v>
      </c>
      <c r="AX53" s="3">
        <f>AW53/'Dataset experimental'!$AF53</f>
        <v>1.2097854423686289</v>
      </c>
      <c r="BI53" s="3">
        <f>'Modelos Propostos'!B53+S53</f>
        <v>0.43263567808484493</v>
      </c>
      <c r="BJ53" s="3">
        <f>BI53/'Dataset experimental'!$AF53</f>
        <v>0.98326290473828393</v>
      </c>
      <c r="BU53" s="3">
        <f>'Modelos Propostos'!B53+L53</f>
        <v>0.50526384942855584</v>
      </c>
      <c r="BV53" s="3">
        <f>BU53/'Dataset experimental'!$AF53</f>
        <v>1.148326930519445</v>
      </c>
      <c r="CH53" s="3">
        <f>'Modelos Propostos'!B53+Q53</f>
        <v>0.42833902626521525</v>
      </c>
      <c r="CI53" s="3">
        <f>CH53/'Dataset experimental'!$AF53</f>
        <v>0.97349778696639833</v>
      </c>
    </row>
    <row r="54" spans="1:87" x14ac:dyDescent="0.25">
      <c r="A54" s="3">
        <f t="shared" si="0"/>
        <v>-8.0945532279277782E-3</v>
      </c>
      <c r="B54" s="8">
        <f>'Dataset experimental'!K54*COS('Dataset experimental'!AC54)-'Dataset experimental'!M54-'Dataset experimental'!C54</f>
        <v>-3.2619520028361761</v>
      </c>
      <c r="C54" s="8">
        <f>('Dataset experimental'!AE54+SIN('Avaliação do resultado ML'!B54))*0.70674187</f>
        <v>-0.22059749093103032</v>
      </c>
      <c r="D54" s="8">
        <f>'Modelos Propostos'!E54+'Avaliação do resultado ML'!C54-'Modelos normativos'!AQ54</f>
        <v>0.3590112916678706</v>
      </c>
      <c r="E54" s="8">
        <f>'Modelos empíricos'!I54+1.1854</f>
        <v>2.5071841985673995</v>
      </c>
      <c r="F54" s="3">
        <f>-0.01753*('Modelos normativos'!AN54-'Dataset experimental'!C54-ABS(G54)-('Modelos Propostos'!E54-'Modelos normativos'!AP54)/0.25291)</f>
        <v>6.5259271672253871E-2</v>
      </c>
      <c r="G54" s="3">
        <f>'Dataset experimental'!K54+'Modelos empíricos'!K54^2+('Modelos Propostos'!E54-'Modelos normativos'!AQ54)*4.10553</f>
        <v>1.5883439659096048</v>
      </c>
      <c r="H54" s="3">
        <f t="shared" si="1"/>
        <v>1.6119090217849515E-2</v>
      </c>
      <c r="I54" s="3">
        <f>(1.61428/'Dataset experimental'!Q54)^3</f>
        <v>1.5090525343631558</v>
      </c>
      <c r="J54" s="3">
        <f>SIN('Dataset experimental'!E54)+1.450178*(SIN('Avaliação do resultado ML'!I54)+'Dataset experimental'!C54)</f>
        <v>0.97784203561535454</v>
      </c>
      <c r="K54" s="3">
        <f>('Modelos empíricos'!C54-'Dataset experimental'!G54)*'Dataset experimental'!AE54-'Modelos normativos'!AP54</f>
        <v>-0.48685543135554593</v>
      </c>
      <c r="L54" s="3">
        <f>0.0076*'Dataset experimental'!B54+'Avaliação do resultado ML'!M54+'Avaliação do resultado ML'!N54+(-0.0328)*(0.0171*'Dataset experimental'!AD54-0.9442)*'Avaliação do resultado ML'!O54-'Avaliação do resultado ML'!P54-0.0364</f>
        <v>0.10483449545412131</v>
      </c>
      <c r="M54" s="8">
        <f>0.03283*SIN(0.7328*'Dataset experimental'!D54-1.8266)</f>
        <v>2.9326529015635511E-2</v>
      </c>
      <c r="N54" s="8">
        <f>0.0476*SIN(4.2067/(0.0095*'Dataset experimental'!P54-1.9338)^3)</f>
        <v>4.7598294147705056E-2</v>
      </c>
      <c r="O54" s="8">
        <f>0.0214*'Dataset experimental'!F54-3.1067*'Dataset experimental'!B54*'Dataset experimental'!P54*('Dataset experimental'!T54-'Dataset experimental'!R54)*(0.39*'Dataset experimental'!P54*'Dataset experimental'!T54/'Dataset experimental'!V54-'Dataset experimental'!Z54+3.12)/(100000*'Dataset experimental'!V54)+0.7995</f>
        <v>-0.16320364639373286</v>
      </c>
      <c r="P54" s="8">
        <f>0.4461*('Dataset experimental'!Z54-0.6*'Modelos normativos'!AB54)*(3.4*'Dataset experimental'!L54+0.17*'Dataset experimental'!B54/'Modelos normativos'!AC54)/200000</f>
        <v>2.4582079784959993E-2</v>
      </c>
      <c r="Q54" s="3">
        <f>0.0076*'Dataset experimental'!B54+(-0.0328)*(0.0171*'Dataset experimental'!AD54-0.9442)*'Avaliação do resultado ML'!O54-'Avaliação do resultado ML'!P54-0.0364</f>
        <v>2.7909672290780743E-2</v>
      </c>
      <c r="R54" s="3">
        <f t="shared" si="2"/>
        <v>6.5037476704505668</v>
      </c>
      <c r="S54" s="3">
        <f>(-0.042-0.014*'Com TS variável MC2020'!Q63)*('Modelos normativos'!AP54-ABS('Modelos Propostos'!K54)-'Dataset experimental'!W54+COS(T54))</f>
        <v>-2.206627135119461E-2</v>
      </c>
      <c r="T54" s="3">
        <f>'Dataset experimental'!O54-('Modelos normativos'!AQ54-SIN(0.083/('Dataset experimental'!M54-'Dataset experimental'!O54))-'Modelos empíricos'!I54)/0.646</f>
        <v>5.8649886672690714</v>
      </c>
      <c r="X54" s="3">
        <f>'Modelos normativos'!S54+'Avaliação do resultado ML'!A54</f>
        <v>0.19594244813169009</v>
      </c>
      <c r="Y54" s="3">
        <f>X54/'Dataset experimental'!$AF54</f>
        <v>1.3995889152263576</v>
      </c>
      <c r="AK54" s="3">
        <f>'Modelos Propostos'!B54+H54</f>
        <v>0.22436738487709076</v>
      </c>
      <c r="AL54" s="3">
        <f>AK54/'Dataset experimental'!$AF54</f>
        <v>1.6026241776935053</v>
      </c>
      <c r="AW54" s="3">
        <f>'Modelos normativos'!S54+F54</f>
        <v>0.26929627303187176</v>
      </c>
      <c r="AX54" s="3">
        <f>AW54/'Dataset experimental'!$AF54</f>
        <v>1.9235448073705124</v>
      </c>
      <c r="BI54" s="3">
        <f>'Modelos Propostos'!B54+S54</f>
        <v>0.18618202330804665</v>
      </c>
      <c r="BJ54" s="3">
        <f>BI54/'Dataset experimental'!$AF54</f>
        <v>1.329871595057476</v>
      </c>
      <c r="BU54" s="3">
        <f>'Modelos Propostos'!B54+L54</f>
        <v>0.31308279011336254</v>
      </c>
      <c r="BV54" s="3">
        <f>BU54/'Dataset experimental'!$AF54</f>
        <v>2.2363056436668751</v>
      </c>
      <c r="CH54" s="3">
        <f>'Modelos Propostos'!B54+Q54</f>
        <v>0.236157966950022</v>
      </c>
      <c r="CI54" s="3">
        <f>CH54/'Dataset experimental'!$AF54</f>
        <v>1.6868426210715857</v>
      </c>
    </row>
    <row r="55" spans="1:87" x14ac:dyDescent="0.25">
      <c r="A55" s="3">
        <f t="shared" si="0"/>
        <v>3.2730506425753494E-2</v>
      </c>
      <c r="B55" s="8">
        <f>'Dataset experimental'!K55*COS('Dataset experimental'!AC55)-'Dataset experimental'!M55-'Dataset experimental'!C55</f>
        <v>-3.2619520028361761</v>
      </c>
      <c r="C55" s="8">
        <f>('Dataset experimental'!AE55+SIN('Avaliação do resultado ML'!B55))*0.70674187</f>
        <v>-0.1301518264057083</v>
      </c>
      <c r="D55" s="8">
        <f>'Modelos Propostos'!E55+'Avaliação do resultado ML'!C55-'Modelos normativos'!AQ55</f>
        <v>0.71940853499484025</v>
      </c>
      <c r="E55" s="8">
        <f>'Modelos empíricos'!I55+1.1854</f>
        <v>1.9703441424070633</v>
      </c>
      <c r="F55" s="3">
        <f>-0.01753*('Modelos normativos'!AN55-'Dataset experimental'!C55-ABS(G55)-('Modelos Propostos'!E55-'Modelos normativos'!AP55)/0.25291)</f>
        <v>9.3292191527549334E-2</v>
      </c>
      <c r="G55" s="3">
        <f>'Dataset experimental'!K55+'Modelos empíricos'!K55^2+('Modelos Propostos'!E55-'Modelos normativos'!AQ55)*4.10553</f>
        <v>3.3538433244913461</v>
      </c>
      <c r="H55" s="3">
        <f t="shared" si="1"/>
        <v>-2.326810425526343E-2</v>
      </c>
      <c r="I55" s="3">
        <f>(1.61428/'Dataset experimental'!Q55)^3</f>
        <v>1.5090525343631558</v>
      </c>
      <c r="J55" s="3">
        <f>SIN('Dataset experimental'!E55)+1.450178*(SIN('Avaliação do resultado ML'!I55)+'Dataset experimental'!C55)</f>
        <v>0.97784203561535454</v>
      </c>
      <c r="K55" s="3">
        <f>('Modelos empíricos'!C55-'Dataset experimental'!G55)*'Dataset experimental'!AE55-'Modelos normativos'!AP55</f>
        <v>-1.6865872154893549</v>
      </c>
      <c r="L55" s="3">
        <f>0.0076*'Dataset experimental'!B55+'Avaliação do resultado ML'!M55+'Avaliação do resultado ML'!N55+(-0.0328)*(0.0171*'Dataset experimental'!AD55-0.9442)*'Avaliação do resultado ML'!O55-'Avaliação do resultado ML'!P55-0.0364</f>
        <v>4.6535880058641246E-2</v>
      </c>
      <c r="M55" s="8">
        <f>0.03283*SIN(0.7328*'Dataset experimental'!D55-1.8266)</f>
        <v>2.9326529015635511E-2</v>
      </c>
      <c r="N55" s="8">
        <f>0.0476*SIN(4.2067/(0.0095*'Dataset experimental'!P55-1.9338)^3)</f>
        <v>4.7598294147705056E-2</v>
      </c>
      <c r="O55" s="8">
        <f>0.0214*'Dataset experimental'!F55-3.1067*'Dataset experimental'!B55*'Dataset experimental'!P55*('Dataset experimental'!T55-'Dataset experimental'!R55)*(0.39*'Dataset experimental'!P55*'Dataset experimental'!T55/'Dataset experimental'!V55-'Dataset experimental'!Z55+3.12)/(100000*'Dataset experimental'!V55)+0.7995</f>
        <v>-1.3389398201253404</v>
      </c>
      <c r="P55" s="8">
        <f>0.4461*('Dataset experimental'!Z55-0.6*'Modelos normativos'!AB55)*(3.4*'Dataset experimental'!L55+0.17*'Dataset experimental'!B55/'Modelos normativos'!AC55)/200000</f>
        <v>7.1884219457670651E-2</v>
      </c>
      <c r="Q55" s="3">
        <f>0.0076*'Dataset experimental'!B55+(-0.0328)*(0.0171*'Dataset experimental'!AD55-0.9442)*'Avaliação do resultado ML'!O55-'Avaliação do resultado ML'!P55-0.0364</f>
        <v>-3.0388943104699334E-2</v>
      </c>
      <c r="R55" s="3">
        <f t="shared" si="2"/>
        <v>-1.999985884028969</v>
      </c>
      <c r="S55" s="3">
        <f>(-0.042-0.014*'Com TS variável MC2020'!Q64)*('Modelos normativos'!AP55-ABS('Modelos Propostos'!K55)-'Dataset experimental'!W55+COS(T55))</f>
        <v>-2.0387876423183786E-2</v>
      </c>
      <c r="T55" s="3">
        <f>'Dataset experimental'!O55-('Modelos normativos'!AQ55-SIN(0.083/('Dataset experimental'!M55-'Dataset experimental'!O55))-'Modelos empíricos'!I55)/0.646</f>
        <v>3.6591883744392595</v>
      </c>
      <c r="X55" s="3">
        <f>'Modelos normativos'!S55+'Avaliação do resultado ML'!A55</f>
        <v>0.28777675812527587</v>
      </c>
      <c r="Y55" s="3">
        <f>X55/'Dataset experimental'!$AF55</f>
        <v>0.92831212298476085</v>
      </c>
      <c r="AK55" s="3">
        <f>'Modelos Propostos'!B55+H55</f>
        <v>0.30211985614980102</v>
      </c>
      <c r="AL55" s="3">
        <f>AK55/'Dataset experimental'!$AF55</f>
        <v>0.9745801811283904</v>
      </c>
      <c r="AW55" s="3">
        <f>'Modelos normativos'!S55+F55</f>
        <v>0.34833844322707175</v>
      </c>
      <c r="AX55" s="3">
        <f>AW55/'Dataset experimental'!$AF55</f>
        <v>1.1236723975066831</v>
      </c>
      <c r="BI55" s="3">
        <f>'Modelos Propostos'!B55+S55</f>
        <v>0.30500008398188067</v>
      </c>
      <c r="BJ55" s="3">
        <f>BI55/'Dataset experimental'!$AF55</f>
        <v>0.98387123865122794</v>
      </c>
      <c r="BU55" s="3">
        <f>'Modelos Propostos'!B55+L55</f>
        <v>0.37192384046370569</v>
      </c>
      <c r="BV55" s="3">
        <f>BU55/'Dataset experimental'!$AF55</f>
        <v>1.1997543240764699</v>
      </c>
      <c r="CH55" s="3">
        <f>'Modelos Propostos'!B55+Q55</f>
        <v>0.29499901730036515</v>
      </c>
      <c r="CI55" s="3">
        <f>CH55/'Dataset experimental'!$AF55</f>
        <v>0.95160973322698439</v>
      </c>
    </row>
    <row r="56" spans="1:87" x14ac:dyDescent="0.25">
      <c r="A56" s="3">
        <f t="shared" si="0"/>
        <v>7.0689323095057793E-2</v>
      </c>
      <c r="B56" s="8">
        <f>'Dataset experimental'!K56*COS('Dataset experimental'!AC56)-'Dataset experimental'!M56-'Dataset experimental'!C56</f>
        <v>-3.2619520028361761</v>
      </c>
      <c r="C56" s="8">
        <f>('Dataset experimental'!AE56+SIN('Avaliação do resultado ML'!B56))*0.70674187</f>
        <v>-3.9706161880386302E-2</v>
      </c>
      <c r="D56" s="8">
        <f>'Modelos Propostos'!E56+'Avaliação do resultado ML'!C56-'Modelos normativos'!AQ56</f>
        <v>1.1384622984710571</v>
      </c>
      <c r="E56" s="8">
        <f>'Modelos empíricos'!I56+1.1854</f>
        <v>1.9394389512323582</v>
      </c>
      <c r="F56" s="3">
        <f>-0.01753*('Modelos normativos'!AN56-'Dataset experimental'!C56-ABS(G56)-('Modelos Propostos'!E56-'Modelos normativos'!AP56)/0.25291)</f>
        <v>0.15474546296072414</v>
      </c>
      <c r="G56" s="3">
        <f>'Dataset experimental'!K56+'Modelos empíricos'!K56^2+('Modelos Propostos'!E56-'Modelos normativos'!AQ56)*4.10553</f>
        <v>6.7938823746276098</v>
      </c>
      <c r="H56" s="3">
        <f t="shared" si="1"/>
        <v>-5.2869506470812823E-2</v>
      </c>
      <c r="I56" s="3">
        <f>(1.61428/'Dataset experimental'!Q56)^3</f>
        <v>1.5090525343631558</v>
      </c>
      <c r="J56" s="3">
        <f>SIN('Dataset experimental'!E56)+1.450178*(SIN('Avaliação do resultado ML'!I56)+'Dataset experimental'!C56)</f>
        <v>0.97784203561535454</v>
      </c>
      <c r="K56" s="3">
        <f>('Modelos empíricos'!C56-'Dataset experimental'!G56)*'Dataset experimental'!AE56-'Modelos normativos'!AP56</f>
        <v>-2.58824430399223</v>
      </c>
      <c r="L56" s="3">
        <f>0.0076*'Dataset experimental'!B56+'Avaliação do resultado ML'!M56+'Avaliação do resultado ML'!N56+(-0.0328)*(0.0171*'Dataset experimental'!AD56-0.9442)*'Avaliação do resultado ML'!O56-'Avaliação do resultado ML'!P56-0.0364</f>
        <v>-1.871031760000072E-3</v>
      </c>
      <c r="M56" s="8">
        <f>0.03283*SIN(0.7328*'Dataset experimental'!D56-1.8266)</f>
        <v>2.9326529015635511E-2</v>
      </c>
      <c r="N56" s="8">
        <f>0.0476*SIN(4.2067/(0.0095*'Dataset experimental'!P56-1.9338)^3)</f>
        <v>4.7598294147705056E-2</v>
      </c>
      <c r="O56" s="8">
        <f>0.0214*'Dataset experimental'!F56-3.1067*'Dataset experimental'!B56*'Dataset experimental'!P56*('Dataset experimental'!T56-'Dataset experimental'!R56)*(0.39*'Dataset experimental'!P56*'Dataset experimental'!T56/'Dataset experimental'!V56-'Dataset experimental'!Z56+3.12)/(100000*'Dataset experimental'!V56)+0.7995</f>
        <v>-2.5146759938569483</v>
      </c>
      <c r="P56" s="8">
        <f>0.4461*('Dataset experimental'!Z56-0.6*'Modelos normativos'!AB56)*(3.4*'Dataset experimental'!L56+0.17*'Dataset experimental'!B56/'Modelos normativos'!AC56)/200000</f>
        <v>0.11918635913038131</v>
      </c>
      <c r="Q56" s="3">
        <f>0.0076*'Dataset experimental'!B56+(-0.0328)*(0.0171*'Dataset experimental'!AD56-0.9442)*'Avaliação do resultado ML'!O56-'Avaliação do resultado ML'!P56-0.0364</f>
        <v>-7.8795854923340639E-2</v>
      </c>
      <c r="R56" s="3">
        <f t="shared" si="2"/>
        <v>3.5389620310395657E-2</v>
      </c>
      <c r="S56" s="3">
        <f>(-0.042-0.014*'Com TS variável MC2020'!Q65)*('Modelos normativos'!AP56-ABS('Modelos Propostos'!K56)-'Dataset experimental'!W56+COS(T56))</f>
        <v>-3.6774388233927494E-2</v>
      </c>
      <c r="T56" s="3">
        <f>'Dataset experimental'!O56-('Modelos normativos'!AQ56-SIN(0.083/('Dataset experimental'!M56-'Dataset experimental'!O56))-'Modelos empíricos'!I56)/0.646</f>
        <v>2.2365689871599597</v>
      </c>
      <c r="X56" s="3">
        <f>'Modelos normativos'!S56+'Avaliação do resultado ML'!A56</f>
        <v>0.41246988169400878</v>
      </c>
      <c r="Y56" s="3">
        <f>X56/'Dataset experimental'!$AF56</f>
        <v>1.0311747042350219</v>
      </c>
      <c r="AK56" s="3">
        <f>'Modelos Propostos'!B56+H56</f>
        <v>0.43876850104235354</v>
      </c>
      <c r="AL56" s="3">
        <f>AK56/'Dataset experimental'!$AF56</f>
        <v>1.0969212526058838</v>
      </c>
      <c r="AW56" s="3">
        <f>'Modelos normativos'!S56+F56</f>
        <v>0.49652602155967507</v>
      </c>
      <c r="AX56" s="3">
        <f>AW56/'Dataset experimental'!$AF56</f>
        <v>1.2413150538991875</v>
      </c>
      <c r="BI56" s="3">
        <f>'Modelos Propostos'!B56+S56</f>
        <v>0.45486361927923891</v>
      </c>
      <c r="BJ56" s="3">
        <f>BI56/'Dataset experimental'!$AF56</f>
        <v>1.1371590481980971</v>
      </c>
      <c r="BU56" s="3">
        <f>'Modelos Propostos'!B56+L56</f>
        <v>0.4897669757531663</v>
      </c>
      <c r="BV56" s="3">
        <f>BU56/'Dataset experimental'!$AF56</f>
        <v>1.2244174393829157</v>
      </c>
      <c r="CH56" s="3">
        <f>'Modelos Propostos'!B56+Q56</f>
        <v>0.41284215258982576</v>
      </c>
      <c r="CI56" s="3">
        <f>CH56/'Dataset experimental'!$AF56</f>
        <v>1.0321053814745644</v>
      </c>
    </row>
    <row r="57" spans="1:87" x14ac:dyDescent="0.25">
      <c r="A57" s="3">
        <f t="shared" si="0"/>
        <v>1.2282550814078017E-3</v>
      </c>
      <c r="B57" s="8">
        <f>'Dataset experimental'!K57*COS('Dataset experimental'!AC57)-'Dataset experimental'!M57-'Dataset experimental'!C57</f>
        <v>-3.2619520028361761</v>
      </c>
      <c r="C57" s="8">
        <f>('Dataset experimental'!AE57+SIN('Avaliação do resultado ML'!B57))*0.70674187</f>
        <v>-0.22059749093103032</v>
      </c>
      <c r="D57" s="8">
        <f>'Modelos Propostos'!E57+'Avaliação do resultado ML'!C57-'Modelos normativos'!AQ57</f>
        <v>0.3590112916678706</v>
      </c>
      <c r="E57" s="8">
        <f>'Modelos empíricos'!I57+1.1854</f>
        <v>1.9255991511977437</v>
      </c>
      <c r="F57" s="3">
        <f>-0.01753*('Modelos normativos'!AN57-'Dataset experimental'!C57-ABS(G57)-('Modelos Propostos'!E57-'Modelos normativos'!AP57)/0.25291)</f>
        <v>6.5259271672253871E-2</v>
      </c>
      <c r="G57" s="3">
        <f>'Dataset experimental'!K57+'Modelos empíricos'!K57^2+('Modelos Propostos'!E57-'Modelos normativos'!AQ57)*4.10553</f>
        <v>1.5883439659096048</v>
      </c>
      <c r="H57" s="3">
        <f t="shared" si="1"/>
        <v>1.6119090217849515E-2</v>
      </c>
      <c r="I57" s="3">
        <f>(1.61428/'Dataset experimental'!Q57)^3</f>
        <v>1.5090525343631558</v>
      </c>
      <c r="J57" s="3">
        <f>SIN('Dataset experimental'!E57)+1.450178*(SIN('Avaliação do resultado ML'!I57)+'Dataset experimental'!C57)</f>
        <v>0.97784203561535454</v>
      </c>
      <c r="K57" s="3">
        <f>('Modelos empíricos'!C57-'Dataset experimental'!G57)*'Dataset experimental'!AE57-'Modelos normativos'!AP57</f>
        <v>-0.48685543135554593</v>
      </c>
      <c r="L57" s="3">
        <f>0.0076*'Dataset experimental'!B57+'Avaliação do resultado ML'!M57+'Avaliação do resultado ML'!N57+(-0.0328)*(0.0171*'Dataset experimental'!AD57-0.9442)*'Avaliação do resultado ML'!O57-'Avaliação do resultado ML'!P57-0.0364</f>
        <v>0.10483449545412131</v>
      </c>
      <c r="M57" s="8">
        <f>0.03283*SIN(0.7328*'Dataset experimental'!D57-1.8266)</f>
        <v>2.9326529015635511E-2</v>
      </c>
      <c r="N57" s="8">
        <f>0.0476*SIN(4.2067/(0.0095*'Dataset experimental'!P57-1.9338)^3)</f>
        <v>4.7598294147705056E-2</v>
      </c>
      <c r="O57" s="8">
        <f>0.0214*'Dataset experimental'!F57-3.1067*'Dataset experimental'!B57*'Dataset experimental'!P57*('Dataset experimental'!T57-'Dataset experimental'!R57)*(0.39*'Dataset experimental'!P57*'Dataset experimental'!T57/'Dataset experimental'!V57-'Dataset experimental'!Z57+3.12)/(100000*'Dataset experimental'!V57)+0.7995</f>
        <v>-0.16320364639373286</v>
      </c>
      <c r="P57" s="8">
        <f>0.4461*('Dataset experimental'!Z57-0.6*'Modelos normativos'!AB57)*(3.4*'Dataset experimental'!L57+0.17*'Dataset experimental'!B57/'Modelos normativos'!AC57)/200000</f>
        <v>2.4582079784959993E-2</v>
      </c>
      <c r="Q57" s="3">
        <f>0.0076*'Dataset experimental'!B57+(-0.0328)*(0.0171*'Dataset experimental'!AD57-0.9442)*'Avaliação do resultado ML'!O57-'Avaliação do resultado ML'!P57-0.0364</f>
        <v>2.7909672290780743E-2</v>
      </c>
      <c r="R57" s="3">
        <f t="shared" si="2"/>
        <v>6.5037476704505668</v>
      </c>
      <c r="S57" s="3">
        <f>(-0.042-0.014*'Com TS variável MC2020'!Q66)*('Modelos normativos'!AP57-ABS('Modelos Propostos'!K57)-'Dataset experimental'!W57+COS(T57))</f>
        <v>-1.0502445429404839E-2</v>
      </c>
      <c r="T57" s="3">
        <f>'Dataset experimental'!O57-('Modelos normativos'!AQ57-SIN(0.083/('Dataset experimental'!M57-'Dataset experimental'!O57))-'Modelos empíricos'!I57)/0.646</f>
        <v>4.9647022162324532</v>
      </c>
      <c r="X57" s="3">
        <f>'Modelos normativos'!S57+'Avaliação do resultado ML'!A57</f>
        <v>0.2052652564410257</v>
      </c>
      <c r="Y57" s="3">
        <f>X57/'Dataset experimental'!$AF57</f>
        <v>0.82106102576410278</v>
      </c>
      <c r="AK57" s="3">
        <f>'Modelos Propostos'!B57+H57</f>
        <v>0.22436738487709076</v>
      </c>
      <c r="AL57" s="3">
        <f>AK57/'Dataset experimental'!$AF57</f>
        <v>0.89746953950836306</v>
      </c>
      <c r="AW57" s="3">
        <f>'Modelos normativos'!S57+F57</f>
        <v>0.26929627303187176</v>
      </c>
      <c r="AX57" s="3">
        <f>AW57/'Dataset experimental'!$AF57</f>
        <v>1.077185092127487</v>
      </c>
      <c r="BI57" s="3">
        <f>'Modelos Propostos'!B57+S57</f>
        <v>0.1977458492298364</v>
      </c>
      <c r="BJ57" s="3">
        <f>BI57/'Dataset experimental'!$AF57</f>
        <v>0.7909833969193456</v>
      </c>
      <c r="BU57" s="3">
        <f>'Modelos Propostos'!B57+L57</f>
        <v>0.31308279011336254</v>
      </c>
      <c r="BV57" s="3">
        <f>BU57/'Dataset experimental'!$AF57</f>
        <v>1.2523311604534502</v>
      </c>
      <c r="CH57" s="3">
        <f>'Modelos Propostos'!B57+Q57</f>
        <v>0.236157966950022</v>
      </c>
      <c r="CI57" s="3">
        <f>CH57/'Dataset experimental'!$AF57</f>
        <v>0.94463186780008801</v>
      </c>
    </row>
    <row r="58" spans="1:87" x14ac:dyDescent="0.25">
      <c r="A58" s="3">
        <f t="shared" si="0"/>
        <v>3.6448108922030945E-2</v>
      </c>
      <c r="B58" s="8">
        <f>'Dataset experimental'!K58*COS('Dataset experimental'!AC58)-'Dataset experimental'!M58-'Dataset experimental'!C58</f>
        <v>-3.2619520028361761</v>
      </c>
      <c r="C58" s="8">
        <f>('Dataset experimental'!AE58+SIN('Avaliação do resultado ML'!B58))*0.70674187</f>
        <v>-0.1301518264057083</v>
      </c>
      <c r="D58" s="8">
        <f>'Modelos Propostos'!E58+'Avaliação do resultado ML'!C58-'Modelos normativos'!AQ58</f>
        <v>0.71940853499484025</v>
      </c>
      <c r="E58" s="8">
        <f>'Modelos empíricos'!I58+1.1854</f>
        <v>1.7384288276049764</v>
      </c>
      <c r="F58" s="3">
        <f>-0.01753*('Modelos normativos'!AN58-'Dataset experimental'!C58-ABS(G58)-('Modelos Propostos'!E58-'Modelos normativos'!AP58)/0.25291)</f>
        <v>9.3292191527549334E-2</v>
      </c>
      <c r="G58" s="3">
        <f>'Dataset experimental'!K58+'Modelos empíricos'!K58^2+('Modelos Propostos'!E58-'Modelos normativos'!AQ58)*4.10553</f>
        <v>3.3538433244913461</v>
      </c>
      <c r="H58" s="3">
        <f t="shared" si="1"/>
        <v>-2.326810425526343E-2</v>
      </c>
      <c r="I58" s="3">
        <f>(1.61428/'Dataset experimental'!Q58)^3</f>
        <v>1.5090525343631558</v>
      </c>
      <c r="J58" s="3">
        <f>SIN('Dataset experimental'!E58)+1.450178*(SIN('Avaliação do resultado ML'!I58)+'Dataset experimental'!C58)</f>
        <v>0.97784203561535454</v>
      </c>
      <c r="K58" s="3">
        <f>('Modelos empíricos'!C58-'Dataset experimental'!G58)*'Dataset experimental'!AE58-'Modelos normativos'!AP58</f>
        <v>-1.6865872154893549</v>
      </c>
      <c r="L58" s="3">
        <f>0.0076*'Dataset experimental'!B58+'Avaliação do resultado ML'!M58+'Avaliação do resultado ML'!N58+(-0.0328)*(0.0171*'Dataset experimental'!AD58-0.9442)*'Avaliação do resultado ML'!O58-'Avaliação do resultado ML'!P58-0.0364</f>
        <v>4.6535880058641246E-2</v>
      </c>
      <c r="M58" s="8">
        <f>0.03283*SIN(0.7328*'Dataset experimental'!D58-1.8266)</f>
        <v>2.9326529015635511E-2</v>
      </c>
      <c r="N58" s="8">
        <f>0.0476*SIN(4.2067/(0.0095*'Dataset experimental'!P58-1.9338)^3)</f>
        <v>4.7598294147705056E-2</v>
      </c>
      <c r="O58" s="8">
        <f>0.0214*'Dataset experimental'!F58-3.1067*'Dataset experimental'!B58*'Dataset experimental'!P58*('Dataset experimental'!T58-'Dataset experimental'!R58)*(0.39*'Dataset experimental'!P58*'Dataset experimental'!T58/'Dataset experimental'!V58-'Dataset experimental'!Z58+3.12)/(100000*'Dataset experimental'!V58)+0.7995</f>
        <v>-1.3389398201253404</v>
      </c>
      <c r="P58" s="8">
        <f>0.4461*('Dataset experimental'!Z58-0.6*'Modelos normativos'!AB58)*(3.4*'Dataset experimental'!L58+0.17*'Dataset experimental'!B58/'Modelos normativos'!AC58)/200000</f>
        <v>7.1884219457670651E-2</v>
      </c>
      <c r="Q58" s="3">
        <f>0.0076*'Dataset experimental'!B58+(-0.0328)*(0.0171*'Dataset experimental'!AD58-0.9442)*'Avaliação do resultado ML'!O58-'Avaliação do resultado ML'!P58-0.0364</f>
        <v>-3.0388943104699334E-2</v>
      </c>
      <c r="R58" s="3">
        <f t="shared" si="2"/>
        <v>-1.999985884028969</v>
      </c>
      <c r="S58" s="3">
        <f>(-0.042-0.014*'Com TS variável MC2020'!Q67)*('Modelos normativos'!AP58-ABS('Modelos Propostos'!K58)-'Dataset experimental'!W58+COS(T58))</f>
        <v>-1.7271088017364815E-2</v>
      </c>
      <c r="T58" s="3">
        <f>'Dataset experimental'!O58-('Modelos normativos'!AQ58-SIN(0.083/('Dataset experimental'!M58-'Dataset experimental'!O58))-'Modelos empíricos'!I58)/0.646</f>
        <v>3.3001863391419111</v>
      </c>
      <c r="X58" s="3">
        <f>'Modelos normativos'!S58+'Avaliação do resultado ML'!A58</f>
        <v>0.29149436062155332</v>
      </c>
      <c r="Y58" s="3">
        <f>X58/'Dataset experimental'!$AF58</f>
        <v>0.66248718323080302</v>
      </c>
      <c r="AK58" s="3">
        <f>'Modelos Propostos'!B58+H58</f>
        <v>0.30211985614980102</v>
      </c>
      <c r="AL58" s="3">
        <f>AK58/'Dataset experimental'!$AF58</f>
        <v>0.68663603670409323</v>
      </c>
      <c r="AW58" s="3">
        <f>'Modelos normativos'!S58+F58</f>
        <v>0.34833844322707175</v>
      </c>
      <c r="AX58" s="3">
        <f>AW58/'Dataset experimental'!$AF58</f>
        <v>0.79167828006152674</v>
      </c>
      <c r="BI58" s="3">
        <f>'Modelos Propostos'!B58+S58</f>
        <v>0.30811687238769964</v>
      </c>
      <c r="BJ58" s="3">
        <f>BI58/'Dataset experimental'!$AF58</f>
        <v>0.7002656190629537</v>
      </c>
      <c r="BU58" s="3">
        <f>'Modelos Propostos'!B58+L58</f>
        <v>0.37192384046370569</v>
      </c>
      <c r="BV58" s="3">
        <f>BU58/'Dataset experimental'!$AF58</f>
        <v>0.8452814555993311</v>
      </c>
      <c r="CH58" s="3">
        <f>'Modelos Propostos'!B58+Q58</f>
        <v>0.29499901730036515</v>
      </c>
      <c r="CI58" s="3">
        <f>CH58/'Dataset experimental'!$AF58</f>
        <v>0.67045231204628442</v>
      </c>
    </row>
    <row r="59" spans="1:87" x14ac:dyDescent="0.25">
      <c r="A59" s="3">
        <f t="shared" si="0"/>
        <v>7.4142821491701996E-2</v>
      </c>
      <c r="B59" s="8">
        <f>'Dataset experimental'!K59*COS('Dataset experimental'!AC59)-'Dataset experimental'!M59-'Dataset experimental'!C59</f>
        <v>-3.2619520028361761</v>
      </c>
      <c r="C59" s="8">
        <f>('Dataset experimental'!AE59+SIN('Avaliação do resultado ML'!B59))*0.70674187</f>
        <v>-3.9706161880386302E-2</v>
      </c>
      <c r="D59" s="8">
        <f>'Modelos Propostos'!E59+'Avaliação do resultado ML'!C59-'Modelos normativos'!AQ59</f>
        <v>1.1384622984710571</v>
      </c>
      <c r="E59" s="8">
        <f>'Modelos empíricos'!I59+1.1854</f>
        <v>1.723999250880256</v>
      </c>
      <c r="F59" s="3">
        <f>-0.01753*('Modelos normativos'!AN59-'Dataset experimental'!C59-ABS(G59)-('Modelos Propostos'!E59-'Modelos normativos'!AP59)/0.25291)</f>
        <v>0.15474546296072414</v>
      </c>
      <c r="G59" s="3">
        <f>'Dataset experimental'!K59+'Modelos empíricos'!K59^2+('Modelos Propostos'!E59-'Modelos normativos'!AQ59)*4.10553</f>
        <v>6.7938823746276098</v>
      </c>
      <c r="H59" s="3">
        <f t="shared" si="1"/>
        <v>-5.2869506470812823E-2</v>
      </c>
      <c r="I59" s="3">
        <f>(1.61428/'Dataset experimental'!Q59)^3</f>
        <v>1.5090525343631558</v>
      </c>
      <c r="J59" s="3">
        <f>SIN('Dataset experimental'!E59)+1.450178*(SIN('Avaliação do resultado ML'!I59)+'Dataset experimental'!C59)</f>
        <v>0.97784203561535454</v>
      </c>
      <c r="K59" s="3">
        <f>('Modelos empíricos'!C59-'Dataset experimental'!G59)*'Dataset experimental'!AE59-'Modelos normativos'!AP59</f>
        <v>-2.58824430399223</v>
      </c>
      <c r="L59" s="3">
        <f>0.0076*'Dataset experimental'!B59+'Avaliação do resultado ML'!M59+'Avaliação do resultado ML'!N59+(-0.0328)*(0.0171*'Dataset experimental'!AD59-0.9442)*'Avaliação do resultado ML'!O59-'Avaliação do resultado ML'!P59-0.0364</f>
        <v>-1.871031760000072E-3</v>
      </c>
      <c r="M59" s="8">
        <f>0.03283*SIN(0.7328*'Dataset experimental'!D59-1.8266)</f>
        <v>2.9326529015635511E-2</v>
      </c>
      <c r="N59" s="8">
        <f>0.0476*SIN(4.2067/(0.0095*'Dataset experimental'!P59-1.9338)^3)</f>
        <v>4.7598294147705056E-2</v>
      </c>
      <c r="O59" s="8">
        <f>0.0214*'Dataset experimental'!F59-3.1067*'Dataset experimental'!B59*'Dataset experimental'!P59*('Dataset experimental'!T59-'Dataset experimental'!R59)*(0.39*'Dataset experimental'!P59*'Dataset experimental'!T59/'Dataset experimental'!V59-'Dataset experimental'!Z59+3.12)/(100000*'Dataset experimental'!V59)+0.7995</f>
        <v>-2.5146759938569483</v>
      </c>
      <c r="P59" s="8">
        <f>0.4461*('Dataset experimental'!Z59-0.6*'Modelos normativos'!AB59)*(3.4*'Dataset experimental'!L59+0.17*'Dataset experimental'!B59/'Modelos normativos'!AC59)/200000</f>
        <v>0.11918635913038131</v>
      </c>
      <c r="Q59" s="3">
        <f>0.0076*'Dataset experimental'!B59+(-0.0328)*(0.0171*'Dataset experimental'!AD59-0.9442)*'Avaliação do resultado ML'!O59-'Avaliação do resultado ML'!P59-0.0364</f>
        <v>-7.8795854923340639E-2</v>
      </c>
      <c r="R59" s="3">
        <f t="shared" si="2"/>
        <v>3.5389620310395657E-2</v>
      </c>
      <c r="S59" s="3">
        <f>(-0.042-0.014*'Com TS variável MC2020'!Q68)*('Modelos normativos'!AP59-ABS('Modelos Propostos'!K59)-'Dataset experimental'!W59+COS(T59))</f>
        <v>-4.7040168430495848E-2</v>
      </c>
      <c r="T59" s="3">
        <f>'Dataset experimental'!O59-('Modelos normativos'!AQ59-SIN(0.083/('Dataset experimental'!M59-'Dataset experimental'!O59))-'Modelos empíricos'!I59)/0.646</f>
        <v>1.9030709989988106</v>
      </c>
      <c r="X59" s="3">
        <f>'Modelos normativos'!S59+'Avaliação do resultado ML'!A59</f>
        <v>0.41592338009065294</v>
      </c>
      <c r="Y59" s="3">
        <f>X59/'Dataset experimental'!$AF59</f>
        <v>0.74272032159045165</v>
      </c>
      <c r="AK59" s="3">
        <f>'Modelos Propostos'!B59+H59</f>
        <v>0.43876850104235354</v>
      </c>
      <c r="AL59" s="3">
        <f>AK59/'Dataset experimental'!$AF59</f>
        <v>0.78351518043277413</v>
      </c>
      <c r="AW59" s="3">
        <f>'Modelos normativos'!S59+F59</f>
        <v>0.49652602155967507</v>
      </c>
      <c r="AX59" s="3">
        <f>AW59/'Dataset experimental'!$AF59</f>
        <v>0.88665360992799114</v>
      </c>
      <c r="BI59" s="3">
        <f>'Modelos Propostos'!B59+S59</f>
        <v>0.44459783908267053</v>
      </c>
      <c r="BJ59" s="3">
        <f>BI59/'Dataset experimental'!$AF59</f>
        <v>0.79392471264762587</v>
      </c>
      <c r="BU59" s="3">
        <f>'Modelos Propostos'!B59+L59</f>
        <v>0.4897669757531663</v>
      </c>
      <c r="BV59" s="3">
        <f>BU59/'Dataset experimental'!$AF59</f>
        <v>0.87458388527351116</v>
      </c>
      <c r="CH59" s="3">
        <f>'Modelos Propostos'!B59+Q59</f>
        <v>0.41284215258982576</v>
      </c>
      <c r="CI59" s="3">
        <f>CH59/'Dataset experimental'!$AF59</f>
        <v>0.7372181296246888</v>
      </c>
    </row>
    <row r="60" spans="1:87" x14ac:dyDescent="0.25">
      <c r="A60" s="3">
        <f t="shared" si="0"/>
        <v>4.0508967316019107E-2</v>
      </c>
      <c r="B60" s="8">
        <f>'Dataset experimental'!K60*COS('Dataset experimental'!AC60)-'Dataset experimental'!M60-'Dataset experimental'!C60</f>
        <v>-0.69952189440019252</v>
      </c>
      <c r="C60" s="8">
        <f>('Dataset experimental'!AE60+SIN('Avaliação do resultado ML'!B60))*0.70674187</f>
        <v>0.68663825404296752</v>
      </c>
      <c r="D60" s="8">
        <f>'Modelos Propostos'!E60+'Avaliação do resultado ML'!C60-'Modelos normativos'!AQ60</f>
        <v>0.82303764084377529</v>
      </c>
      <c r="E60" s="8">
        <f>'Modelos empíricos'!I60+1.1854</f>
        <v>2.0630441531761945</v>
      </c>
      <c r="F60" s="3">
        <f>-0.01753*('Modelos normativos'!AN60-'Dataset experimental'!C60-ABS(G60)-('Modelos Propostos'!E60-'Modelos normativos'!AP60)/0.25291)</f>
        <v>6.2407857923962723E-2</v>
      </c>
      <c r="G60" s="3">
        <f>'Dataset experimental'!K60+'Modelos empíricos'!K60^2+('Modelos Propostos'!E60-'Modelos normativos'!AQ60)*4.10553</f>
        <v>-0.22053314226473242</v>
      </c>
      <c r="H60" s="3">
        <f t="shared" si="1"/>
        <v>0.1155643897402794</v>
      </c>
      <c r="I60" s="3">
        <f>(1.61428/'Dataset experimental'!Q60)^3</f>
        <v>1.5090525343631558</v>
      </c>
      <c r="J60" s="3">
        <f>SIN('Dataset experimental'!E60)+1.450178*(SIN('Avaliação do resultado ML'!I60)+'Dataset experimental'!C60)</f>
        <v>3.9903240564775602</v>
      </c>
      <c r="K60" s="3">
        <f>('Modelos empíricos'!C60-'Dataset experimental'!G60)*'Dataset experimental'!AE60-'Modelos normativos'!AP60</f>
        <v>-0.47023908114160506</v>
      </c>
      <c r="L60" s="3">
        <f>0.0076*'Dataset experimental'!B60+'Avaliação do resultado ML'!M60+'Avaliação do resultado ML'!N60+(-0.0328)*(0.0171*'Dataset experimental'!AD60-0.9442)*'Avaliação do resultado ML'!O60-'Avaliação do resultado ML'!P60-0.0364</f>
        <v>0.11576221111855282</v>
      </c>
      <c r="M60" s="8">
        <f>0.03283*SIN(0.7328*'Dataset experimental'!D60-1.8266)</f>
        <v>2.9326529015635511E-2</v>
      </c>
      <c r="N60" s="8">
        <f>0.0476*SIN(4.2067/(0.0095*'Dataset experimental'!P60-1.9338)^3)</f>
        <v>4.7598294147705056E-2</v>
      </c>
      <c r="O60" s="8">
        <f>0.0214*'Dataset experimental'!F60-3.1067*'Dataset experimental'!B60*'Dataset experimental'!P60*('Dataset experimental'!T60-'Dataset experimental'!R60)*(0.39*'Dataset experimental'!P60*'Dataset experimental'!T60/'Dataset experimental'!V60-'Dataset experimental'!Z60+3.12)/(100000*'Dataset experimental'!V60)+0.7995</f>
        <v>1.12146038402881</v>
      </c>
      <c r="P60" s="8">
        <f>0.4461*('Dataset experimental'!Z60-0.6*'Modelos normativos'!AB60)*(3.4*'Dataset experimental'!L60+0.17*'Dataset experimental'!B60/'Modelos normativos'!AC60)/200000</f>
        <v>5.5143265958555968E-2</v>
      </c>
      <c r="Q60" s="3">
        <f>0.0076*'Dataset experimental'!B60+(-0.0328)*(0.0171*'Dataset experimental'!AD60-0.9442)*'Avaliação do resultado ML'!O60-'Avaliação do resultado ML'!P60-0.0364</f>
        <v>3.8837387955212271E-2</v>
      </c>
      <c r="R60" s="3">
        <f t="shared" si="2"/>
        <v>1.0017117849081194</v>
      </c>
      <c r="S60" s="3">
        <f>(-0.042-0.014*'Com TS variável MC2020'!Q69)*('Modelos normativos'!AP60-ABS('Modelos Propostos'!K60)-'Dataset experimental'!W60+COS(T60))</f>
        <v>0.16200890093497419</v>
      </c>
      <c r="T60" s="3">
        <f>'Dataset experimental'!O60-('Modelos normativos'!AQ60-SIN(0.083/('Dataset experimental'!M60-'Dataset experimental'!O60))-'Modelos empíricos'!I60)/0.646</f>
        <v>2.7323055237910259</v>
      </c>
      <c r="X60" s="3">
        <f>'Modelos normativos'!S60+'Avaliação do resultado ML'!A60</f>
        <v>0.19660899999380868</v>
      </c>
      <c r="Y60" s="3">
        <f>X60/'Dataset experimental'!$AF60</f>
        <v>0.854821739103516</v>
      </c>
      <c r="AK60" s="3">
        <f>'Modelos Propostos'!B60+H60</f>
        <v>0.27536099709371631</v>
      </c>
      <c r="AL60" s="3">
        <f>AK60/'Dataset experimental'!$AF60</f>
        <v>1.1972217264944187</v>
      </c>
      <c r="AW60" s="3">
        <f>'Modelos normativos'!S60+F60</f>
        <v>0.2185078906017523</v>
      </c>
      <c r="AX60" s="3">
        <f>AW60/'Dataset experimental'!$AF60</f>
        <v>0.95003430696414037</v>
      </c>
      <c r="BI60" s="3">
        <f>'Modelos Propostos'!B60+S60</f>
        <v>0.32180550828841109</v>
      </c>
      <c r="BJ60" s="3">
        <f>BI60/'Dataset experimental'!$AF60</f>
        <v>1.3991543838626568</v>
      </c>
      <c r="BU60" s="3">
        <f>'Modelos Propostos'!B60+L60</f>
        <v>0.27555881847198971</v>
      </c>
      <c r="BV60" s="3">
        <f>BU60/'Dataset experimental'!$AF60</f>
        <v>1.1980818194434335</v>
      </c>
      <c r="CH60" s="3">
        <f>'Modelos Propostos'!B60+Q60</f>
        <v>0.19863399530864917</v>
      </c>
      <c r="CI60" s="3">
        <f>CH60/'Dataset experimental'!$AF60</f>
        <v>0.86362606655934415</v>
      </c>
    </row>
    <row r="61" spans="1:87" x14ac:dyDescent="0.25">
      <c r="A61" s="3">
        <f t="shared" si="0"/>
        <v>0.11771485354909686</v>
      </c>
      <c r="B61" s="8">
        <f>'Dataset experimental'!K61*COS('Dataset experimental'!AC61)-'Dataset experimental'!M61-'Dataset experimental'!C61</f>
        <v>-0.69952189440019252</v>
      </c>
      <c r="C61" s="8">
        <f>('Dataset experimental'!AE61+SIN('Avaliação do resultado ML'!B61))*0.70674187</f>
        <v>1.5910948992961875</v>
      </c>
      <c r="D61" s="8">
        <f>'Modelos Propostos'!E61+'Avaliação do resultado ML'!C61-'Modelos normativos'!AQ61</f>
        <v>1.6964966183968639</v>
      </c>
      <c r="E61" s="8">
        <f>'Modelos empíricos'!I61+1.1854</f>
        <v>2.1180252112029185</v>
      </c>
      <c r="F61" s="3">
        <f>-0.01753*('Modelos normativos'!AN61-'Dataset experimental'!C61-ABS(G61)-('Modelos Propostos'!E61-'Modelos normativos'!AP61)/0.25291)</f>
        <v>6.5440381604716047E-2</v>
      </c>
      <c r="G61" s="3">
        <f>'Dataset experimental'!K61+'Modelos empíricos'!K61^2+('Modelos Propostos'!E61-'Modelos normativos'!AQ61)*4.10553</f>
        <v>1.2024659886174631</v>
      </c>
      <c r="H61" s="3">
        <f t="shared" si="1"/>
        <v>8.9745414075036806E-2</v>
      </c>
      <c r="I61" s="3">
        <f>(1.61428/'Dataset experimental'!Q61)^3</f>
        <v>1.5090525343631558</v>
      </c>
      <c r="J61" s="3">
        <f>SIN('Dataset experimental'!E61)+1.450178*(SIN('Avaliação do resultado ML'!I61)+'Dataset experimental'!C61)</f>
        <v>3.9903240564775602</v>
      </c>
      <c r="K61" s="3">
        <f>('Modelos empíricos'!C61-'Dataset experimental'!G61)*'Dataset experimental'!AE61-'Modelos normativos'!AP61</f>
        <v>-1.2566836643046448</v>
      </c>
      <c r="L61" s="3">
        <f>0.0076*'Dataset experimental'!B61+'Avaliação do resultado ML'!M61+'Avaliação do resultado ML'!N61+(-0.0328)*(0.0171*'Dataset experimental'!AD61-0.9442)*'Avaliação do resultado ML'!O61-'Avaliação do resultado ML'!P61-0.0364</f>
        <v>9.0839710055951137E-2</v>
      </c>
      <c r="M61" s="8">
        <f>0.03283*SIN(0.7328*'Dataset experimental'!D61-1.8266)</f>
        <v>2.9326529015635511E-2</v>
      </c>
      <c r="N61" s="8">
        <f>0.0476*SIN(4.2067/(0.0095*'Dataset experimental'!P61-1.9338)^3)</f>
        <v>4.7598294147705056E-2</v>
      </c>
      <c r="O61" s="8">
        <f>0.0214*'Dataset experimental'!F61-3.1067*'Dataset experimental'!B61*'Dataset experimental'!P61*('Dataset experimental'!T61-'Dataset experimental'!R61)*(0.39*'Dataset experimental'!P61*'Dataset experimental'!T61/'Dataset experimental'!V61-'Dataset experimental'!Z61+3.12)/(100000*'Dataset experimental'!V61)+0.7995</f>
        <v>0.53052652596599847</v>
      </c>
      <c r="P61" s="8">
        <f>0.4461*('Dataset experimental'!Z61-0.6*'Modelos normativos'!AB61)*(3.4*'Dataset experimental'!L61+0.17*'Dataset experimental'!B61/'Modelos normativos'!AC61)/200000</f>
        <v>8.9164005766333043E-2</v>
      </c>
      <c r="Q61" s="3">
        <f>0.0076*'Dataset experimental'!B61+(-0.0328)*(0.0171*'Dataset experimental'!AD61-0.9442)*'Avaliação do resultado ML'!O61-'Avaliação do resultado ML'!P61-0.0364</f>
        <v>1.3914886892610598E-2</v>
      </c>
      <c r="R61" s="3">
        <f t="shared" si="2"/>
        <v>1.0121933359179711</v>
      </c>
      <c r="S61" s="3">
        <f>(-0.042-0.014*'Com TS variável MC2020'!Q70)*('Modelos normativos'!AP61-ABS('Modelos Propostos'!K61)-'Dataset experimental'!W61+COS(T61))</f>
        <v>0.1368904857672536</v>
      </c>
      <c r="T61" s="3">
        <f>'Dataset experimental'!O61-('Modelos normativos'!AQ61-SIN(0.083/('Dataset experimental'!M61-'Dataset experimental'!O61))-'Modelos empíricos'!I61)/0.646</f>
        <v>1.0813238886896235</v>
      </c>
      <c r="X61" s="3">
        <f>'Modelos normativos'!S61+'Avaliação do resultado ML'!A61</f>
        <v>0.37717637084229638</v>
      </c>
      <c r="Y61" s="3">
        <f>X61/'Dataset experimental'!$AF61</f>
        <v>1.0776467738351325</v>
      </c>
      <c r="AK61" s="3">
        <f>'Modelos Propostos'!B61+H61</f>
        <v>0.3716261055660508</v>
      </c>
      <c r="AL61" s="3">
        <f>AK61/'Dataset experimental'!$AF61</f>
        <v>1.0617888730458596</v>
      </c>
      <c r="AW61" s="3">
        <f>'Modelos normativos'!S61+F61</f>
        <v>0.32490189889791554</v>
      </c>
      <c r="AX61" s="3">
        <f>AW61/'Dataset experimental'!$AF61</f>
        <v>0.92829113970833022</v>
      </c>
      <c r="BI61" s="3">
        <f>'Modelos Propostos'!B61+S61</f>
        <v>0.41877117725826757</v>
      </c>
      <c r="BJ61" s="3">
        <f>BI61/'Dataset experimental'!$AF61</f>
        <v>1.1964890778807646</v>
      </c>
      <c r="BU61" s="3">
        <f>'Modelos Propostos'!B61+L61</f>
        <v>0.37272040154696512</v>
      </c>
      <c r="BV61" s="3">
        <f>BU61/'Dataset experimental'!$AF61</f>
        <v>1.0649154329913291</v>
      </c>
      <c r="CH61" s="3">
        <f>'Modelos Propostos'!B61+Q61</f>
        <v>0.29579557838362458</v>
      </c>
      <c r="CI61" s="3">
        <f>CH61/'Dataset experimental'!$AF61</f>
        <v>0.84513022395321313</v>
      </c>
    </row>
    <row r="62" spans="1:87" x14ac:dyDescent="0.25">
      <c r="A62" s="3">
        <f t="shared" si="0"/>
        <v>0.19739669549618952</v>
      </c>
      <c r="B62" s="8">
        <f>'Dataset experimental'!K62*COS('Dataset experimental'!AC62)-'Dataset experimental'!M62-'Dataset experimental'!C62</f>
        <v>-0.69952189440019252</v>
      </c>
      <c r="C62" s="8">
        <f>('Dataset experimental'!AE62+SIN('Avaliação do resultado ML'!B62))*0.70674187</f>
        <v>2.4955515445494072</v>
      </c>
      <c r="D62" s="8">
        <f>'Modelos Propostos'!E62+'Avaliação do resultado ML'!C62-'Modelos normativos'!AQ62</f>
        <v>2.5855942893598023</v>
      </c>
      <c r="E62" s="8">
        <f>'Modelos empíricos'!I62+1.1854</f>
        <v>2.1057663114520779</v>
      </c>
      <c r="F62" s="3">
        <f>-0.01753*('Modelos normativos'!AN62-'Dataset experimental'!C62-ABS(G62)-('Modelos Propostos'!E62-'Modelos normativos'!AP62)/0.25291)</f>
        <v>0.14319617183723171</v>
      </c>
      <c r="G62" s="3">
        <f>'Dataset experimental'!K62+'Modelos empíricos'!K62^2+('Modelos Propostos'!E62-'Modelos normativos'!AQ62)*4.10553</f>
        <v>6.3851574633226136</v>
      </c>
      <c r="H62" s="3">
        <f t="shared" si="1"/>
        <v>0.11311056748706548</v>
      </c>
      <c r="I62" s="3">
        <f>(1.61428/'Dataset experimental'!Q62)^3</f>
        <v>1.5090525343631558</v>
      </c>
      <c r="J62" s="3">
        <f>SIN('Dataset experimental'!E62)+1.450178*(SIN('Avaliação do resultado ML'!I62)+'Dataset experimental'!C62)</f>
        <v>3.9903240564775602</v>
      </c>
      <c r="K62" s="3">
        <f>('Modelos empíricos'!C62-'Dataset experimental'!G62)*'Dataset experimental'!AE62-'Modelos normativos'!AP62</f>
        <v>-0.54498237243657666</v>
      </c>
      <c r="L62" s="3">
        <f>0.0076*'Dataset experimental'!B62+'Avaliação do resultado ML'!M62+'Avaliação do resultado ML'!N62+(-0.0328)*(0.0171*'Dataset experimental'!AD62-0.9442)*'Avaliação do resultado ML'!O62-'Avaliação do resultado ML'!P62-0.0364</f>
        <v>0.11563365633988996</v>
      </c>
      <c r="M62" s="8">
        <f>0.03283*SIN(0.7328*'Dataset experimental'!D62-1.8266)</f>
        <v>2.9326529015635511E-2</v>
      </c>
      <c r="N62" s="8">
        <f>0.0476*SIN(4.2067/(0.0095*'Dataset experimental'!P62-1.9338)^3)</f>
        <v>4.7598294147705056E-2</v>
      </c>
      <c r="O62" s="8">
        <f>0.0214*'Dataset experimental'!F62-3.1067*'Dataset experimental'!B62*'Dataset experimental'!P62*('Dataset experimental'!T62-'Dataset experimental'!R62)*(0.39*'Dataset experimental'!P62*'Dataset experimental'!T62/'Dataset experimental'!V62-'Dataset experimental'!Z62+3.12)/(100000*'Dataset experimental'!V62)+0.7995</f>
        <v>-6.0407332096812927E-2</v>
      </c>
      <c r="P62" s="8">
        <f>0.4461*('Dataset experimental'!Z62-0.6*'Modelos normativos'!AB62)*(3.4*'Dataset experimental'!L62+0.17*'Dataset experimental'!B62/'Modelos normativos'!AC62)/200000</f>
        <v>0.12318474557411013</v>
      </c>
      <c r="Q62" s="3">
        <f>0.0076*'Dataset experimental'!B62+(-0.0328)*(0.0171*'Dataset experimental'!AD62-0.9442)*'Avaliação do resultado ML'!O62-'Avaliação do resultado ML'!P62-0.0364</f>
        <v>3.8708833176549398E-2</v>
      </c>
      <c r="R62" s="3">
        <f t="shared" si="2"/>
        <v>1.0223063937249983</v>
      </c>
      <c r="S62" s="3">
        <f>(-0.042-0.014*'Com TS variável MC2020'!Q71)*('Modelos normativos'!AP62-ABS('Modelos Propostos'!K62)-'Dataset experimental'!W62+COS(T62))</f>
        <v>0.19894976058666036</v>
      </c>
      <c r="T62" s="3">
        <f>'Dataset experimental'!O62-('Modelos normativos'!AQ62-SIN(0.083/('Dataset experimental'!M62-'Dataset experimental'!O62))-'Modelos empíricos'!I62)/0.646</f>
        <v>-0.67374436835846985</v>
      </c>
      <c r="X62" s="3">
        <f>'Modelos normativos'!S62+'Avaliação do resultado ML'!A62</f>
        <v>0.56021969740479904</v>
      </c>
      <c r="Y62" s="3">
        <f>X62/'Dataset experimental'!$AF62</f>
        <v>1.1433055049077532</v>
      </c>
      <c r="AK62" s="3">
        <f>'Modelos Propostos'!B62+H62</f>
        <v>0.5170753431156565</v>
      </c>
      <c r="AL62" s="3">
        <f>AK62/'Dataset experimental'!$AF62</f>
        <v>1.0552558022768501</v>
      </c>
      <c r="AW62" s="3">
        <f>'Modelos normativos'!S62+F62</f>
        <v>0.50601917374584127</v>
      </c>
      <c r="AX62" s="3">
        <f>AW62/'Dataset experimental'!$AF62</f>
        <v>1.0326921913180434</v>
      </c>
      <c r="BI62" s="3">
        <f>'Modelos Propostos'!B62+S62</f>
        <v>0.60291453621525148</v>
      </c>
      <c r="BJ62" s="3">
        <f>BI62/'Dataset experimental'!$AF62</f>
        <v>1.2304378290107174</v>
      </c>
      <c r="BU62" s="3">
        <f>'Modelos Propostos'!B62+L62</f>
        <v>0.51959843196848099</v>
      </c>
      <c r="BV62" s="3">
        <f>BU62/'Dataset experimental'!$AF62</f>
        <v>1.0604049632009815</v>
      </c>
      <c r="CH62" s="3">
        <f>'Modelos Propostos'!B62+Q62</f>
        <v>0.44267360880514045</v>
      </c>
      <c r="CI62" s="3">
        <f>CH62/'Dataset experimental'!$AF62</f>
        <v>0.90341552817375603</v>
      </c>
    </row>
    <row r="63" spans="1:87" x14ac:dyDescent="0.25">
      <c r="A63" s="3">
        <f t="shared" si="0"/>
        <v>0.2839502645967365</v>
      </c>
      <c r="B63" s="8">
        <f>'Dataset experimental'!K63*COS('Dataset experimental'!AC63)-'Dataset experimental'!M63-'Dataset experimental'!C63</f>
        <v>-0.69952189440019252</v>
      </c>
      <c r="C63" s="8">
        <f>('Dataset experimental'!AE63+SIN('Avaliação do resultado ML'!B63))*0.70674187</f>
        <v>3.4000081898026271</v>
      </c>
      <c r="D63" s="8">
        <f>'Modelos Propostos'!E63+'Avaliação do resultado ML'!C63-'Modelos normativos'!AQ63</f>
        <v>3.5341868365110956</v>
      </c>
      <c r="E63" s="8">
        <f>'Modelos empíricos'!I63+1.1854</f>
        <v>1.9966337234781926</v>
      </c>
      <c r="F63" s="3">
        <f>-0.01753*('Modelos normativos'!AN63-'Dataset experimental'!C63-ABS(G63)-('Modelos Propostos'!E63-'Modelos normativos'!AP63)/0.25291)</f>
        <v>0.23387305031473402</v>
      </c>
      <c r="G63" s="3">
        <f>'Dataset experimental'!K63+'Modelos empíricos'!K63^2+('Modelos Propostos'!E63-'Modelos normativos'!AQ63)*4.10553</f>
        <v>12.856751672185002</v>
      </c>
      <c r="H63" s="3">
        <f t="shared" si="1"/>
        <v>0.16746067521175756</v>
      </c>
      <c r="I63" s="3">
        <f>(1.61428/'Dataset experimental'!Q63)^3</f>
        <v>1.5090525343631558</v>
      </c>
      <c r="J63" s="3">
        <f>SIN('Dataset experimental'!E63)+1.450178*(SIN('Avaliação do resultado ML'!I63)+'Dataset experimental'!C63)</f>
        <v>3.9903240564775602</v>
      </c>
      <c r="K63" s="3">
        <f>('Modelos empíricos'!C63-'Dataset experimental'!G63)*'Dataset experimental'!AE63-'Modelos normativos'!AP63</f>
        <v>1.1105189289552022</v>
      </c>
      <c r="L63" s="3">
        <f>0.0076*'Dataset experimental'!B63+'Avaliação do resultado ML'!M63+'Avaliação do resultado ML'!N63+(-0.0328)*(0.0171*'Dataset experimental'!AD63-0.9442)*'Avaliação do resultado ML'!O63-'Avaliação do resultado ML'!P63-0.0364</f>
        <v>0.17164708810896739</v>
      </c>
      <c r="M63" s="8">
        <f>0.03283*SIN(0.7328*'Dataset experimental'!D63-1.8266)</f>
        <v>2.9326529015635511E-2</v>
      </c>
      <c r="N63" s="8">
        <f>0.0476*SIN(4.2067/(0.0095*'Dataset experimental'!P63-1.9338)^3)</f>
        <v>4.7598294147705056E-2</v>
      </c>
      <c r="O63" s="8">
        <f>0.0214*'Dataset experimental'!F63-3.1067*'Dataset experimental'!B63*'Dataset experimental'!P63*('Dataset experimental'!T63-'Dataset experimental'!R63)*(0.39*'Dataset experimental'!P63*'Dataset experimental'!T63/'Dataset experimental'!V63-'Dataset experimental'!Z63+3.12)/(100000*'Dataset experimental'!V63)+0.7995</f>
        <v>-0.49946419236084216</v>
      </c>
      <c r="P63" s="8">
        <f>0.4461*('Dataset experimental'!Z63-0.6*'Modelos normativos'!AB63)*(3.4*'Dataset experimental'!L63+0.17*'Dataset experimental'!B63/'Modelos normativos'!AC63)/200000</f>
        <v>0.14846175246761997</v>
      </c>
      <c r="Q63" s="3">
        <f>0.0076*'Dataset experimental'!B63+(-0.0328)*(0.0171*'Dataset experimental'!AD63-0.9442)*'Avaliação do resultado ML'!O63-'Avaliação do resultado ML'!P63-0.0364</f>
        <v>9.4722264945626869E-2</v>
      </c>
      <c r="R63" s="3">
        <f t="shared" si="2"/>
        <v>1.024999379059687</v>
      </c>
      <c r="S63" s="3">
        <f>(-0.042-0.014*'Com TS variável MC2020'!Q72)*('Modelos normativos'!AP63-ABS('Modelos Propostos'!K63)-'Dataset experimental'!W63+COS(T63))</f>
        <v>0.34077588188375835</v>
      </c>
      <c r="T63" s="3">
        <f>'Dataset experimental'!O63-('Modelos normativos'!AQ63-SIN(0.083/('Dataset experimental'!M63-'Dataset experimental'!O63))-'Modelos empíricos'!I63)/0.646</f>
        <v>-1.7553769479101164</v>
      </c>
      <c r="X63" s="3">
        <f>'Modelos normativos'!S63+'Avaliação do resultado ML'!A63</f>
        <v>0.72356962584112616</v>
      </c>
      <c r="Y63" s="3">
        <f>X63/'Dataset experimental'!$AF63</f>
        <v>1.0799546654345167</v>
      </c>
      <c r="AK63" s="3">
        <f>'Modelos Propostos'!B63+H63</f>
        <v>0.65770297300917768</v>
      </c>
      <c r="AL63" s="3">
        <f>AK63/'Dataset experimental'!$AF63</f>
        <v>0.98164622837190696</v>
      </c>
      <c r="AW63" s="3">
        <f>'Modelos normativos'!S63+F63</f>
        <v>0.67349241155912376</v>
      </c>
      <c r="AX63" s="3">
        <f>AW63/'Dataset experimental'!$AF63</f>
        <v>1.0052125545658563</v>
      </c>
      <c r="BI63" s="3">
        <f>'Modelos Propostos'!B63+S63</f>
        <v>0.83101817968117841</v>
      </c>
      <c r="BJ63" s="3">
        <f>BI63/'Dataset experimental'!$AF63</f>
        <v>1.2403256413151915</v>
      </c>
      <c r="BU63" s="3">
        <f>'Modelos Propostos'!B63+L63</f>
        <v>0.66188938590638746</v>
      </c>
      <c r="BV63" s="3">
        <f>BU63/'Dataset experimental'!$AF63</f>
        <v>0.98789460583042898</v>
      </c>
      <c r="CH63" s="3">
        <f>'Modelos Propostos'!B63+Q63</f>
        <v>0.58496456274304698</v>
      </c>
      <c r="CI63" s="3">
        <f>CH63/'Dataset experimental'!$AF63</f>
        <v>0.8730814369299208</v>
      </c>
    </row>
    <row r="64" spans="1:87" x14ac:dyDescent="0.25">
      <c r="A64" s="3">
        <f t="shared" si="0"/>
        <v>4.2593209653117539E-2</v>
      </c>
      <c r="B64" s="8">
        <f>'Dataset experimental'!K64*COS('Dataset experimental'!AC64)-'Dataset experimental'!M64-'Dataset experimental'!C64</f>
        <v>-0.69952189440019252</v>
      </c>
      <c r="C64" s="8">
        <f>('Dataset experimental'!AE64+SIN('Avaliação do resultado ML'!B64))*0.70674187</f>
        <v>0.68663825404296752</v>
      </c>
      <c r="D64" s="8">
        <f>'Modelos Propostos'!E64+'Avaliação do resultado ML'!C64-'Modelos normativos'!AQ64</f>
        <v>0.82303764084377529</v>
      </c>
      <c r="E64" s="8">
        <f>'Modelos empíricos'!I64+1.1854</f>
        <v>1.9330227971500915</v>
      </c>
      <c r="F64" s="3">
        <f>-0.01753*('Modelos normativos'!AN64-'Dataset experimental'!C64-ABS(G64)-('Modelos Propostos'!E64-'Modelos normativos'!AP64)/0.25291)</f>
        <v>6.2407857923962723E-2</v>
      </c>
      <c r="G64" s="3">
        <f>'Dataset experimental'!K64+'Modelos empíricos'!K64^2+('Modelos Propostos'!E64-'Modelos normativos'!AQ64)*4.10553</f>
        <v>-0.22053314226473242</v>
      </c>
      <c r="H64" s="3">
        <f t="shared" si="1"/>
        <v>0.1155643897402794</v>
      </c>
      <c r="I64" s="3">
        <f>(1.61428/'Dataset experimental'!Q64)^3</f>
        <v>1.5090525343631558</v>
      </c>
      <c r="J64" s="3">
        <f>SIN('Dataset experimental'!E64)+1.450178*(SIN('Avaliação do resultado ML'!I64)+'Dataset experimental'!C64)</f>
        <v>3.9903240564775602</v>
      </c>
      <c r="K64" s="3">
        <f>('Modelos empíricos'!C64-'Dataset experimental'!G64)*'Dataset experimental'!AE64-'Modelos normativos'!AP64</f>
        <v>-0.47023908114160506</v>
      </c>
      <c r="L64" s="3">
        <f>0.0076*'Dataset experimental'!B64+'Avaliação do resultado ML'!M64+'Avaliação do resultado ML'!N64+(-0.0328)*(0.0171*'Dataset experimental'!AD64-0.9442)*'Avaliação do resultado ML'!O64-'Avaliação do resultado ML'!P64-0.0364</f>
        <v>0.11576221111855282</v>
      </c>
      <c r="M64" s="8">
        <f>0.03283*SIN(0.7328*'Dataset experimental'!D64-1.8266)</f>
        <v>2.9326529015635511E-2</v>
      </c>
      <c r="N64" s="8">
        <f>0.0476*SIN(4.2067/(0.0095*'Dataset experimental'!P64-1.9338)^3)</f>
        <v>4.7598294147705056E-2</v>
      </c>
      <c r="O64" s="8">
        <f>0.0214*'Dataset experimental'!F64-3.1067*'Dataset experimental'!B64*'Dataset experimental'!P64*('Dataset experimental'!T64-'Dataset experimental'!R64)*(0.39*'Dataset experimental'!P64*'Dataset experimental'!T64/'Dataset experimental'!V64-'Dataset experimental'!Z64+3.12)/(100000*'Dataset experimental'!V64)+0.7995</f>
        <v>1.12146038402881</v>
      </c>
      <c r="P64" s="8">
        <f>0.4461*('Dataset experimental'!Z64-0.6*'Modelos normativos'!AB64)*(3.4*'Dataset experimental'!L64+0.17*'Dataset experimental'!B64/'Modelos normativos'!AC64)/200000</f>
        <v>5.5143265958555968E-2</v>
      </c>
      <c r="Q64" s="3">
        <f>0.0076*'Dataset experimental'!B64+(-0.0328)*(0.0171*'Dataset experimental'!AD64-0.9442)*'Avaliação do resultado ML'!O64-'Avaliação do resultado ML'!P64-0.0364</f>
        <v>3.8837387955212271E-2</v>
      </c>
      <c r="R64" s="3">
        <f t="shared" si="2"/>
        <v>1.0017117849081194</v>
      </c>
      <c r="S64" s="3">
        <f>(-0.042-0.014*'Com TS variável MC2020'!Q73)*('Modelos normativos'!AP64-ABS('Modelos Propostos'!K64)-'Dataset experimental'!W64+COS(T64))</f>
        <v>0.15883032112523662</v>
      </c>
      <c r="T64" s="3">
        <f>'Dataset experimental'!O64-('Modelos normativos'!AQ64-SIN(0.083/('Dataset experimental'!M64-'Dataset experimental'!O64))-'Modelos empíricos'!I64)/0.646</f>
        <v>2.5310340748342099</v>
      </c>
      <c r="X64" s="3">
        <f>'Modelos normativos'!S64+'Avaliação do resultado ML'!A64</f>
        <v>0.19869324233090713</v>
      </c>
      <c r="Y64" s="3">
        <f>X64/'Dataset experimental'!$AF64</f>
        <v>0.73590089752187815</v>
      </c>
      <c r="AK64" s="3">
        <f>'Modelos Propostos'!B64+H64</f>
        <v>0.27536099709371631</v>
      </c>
      <c r="AL64" s="3">
        <f>AK64/'Dataset experimental'!$AF64</f>
        <v>1.0198555447915418</v>
      </c>
      <c r="AW64" s="3">
        <f>'Modelos normativos'!S64+F64</f>
        <v>0.2185078906017523</v>
      </c>
      <c r="AX64" s="3">
        <f>AW64/'Dataset experimental'!$AF64</f>
        <v>0.80928848371019368</v>
      </c>
      <c r="BI64" s="3">
        <f>'Modelos Propostos'!B64+S64</f>
        <v>0.31862692847867352</v>
      </c>
      <c r="BJ64" s="3">
        <f>BI64/'Dataset experimental'!$AF64</f>
        <v>1.1800997351061981</v>
      </c>
      <c r="BU64" s="3">
        <f>'Modelos Propostos'!B64+L64</f>
        <v>0.27555881847198971</v>
      </c>
      <c r="BV64" s="3">
        <f>BU64/'Dataset experimental'!$AF64</f>
        <v>1.0205882165629248</v>
      </c>
      <c r="CH64" s="3">
        <f>'Modelos Propostos'!B64+Q64</f>
        <v>0.19863399530864917</v>
      </c>
      <c r="CI64" s="3">
        <f>CH64/'Dataset experimental'!$AF64</f>
        <v>0.73568146410610802</v>
      </c>
    </row>
    <row r="65" spans="1:87" x14ac:dyDescent="0.25">
      <c r="A65" s="3">
        <f t="shared" si="0"/>
        <v>0.1195836013160447</v>
      </c>
      <c r="B65" s="8">
        <f>'Dataset experimental'!K65*COS('Dataset experimental'!AC65)-'Dataset experimental'!M65-'Dataset experimental'!C65</f>
        <v>-0.69952189440019252</v>
      </c>
      <c r="C65" s="8">
        <f>('Dataset experimental'!AE65+SIN('Avaliação do resultado ML'!B65))*0.70674187</f>
        <v>1.5910948992961875</v>
      </c>
      <c r="D65" s="8">
        <f>'Modelos Propostos'!E65+'Avaliação do resultado ML'!C65-'Modelos normativos'!AQ65</f>
        <v>1.6964966183968639</v>
      </c>
      <c r="E65" s="8">
        <f>'Modelos empíricos'!I65+1.1854</f>
        <v>2.0014470598025533</v>
      </c>
      <c r="F65" s="3">
        <f>-0.01753*('Modelos normativos'!AN65-'Dataset experimental'!C65-ABS(G65)-('Modelos Propostos'!E65-'Modelos normativos'!AP65)/0.25291)</f>
        <v>6.5440381604716047E-2</v>
      </c>
      <c r="G65" s="3">
        <f>'Dataset experimental'!K65+'Modelos empíricos'!K65^2+('Modelos Propostos'!E65-'Modelos normativos'!AQ65)*4.10553</f>
        <v>1.2024659886174631</v>
      </c>
      <c r="H65" s="3">
        <f t="shared" si="1"/>
        <v>8.9745414075036806E-2</v>
      </c>
      <c r="I65" s="3">
        <f>(1.61428/'Dataset experimental'!Q65)^3</f>
        <v>1.5090525343631558</v>
      </c>
      <c r="J65" s="3">
        <f>SIN('Dataset experimental'!E65)+1.450178*(SIN('Avaliação do resultado ML'!I65)+'Dataset experimental'!C65)</f>
        <v>3.9903240564775602</v>
      </c>
      <c r="K65" s="3">
        <f>('Modelos empíricos'!C65-'Dataset experimental'!G65)*'Dataset experimental'!AE65-'Modelos normativos'!AP65</f>
        <v>-1.2566836643046448</v>
      </c>
      <c r="L65" s="3">
        <f>0.0076*'Dataset experimental'!B65+'Avaliação do resultado ML'!M65+'Avaliação do resultado ML'!N65+(-0.0328)*(0.0171*'Dataset experimental'!AD65-0.9442)*'Avaliação do resultado ML'!O65-'Avaliação do resultado ML'!P65-0.0364</f>
        <v>9.0839710055951137E-2</v>
      </c>
      <c r="M65" s="8">
        <f>0.03283*SIN(0.7328*'Dataset experimental'!D65-1.8266)</f>
        <v>2.9326529015635511E-2</v>
      </c>
      <c r="N65" s="8">
        <f>0.0476*SIN(4.2067/(0.0095*'Dataset experimental'!P65-1.9338)^3)</f>
        <v>4.7598294147705056E-2</v>
      </c>
      <c r="O65" s="8">
        <f>0.0214*'Dataset experimental'!F65-3.1067*'Dataset experimental'!B65*'Dataset experimental'!P65*('Dataset experimental'!T65-'Dataset experimental'!R65)*(0.39*'Dataset experimental'!P65*'Dataset experimental'!T65/'Dataset experimental'!V65-'Dataset experimental'!Z65+3.12)/(100000*'Dataset experimental'!V65)+0.7995</f>
        <v>0.53052652596599847</v>
      </c>
      <c r="P65" s="8">
        <f>0.4461*('Dataset experimental'!Z65-0.6*'Modelos normativos'!AB65)*(3.4*'Dataset experimental'!L65+0.17*'Dataset experimental'!B65/'Modelos normativos'!AC65)/200000</f>
        <v>8.9164005766333043E-2</v>
      </c>
      <c r="Q65" s="3">
        <f>0.0076*'Dataset experimental'!B65+(-0.0328)*(0.0171*'Dataset experimental'!AD65-0.9442)*'Avaliação do resultado ML'!O65-'Avaliação do resultado ML'!P65-0.0364</f>
        <v>1.3914886892610598E-2</v>
      </c>
      <c r="R65" s="3">
        <f t="shared" si="2"/>
        <v>1.0121933359179711</v>
      </c>
      <c r="S65" s="3">
        <f>(-0.042-0.014*'Com TS variável MC2020'!Q74)*('Modelos normativos'!AP65-ABS('Modelos Propostos'!K65)-'Dataset experimental'!W65+COS(T65))</f>
        <v>0.12980055958243203</v>
      </c>
      <c r="T65" s="3">
        <f>'Dataset experimental'!O65-('Modelos normativos'!AQ65-SIN(0.083/('Dataset experimental'!M65-'Dataset experimental'!O65))-'Modelos empíricos'!I65)/0.646</f>
        <v>0.90086235401413606</v>
      </c>
      <c r="X65" s="3">
        <f>'Modelos normativos'!S65+'Avaliação do resultado ML'!A65</f>
        <v>0.37904511860924417</v>
      </c>
      <c r="Y65" s="3">
        <f>X65/'Dataset experimental'!$AF65</f>
        <v>0.94761279652311037</v>
      </c>
      <c r="AK65" s="3">
        <f>'Modelos Propostos'!B65+H65</f>
        <v>0.3716261055660508</v>
      </c>
      <c r="AL65" s="3">
        <f>AK65/'Dataset experimental'!$AF65</f>
        <v>0.929065263915127</v>
      </c>
      <c r="AW65" s="3">
        <f>'Modelos normativos'!S65+F65</f>
        <v>0.32490189889791554</v>
      </c>
      <c r="AX65" s="3">
        <f>AW65/'Dataset experimental'!$AF65</f>
        <v>0.81225474724478886</v>
      </c>
      <c r="BI65" s="3">
        <f>'Modelos Propostos'!B65+S65</f>
        <v>0.411681251073446</v>
      </c>
      <c r="BJ65" s="3">
        <f>BI65/'Dataset experimental'!$AF65</f>
        <v>1.0292031276836149</v>
      </c>
      <c r="BU65" s="3">
        <f>'Modelos Propostos'!B65+L65</f>
        <v>0.37272040154696512</v>
      </c>
      <c r="BV65" s="3">
        <f>BU65/'Dataset experimental'!$AF65</f>
        <v>0.93180100386741271</v>
      </c>
      <c r="CH65" s="3">
        <f>'Modelos Propostos'!B65+Q65</f>
        <v>0.29579557838362458</v>
      </c>
      <c r="CI65" s="3">
        <f>CH65/'Dataset experimental'!$AF65</f>
        <v>0.73948894595906145</v>
      </c>
    </row>
    <row r="66" spans="1:87" x14ac:dyDescent="0.25">
      <c r="A66" s="3">
        <f t="shared" si="0"/>
        <v>0.1985101650790255</v>
      </c>
      <c r="B66" s="8">
        <f>'Dataset experimental'!K66*COS('Dataset experimental'!AC66)-'Dataset experimental'!M66-'Dataset experimental'!C66</f>
        <v>-0.69952189440019252</v>
      </c>
      <c r="C66" s="8">
        <f>('Dataset experimental'!AE66+SIN('Avaliação do resultado ML'!B66))*0.70674187</f>
        <v>2.4955515445494072</v>
      </c>
      <c r="D66" s="8">
        <f>'Modelos Propostos'!E66+'Avaliação do resultado ML'!C66-'Modelos normativos'!AQ66</f>
        <v>2.5855942893598023</v>
      </c>
      <c r="E66" s="8">
        <f>'Modelos empíricos'!I66+1.1854</f>
        <v>2.0363047030406003</v>
      </c>
      <c r="F66" s="3">
        <f>-0.01753*('Modelos normativos'!AN66-'Dataset experimental'!C66-ABS(G66)-('Modelos Propostos'!E66-'Modelos normativos'!AP66)/0.25291)</f>
        <v>0.14319617183723171</v>
      </c>
      <c r="G66" s="3">
        <f>'Dataset experimental'!K66+'Modelos empíricos'!K66^2+('Modelos Propostos'!E66-'Modelos normativos'!AQ66)*4.10553</f>
        <v>6.3851574633226136</v>
      </c>
      <c r="H66" s="3">
        <f t="shared" si="1"/>
        <v>0.11311056748706548</v>
      </c>
      <c r="I66" s="3">
        <f>(1.61428/'Dataset experimental'!Q66)^3</f>
        <v>1.5090525343631558</v>
      </c>
      <c r="J66" s="3">
        <f>SIN('Dataset experimental'!E66)+1.450178*(SIN('Avaliação do resultado ML'!I66)+'Dataset experimental'!C66)</f>
        <v>3.9903240564775602</v>
      </c>
      <c r="K66" s="3">
        <f>('Modelos empíricos'!C66-'Dataset experimental'!G66)*'Dataset experimental'!AE66-'Modelos normativos'!AP66</f>
        <v>-0.54498237243657666</v>
      </c>
      <c r="L66" s="3">
        <f>0.0076*'Dataset experimental'!B66+'Avaliação do resultado ML'!M66+'Avaliação do resultado ML'!N66+(-0.0328)*(0.0171*'Dataset experimental'!AD66-0.9442)*'Avaliação do resultado ML'!O66-'Avaliação do resultado ML'!P66-0.0364</f>
        <v>0.11563365633988996</v>
      </c>
      <c r="M66" s="8">
        <f>0.03283*SIN(0.7328*'Dataset experimental'!D66-1.8266)</f>
        <v>2.9326529015635511E-2</v>
      </c>
      <c r="N66" s="8">
        <f>0.0476*SIN(4.2067/(0.0095*'Dataset experimental'!P66-1.9338)^3)</f>
        <v>4.7598294147705056E-2</v>
      </c>
      <c r="O66" s="8">
        <f>0.0214*'Dataset experimental'!F66-3.1067*'Dataset experimental'!B66*'Dataset experimental'!P66*('Dataset experimental'!T66-'Dataset experimental'!R66)*(0.39*'Dataset experimental'!P66*'Dataset experimental'!T66/'Dataset experimental'!V66-'Dataset experimental'!Z66+3.12)/(100000*'Dataset experimental'!V66)+0.7995</f>
        <v>-6.0407332096812927E-2</v>
      </c>
      <c r="P66" s="8">
        <f>0.4461*('Dataset experimental'!Z66-0.6*'Modelos normativos'!AB66)*(3.4*'Dataset experimental'!L66+0.17*'Dataset experimental'!B66/'Modelos normativos'!AC66)/200000</f>
        <v>0.12318474557411013</v>
      </c>
      <c r="Q66" s="3">
        <f>0.0076*'Dataset experimental'!B66+(-0.0328)*(0.0171*'Dataset experimental'!AD66-0.9442)*'Avaliação do resultado ML'!O66-'Avaliação do resultado ML'!P66-0.0364</f>
        <v>3.8708833176549398E-2</v>
      </c>
      <c r="R66" s="3">
        <f t="shared" si="2"/>
        <v>1.0223063937249983</v>
      </c>
      <c r="S66" s="3">
        <f>(-0.042-0.014*'Com TS variável MC2020'!Q75)*('Modelos normativos'!AP66-ABS('Modelos Propostos'!K66)-'Dataset experimental'!W66+COS(T66))</f>
        <v>0.20335510849161018</v>
      </c>
      <c r="T66" s="3">
        <f>'Dataset experimental'!O66-('Modelos normativos'!AQ66-SIN(0.083/('Dataset experimental'!M66-'Dataset experimental'!O66))-'Modelos empíricos'!I66)/0.646</f>
        <v>-0.78127007797376025</v>
      </c>
      <c r="X66" s="3">
        <f>'Modelos normativos'!S66+'Avaliação do resultado ML'!A66</f>
        <v>0.56133316698763502</v>
      </c>
      <c r="Y66" s="3">
        <f>X66/'Dataset experimental'!$AF66</f>
        <v>1.0591191829955378</v>
      </c>
      <c r="AK66" s="3">
        <f>'Modelos Propostos'!B66+H66</f>
        <v>0.5170753431156565</v>
      </c>
      <c r="AL66" s="3">
        <f>AK66/'Dataset experimental'!$AF66</f>
        <v>0.97561385493520092</v>
      </c>
      <c r="AW66" s="3">
        <f>'Modelos normativos'!S66+F66</f>
        <v>0.50601917374584127</v>
      </c>
      <c r="AX66" s="3">
        <f>AW66/'Dataset experimental'!$AF66</f>
        <v>0.95475315801102123</v>
      </c>
      <c r="BI66" s="3">
        <f>'Modelos Propostos'!B66+S66</f>
        <v>0.60731988412020121</v>
      </c>
      <c r="BJ66" s="3">
        <f>BI66/'Dataset experimental'!$AF66</f>
        <v>1.1458865738117003</v>
      </c>
      <c r="BU66" s="3">
        <f>'Modelos Propostos'!B66+L66</f>
        <v>0.51959843196848099</v>
      </c>
      <c r="BV66" s="3">
        <f>BU66/'Dataset experimental'!$AF66</f>
        <v>0.98037439994053011</v>
      </c>
      <c r="CH66" s="3">
        <f>'Modelos Propostos'!B66+Q66</f>
        <v>0.44267360880514045</v>
      </c>
      <c r="CI66" s="3">
        <f>CH66/'Dataset experimental'!$AF66</f>
        <v>0.83523322416064227</v>
      </c>
    </row>
    <row r="67" spans="1:87" x14ac:dyDescent="0.25">
      <c r="A67" s="3">
        <f t="shared" ref="A67:A130" si="3">0.0894*ABS(D67)-0.01603*E67</f>
        <v>0.2848533254708584</v>
      </c>
      <c r="B67" s="8">
        <f>'Dataset experimental'!K67*COS('Dataset experimental'!AC67)-'Dataset experimental'!M67-'Dataset experimental'!C67</f>
        <v>-0.69952189440019252</v>
      </c>
      <c r="C67" s="8">
        <f>('Dataset experimental'!AE67+SIN('Avaliação do resultado ML'!B67))*0.70674187</f>
        <v>3.4000081898026271</v>
      </c>
      <c r="D67" s="8">
        <f>'Modelos Propostos'!E67+'Avaliação do resultado ML'!C67-'Modelos normativos'!AQ67</f>
        <v>3.5341868365110956</v>
      </c>
      <c r="E67" s="8">
        <f>'Modelos empíricos'!I67+1.1854</f>
        <v>1.9402980482366514</v>
      </c>
      <c r="F67" s="3">
        <f>-0.01753*('Modelos normativos'!AN67-'Dataset experimental'!C67-ABS(G67)-('Modelos Propostos'!E67-'Modelos normativos'!AP67)/0.25291)</f>
        <v>0.23387305031473402</v>
      </c>
      <c r="G67" s="3">
        <f>'Dataset experimental'!K67+'Modelos empíricos'!K67^2+('Modelos Propostos'!E67-'Modelos normativos'!AQ67)*4.10553</f>
        <v>12.856751672185002</v>
      </c>
      <c r="H67" s="3">
        <f t="shared" ref="H67:H130" si="4">0.03283*(J67+K67)</f>
        <v>0.16746067521175756</v>
      </c>
      <c r="I67" s="3">
        <f>(1.61428/'Dataset experimental'!Q67)^3</f>
        <v>1.5090525343631558</v>
      </c>
      <c r="J67" s="3">
        <f>SIN('Dataset experimental'!E67)+1.450178*(SIN('Avaliação do resultado ML'!I67)+'Dataset experimental'!C67)</f>
        <v>3.9903240564775602</v>
      </c>
      <c r="K67" s="3">
        <f>('Modelos empíricos'!C67-'Dataset experimental'!G67)*'Dataset experimental'!AE67-'Modelos normativos'!AP67</f>
        <v>1.1105189289552022</v>
      </c>
      <c r="L67" s="3">
        <f>0.0076*'Dataset experimental'!B67+'Avaliação do resultado ML'!M67+'Avaliação do resultado ML'!N67+(-0.0328)*(0.0171*'Dataset experimental'!AD67-0.9442)*'Avaliação do resultado ML'!O67-'Avaliação do resultado ML'!P67-0.0364</f>
        <v>0.17164708810896739</v>
      </c>
      <c r="M67" s="8">
        <f>0.03283*SIN(0.7328*'Dataset experimental'!D67-1.8266)</f>
        <v>2.9326529015635511E-2</v>
      </c>
      <c r="N67" s="8">
        <f>0.0476*SIN(4.2067/(0.0095*'Dataset experimental'!P67-1.9338)^3)</f>
        <v>4.7598294147705056E-2</v>
      </c>
      <c r="O67" s="8">
        <f>0.0214*'Dataset experimental'!F67-3.1067*'Dataset experimental'!B67*'Dataset experimental'!P67*('Dataset experimental'!T67-'Dataset experimental'!R67)*(0.39*'Dataset experimental'!P67*'Dataset experimental'!T67/'Dataset experimental'!V67-'Dataset experimental'!Z67+3.12)/(100000*'Dataset experimental'!V67)+0.7995</f>
        <v>-0.49946419236084216</v>
      </c>
      <c r="P67" s="8">
        <f>0.4461*('Dataset experimental'!Z67-0.6*'Modelos normativos'!AB67)*(3.4*'Dataset experimental'!L67+0.17*'Dataset experimental'!B67/'Modelos normativos'!AC67)/200000</f>
        <v>0.14846175246761997</v>
      </c>
      <c r="Q67" s="3">
        <f>0.0076*'Dataset experimental'!B67+(-0.0328)*(0.0171*'Dataset experimental'!AD67-0.9442)*'Avaliação do resultado ML'!O67-'Avaliação do resultado ML'!P67-0.0364</f>
        <v>9.4722264945626869E-2</v>
      </c>
      <c r="R67" s="3">
        <f t="shared" ref="R67:R130" si="5">L67/H67</f>
        <v>1.024999379059687</v>
      </c>
      <c r="S67" s="3">
        <f>(-0.042-0.014*'Com TS variável MC2020'!Q76)*('Modelos normativos'!AP67-ABS('Modelos Propostos'!K67)-'Dataset experimental'!W67+COS(T67))</f>
        <v>0.34688721608295386</v>
      </c>
      <c r="T67" s="3">
        <f>'Dataset experimental'!O67-('Modelos normativos'!AQ67-SIN(0.083/('Dataset experimental'!M67-'Dataset experimental'!O67))-'Modelos empíricos'!I67)/0.646</f>
        <v>-1.842583875528601</v>
      </c>
      <c r="X67" s="3">
        <f>'Modelos normativos'!S67+'Avaliação do resultado ML'!A67</f>
        <v>0.72447268671524812</v>
      </c>
      <c r="Y67" s="3">
        <f>X67/'Dataset experimental'!$AF67</f>
        <v>1.006212064882289</v>
      </c>
      <c r="AK67" s="3">
        <f>'Modelos Propostos'!B67+H67</f>
        <v>0.65770297300917768</v>
      </c>
      <c r="AL67" s="3">
        <f>AK67/'Dataset experimental'!$AF67</f>
        <v>0.91347635140163574</v>
      </c>
      <c r="AW67" s="3">
        <f>'Modelos normativos'!S67+F67</f>
        <v>0.67349241155912376</v>
      </c>
      <c r="AX67" s="3">
        <f>AW67/'Dataset experimental'!$AF67</f>
        <v>0.93540612716544969</v>
      </c>
      <c r="BI67" s="3">
        <f>'Modelos Propostos'!B67+S67</f>
        <v>0.83712951388037404</v>
      </c>
      <c r="BJ67" s="3">
        <f>BI67/'Dataset experimental'!$AF67</f>
        <v>1.1626798803894085</v>
      </c>
      <c r="BU67" s="3">
        <f>'Modelos Propostos'!B67+L67</f>
        <v>0.66188938590638746</v>
      </c>
      <c r="BV67" s="3">
        <f>BU67/'Dataset experimental'!$AF67</f>
        <v>0.91929081375887156</v>
      </c>
      <c r="CH67" s="3">
        <f>'Modelos Propostos'!B67+Q67</f>
        <v>0.58496456274304698</v>
      </c>
      <c r="CI67" s="3">
        <f>CH67/'Dataset experimental'!$AF67</f>
        <v>0.81245078158756523</v>
      </c>
    </row>
    <row r="68" spans="1:87" x14ac:dyDescent="0.25">
      <c r="A68" s="3">
        <f t="shared" si="3"/>
        <v>0.10726187012189031</v>
      </c>
      <c r="B68" s="8">
        <f>'Dataset experimental'!K68*COS('Dataset experimental'!AC68)-'Dataset experimental'!M68-'Dataset experimental'!C68</f>
        <v>-5.339270801536891</v>
      </c>
      <c r="C68" s="8">
        <f>('Dataset experimental'!AE68+SIN('Avaliação do resultado ML'!B68))*0.70674187</f>
        <v>0.80958115185800794</v>
      </c>
      <c r="D68" s="8">
        <f>'Modelos Propostos'!E68+'Avaliação do resultado ML'!C68-'Modelos normativos'!AQ68</f>
        <v>1.5013602709967395</v>
      </c>
      <c r="E68" s="8">
        <f>'Modelos empíricos'!I68+1.1854</f>
        <v>1.6818301999512282</v>
      </c>
      <c r="F68" s="3">
        <f>-0.01753*('Modelos normativos'!AN68-'Dataset experimental'!C68-ABS(G68)-('Modelos Propostos'!E68-'Modelos normativos'!AP68)/0.25291)</f>
        <v>0.1318687741193208</v>
      </c>
      <c r="G68" s="3">
        <f>'Dataset experimental'!K68+'Modelos empíricos'!K68^2+('Modelos Propostos'!E68-'Modelos normativos'!AQ68)*4.10553</f>
        <v>2.5171097181106776</v>
      </c>
      <c r="H68" s="3">
        <f t="shared" si="4"/>
        <v>0.17106329372418955</v>
      </c>
      <c r="I68" s="3">
        <f>(1.61428/'Dataset experimental'!Q68)^3</f>
        <v>1.5090525343631558</v>
      </c>
      <c r="J68" s="3">
        <f>SIN('Dataset experimental'!E68)+1.450178*(SIN('Avaliação do resultado ML'!I68)+'Dataset experimental'!C68)</f>
        <v>3.9903240564775602</v>
      </c>
      <c r="K68" s="3">
        <f>('Modelos empíricos'!C68-'Dataset experimental'!G68)*'Dataset experimental'!AE68-'Modelos normativos'!AP68</f>
        <v>1.2202544913198674</v>
      </c>
      <c r="L68" s="3">
        <f>0.0076*'Dataset experimental'!B68+'Avaliação do resultado ML'!M68+'Avaliação do resultado ML'!N68+(-0.0328)*(0.0171*'Dataset experimental'!AD68-0.9442)*'Avaliação do resultado ML'!O68-'Avaliação do resultado ML'!P68-0.0364</f>
        <v>0.17109064539654845</v>
      </c>
      <c r="M68" s="8">
        <f>0.03283*SIN(0.7328*'Dataset experimental'!D68-1.8266)</f>
        <v>2.9326529015635511E-2</v>
      </c>
      <c r="N68" s="8">
        <f>0.0476*SIN(4.2067/(0.0095*'Dataset experimental'!P68-1.9338)^3)</f>
        <v>4.7598294147705056E-2</v>
      </c>
      <c r="O68" s="8">
        <f>0.0214*'Dataset experimental'!F68-3.1067*'Dataset experimental'!B68*'Dataset experimental'!P68*('Dataset experimental'!T68-'Dataset experimental'!R68)*(0.39*'Dataset experimental'!P68*'Dataset experimental'!T68/'Dataset experimental'!V68-'Dataset experimental'!Z68+3.12)/(100000*'Dataset experimental'!V68)+0.7995</f>
        <v>0.17747655110190796</v>
      </c>
      <c r="P68" s="8">
        <f>0.4461*('Dataset experimental'!Z68-0.6*'Modelos normativos'!AB68)*(3.4*'Dataset experimental'!L68+0.17*'Dataset experimental'!B68/'Modelos normativos'!AC68)/200000</f>
        <v>5.7464855361393029E-2</v>
      </c>
      <c r="Q68" s="3">
        <f>0.0076*'Dataset experimental'!B68+(-0.0328)*(0.0171*'Dataset experimental'!AD68-0.9442)*'Avaliação do resultado ML'!O68-'Avaliação do resultado ML'!P68-0.0364</f>
        <v>9.4165822233207921E-2</v>
      </c>
      <c r="R68" s="3">
        <f t="shared" si="5"/>
        <v>1.0001598921180777</v>
      </c>
      <c r="S68" s="3">
        <f>(-0.042-0.014*'Com TS variável MC2020'!Q77)*('Modelos normativos'!AP68-ABS('Modelos Propostos'!K68)-'Dataset experimental'!W68+COS(T68))</f>
        <v>7.2359287379268999E-2</v>
      </c>
      <c r="T68" s="3">
        <f>'Dataset experimental'!O68-('Modelos normativos'!AQ68-SIN(0.083/('Dataset experimental'!M68-'Dataset experimental'!O68))-'Modelos empíricos'!I68)/0.646</f>
        <v>6.7623582486880931</v>
      </c>
      <c r="X68" s="3">
        <f>'Modelos normativos'!S68+'Avaliação do resultado ML'!A68</f>
        <v>0.21665644749107757</v>
      </c>
      <c r="Y68" s="3">
        <f>X68/'Dataset experimental'!$AF68</f>
        <v>0.72218815830359195</v>
      </c>
      <c r="AK68" s="3">
        <f>'Modelos Propostos'!B68+H68</f>
        <v>0.39270309188080127</v>
      </c>
      <c r="AL68" s="3">
        <f>AK68/'Dataset experimental'!$AF68</f>
        <v>1.3090103062693377</v>
      </c>
      <c r="AW68" s="3">
        <f>'Modelos normativos'!S68+F68</f>
        <v>0.24126335148850805</v>
      </c>
      <c r="AX68" s="3">
        <f>AW68/'Dataset experimental'!$AF68</f>
        <v>0.8042111716283602</v>
      </c>
      <c r="BI68" s="3">
        <f>'Modelos Propostos'!B68+S68</f>
        <v>0.29399908553588072</v>
      </c>
      <c r="BJ68" s="3">
        <f>BI68/'Dataset experimental'!$AF68</f>
        <v>0.97999695178626911</v>
      </c>
      <c r="BU68" s="3">
        <f>'Modelos Propostos'!B68+L68</f>
        <v>0.39273044355316017</v>
      </c>
      <c r="BV68" s="3">
        <f>BU68/'Dataset experimental'!$AF68</f>
        <v>1.3091014785105339</v>
      </c>
      <c r="CH68" s="3">
        <f>'Modelos Propostos'!B68+Q68</f>
        <v>0.31580562038981963</v>
      </c>
      <c r="CI68" s="3">
        <f>CH68/'Dataset experimental'!$AF68</f>
        <v>1.0526854012993989</v>
      </c>
    </row>
    <row r="69" spans="1:87" x14ac:dyDescent="0.25">
      <c r="A69" s="3">
        <f t="shared" si="3"/>
        <v>0.24082603403826944</v>
      </c>
      <c r="B69" s="8">
        <f>'Dataset experimental'!K69*COS('Dataset experimental'!AC69)-'Dataset experimental'!M69-'Dataset experimental'!C69</f>
        <v>-5.339270801536891</v>
      </c>
      <c r="C69" s="8">
        <f>('Dataset experimental'!AE69+SIN('Avaliação do resultado ML'!B69))*0.70674187</f>
        <v>1.7140377971112284</v>
      </c>
      <c r="D69" s="8">
        <f>'Modelos Propostos'!E69+'Avaliação do resultado ML'!C69-'Modelos normativos'!AQ69</f>
        <v>3.0228100891908971</v>
      </c>
      <c r="E69" s="8">
        <f>'Modelos empíricos'!I69+1.1854</f>
        <v>1.8348838387646125</v>
      </c>
      <c r="F69" s="3">
        <f>-0.01753*('Modelos normativos'!AN69-'Dataset experimental'!C69-ABS(G69)-('Modelos Propostos'!E69-'Modelos normativos'!AP69)/0.25291)</f>
        <v>0.18159556246206709</v>
      </c>
      <c r="G69" s="3">
        <f>'Dataset experimental'!K69+'Modelos empíricos'!K69^2+('Modelos Propostos'!E69-'Modelos normativos'!AQ69)*4.10553</f>
        <v>7.0938812041581283</v>
      </c>
      <c r="H69" s="3">
        <f t="shared" si="4"/>
        <v>0.16027810979622042</v>
      </c>
      <c r="I69" s="3">
        <f>(1.61428/'Dataset experimental'!Q69)^3</f>
        <v>1.5090525343631558</v>
      </c>
      <c r="J69" s="3">
        <f>SIN('Dataset experimental'!E69)+1.450178*(SIN('Avaliação do resultado ML'!I69)+'Dataset experimental'!C69)</f>
        <v>3.9903240564775602</v>
      </c>
      <c r="K69" s="3">
        <f>('Modelos empíricos'!C69-'Dataset experimental'!G69)*'Dataset experimental'!AE69-'Modelos normativos'!AP69</f>
        <v>0.89173838020292795</v>
      </c>
      <c r="L69" s="3">
        <f>0.0076*'Dataset experimental'!B69+'Avaliação do resultado ML'!M69+'Avaliação do resultado ML'!N69+(-0.0328)*(0.0171*'Dataset experimental'!AD69-0.9442)*'Avaliação do resultado ML'!O69-'Avaliação do resultado ML'!P69-0.0364</f>
        <v>0.16170863745697189</v>
      </c>
      <c r="M69" s="8">
        <f>0.03283*SIN(0.7328*'Dataset experimental'!D69-1.8266)</f>
        <v>2.9326529015635511E-2</v>
      </c>
      <c r="N69" s="8">
        <f>0.0476*SIN(4.2067/(0.0095*'Dataset experimental'!P69-1.9338)^3)</f>
        <v>4.7598294147705056E-2</v>
      </c>
      <c r="O69" s="8">
        <f>0.0214*'Dataset experimental'!F69-3.1067*'Dataset experimental'!B69*'Dataset experimental'!P69*('Dataset experimental'!T69-'Dataset experimental'!R69)*(0.39*'Dataset experimental'!P69*'Dataset experimental'!T69/'Dataset experimental'!V69-'Dataset experimental'!Z69+3.12)/(100000*'Dataset experimental'!V69)+0.7995</f>
        <v>-1.4227036413619212</v>
      </c>
      <c r="P69" s="8">
        <f>0.4461*('Dataset experimental'!Z69-0.6*'Modelos normativos'!AB69)*(3.4*'Dataset experimental'!L69+0.17*'Dataset experimental'!B69/'Modelos normativos'!AC69)/200000</f>
        <v>0.14445029813732507</v>
      </c>
      <c r="Q69" s="3">
        <f>0.0076*'Dataset experimental'!B69+(-0.0328)*(0.0171*'Dataset experimental'!AD69-0.9442)*'Avaliação do resultado ML'!O69-'Avaliação do resultado ML'!P69-0.0364</f>
        <v>8.4783814293631285E-2</v>
      </c>
      <c r="R69" s="3">
        <f t="shared" si="5"/>
        <v>1.008925284073853</v>
      </c>
      <c r="S69" s="3">
        <f>(-0.042-0.014*'Com TS variável MC2020'!Q78)*('Modelos normativos'!AP69-ABS('Modelos Propostos'!K69)-'Dataset experimental'!W69+COS(T69))</f>
        <v>0.11110289716797378</v>
      </c>
      <c r="T69" s="3">
        <f>'Dataset experimental'!O69-('Modelos normativos'!AQ69-SIN(0.083/('Dataset experimental'!M69-'Dataset experimental'!O69))-'Modelos empíricos'!I69)/0.646</f>
        <v>3.7694773012963418</v>
      </c>
      <c r="X69" s="3">
        <f>'Modelos normativos'!S69+'Avaliação do resultado ML'!A69</f>
        <v>0.62232830504643399</v>
      </c>
      <c r="Y69" s="3">
        <f>X69/'Dataset experimental'!$AF69</f>
        <v>1.0918040439411123</v>
      </c>
      <c r="AK69" s="3">
        <f>'Modelos Propostos'!B69+H69</f>
        <v>0.60355770610944393</v>
      </c>
      <c r="AL69" s="3">
        <f>AK69/'Dataset experimental'!$AF69</f>
        <v>1.0588731686130597</v>
      </c>
      <c r="AW69" s="3">
        <f>'Modelos normativos'!S69+F69</f>
        <v>0.56309783347023168</v>
      </c>
      <c r="AX69" s="3">
        <f>AW69/'Dataset experimental'!$AF69</f>
        <v>0.98789093591268728</v>
      </c>
      <c r="BI69" s="3">
        <f>'Modelos Propostos'!B69+S69</f>
        <v>0.55438249348119717</v>
      </c>
      <c r="BJ69" s="3">
        <f>BI69/'Dataset experimental'!$AF69</f>
        <v>0.9726008657564863</v>
      </c>
      <c r="BU69" s="3">
        <f>'Modelos Propostos'!B69+L69</f>
        <v>0.60498823377019528</v>
      </c>
      <c r="BV69" s="3">
        <f>BU69/'Dataset experimental'!$AF69</f>
        <v>1.0613828662635005</v>
      </c>
      <c r="CH69" s="3">
        <f>'Modelos Propostos'!B69+Q69</f>
        <v>0.52806341060685469</v>
      </c>
      <c r="CI69" s="3">
        <f>CH69/'Dataset experimental'!$AF69</f>
        <v>0.92642703615237676</v>
      </c>
    </row>
    <row r="70" spans="1:87" x14ac:dyDescent="0.25">
      <c r="A70" s="3">
        <f t="shared" si="3"/>
        <v>0.10314122381144317</v>
      </c>
      <c r="B70" s="8">
        <f>'Dataset experimental'!K70*COS('Dataset experimental'!AC70)-'Dataset experimental'!M70-'Dataset experimental'!C70</f>
        <v>-5.339270801536891</v>
      </c>
      <c r="C70" s="8">
        <f>('Dataset experimental'!AE70+SIN('Avaliação do resultado ML'!B70))*0.70674187</f>
        <v>0.80958115185800794</v>
      </c>
      <c r="D70" s="8">
        <f>'Modelos Propostos'!E70+'Avaliação do resultado ML'!C70-'Modelos normativos'!AQ70</f>
        <v>1.4633570687175332</v>
      </c>
      <c r="E70" s="8">
        <f>'Modelos empíricos'!I70+1.1854</f>
        <v>1.726943114903575</v>
      </c>
      <c r="F70" s="3">
        <f>-0.01753*('Modelos normativos'!AN70-'Dataset experimental'!C70-ABS(G70)-('Modelos Propostos'!E70-'Modelos normativos'!AP70)/0.25291)</f>
        <v>0.1288349499698877</v>
      </c>
      <c r="G70" s="3">
        <f>'Dataset experimental'!K70+'Modelos empíricos'!K70^2+('Modelos Propostos'!E70-'Modelos normativos'!AQ70)*4.10553</f>
        <v>2.4485981533189731</v>
      </c>
      <c r="H70" s="3">
        <f t="shared" si="4"/>
        <v>0.17125633522430853</v>
      </c>
      <c r="I70" s="3">
        <f>(1.61428/'Dataset experimental'!Q70)^3</f>
        <v>1.5090525343631558</v>
      </c>
      <c r="J70" s="3">
        <f>SIN('Dataset experimental'!E70)+1.450178*(SIN('Avaliação do resultado ML'!I70)+'Dataset experimental'!C70)</f>
        <v>3.9903240564775602</v>
      </c>
      <c r="K70" s="3">
        <f>('Modelos empíricos'!C70-'Dataset experimental'!G70)*'Dataset experimental'!AE70-'Modelos normativos'!AP70</f>
        <v>1.2261345248294315</v>
      </c>
      <c r="L70" s="3">
        <f>0.0076*'Dataset experimental'!B70+'Avaliação do resultado ML'!M70+'Avaliação do resultado ML'!N70+(-0.0328)*(0.0171*'Dataset experimental'!AD70-0.9442)*'Avaliação do resultado ML'!O70-'Avaliação do resultado ML'!P70-0.0364</f>
        <v>0.17127069162066966</v>
      </c>
      <c r="M70" s="8">
        <f>0.03283*SIN(0.7328*'Dataset experimental'!D70-1.8266)</f>
        <v>2.9326529015635511E-2</v>
      </c>
      <c r="N70" s="8">
        <f>0.0476*SIN(4.2067/(0.0095*'Dataset experimental'!P70-1.9338)^3)</f>
        <v>4.7598294147705056E-2</v>
      </c>
      <c r="O70" s="8">
        <f>0.0214*'Dataset experimental'!F70-3.1067*'Dataset experimental'!B70*'Dataset experimental'!P70*('Dataset experimental'!T70-'Dataset experimental'!R70)*(0.39*'Dataset experimental'!P70*'Dataset experimental'!T70/'Dataset experimental'!V70-'Dataset experimental'!Z70+3.12)/(100000*'Dataset experimental'!V70)+0.7995</f>
        <v>0.25124794051414689</v>
      </c>
      <c r="P70" s="8">
        <f>0.4461*('Dataset experimental'!Z70-0.6*'Modelos normativos'!AB70)*(3.4*'Dataset experimental'!L70+0.17*'Dataset experimental'!B70/'Modelos normativos'!AC70)/200000</f>
        <v>5.6466224095220188E-2</v>
      </c>
      <c r="Q70" s="3">
        <f>0.0076*'Dataset experimental'!B70+(-0.0328)*(0.0171*'Dataset experimental'!AD70-0.9442)*'Avaliação do resultado ML'!O70-'Avaliação do resultado ML'!P70-0.0364</f>
        <v>9.4345868457329105E-2</v>
      </c>
      <c r="R70" s="3">
        <f t="shared" si="5"/>
        <v>1.0000838298702488</v>
      </c>
      <c r="S70" s="3">
        <f>(-0.042-0.014*'Com TS variável MC2020'!Q79)*('Modelos normativos'!AP70-ABS('Modelos Propostos'!K70)-'Dataset experimental'!W70+COS(T70))</f>
        <v>7.128093590690783E-2</v>
      </c>
      <c r="T70" s="3">
        <f>'Dataset experimental'!O70-('Modelos normativos'!AQ70-SIN(0.083/('Dataset experimental'!M70-'Dataset experimental'!O70))-'Modelos empíricos'!I70)/0.646</f>
        <v>6.3843412138986988</v>
      </c>
      <c r="X70" s="3">
        <f>'Modelos normativos'!S70+'Avaliação do resultado ML'!A70</f>
        <v>0.20943892638816819</v>
      </c>
      <c r="Y70" s="3">
        <f>X70/'Dataset experimental'!$AF70</f>
        <v>0.80553433226218529</v>
      </c>
      <c r="AK70" s="3">
        <f>'Modelos Propostos'!B70+H70</f>
        <v>0.27755403780103355</v>
      </c>
      <c r="AL70" s="3">
        <f>AK70/'Dataset experimental'!$AF70</f>
        <v>1.0675155300039751</v>
      </c>
      <c r="AW70" s="3">
        <f>'Modelos normativos'!S70+F70</f>
        <v>0.23513265254661272</v>
      </c>
      <c r="AX70" s="3">
        <f>AW70/'Dataset experimental'!$AF70</f>
        <v>0.90435635594851049</v>
      </c>
      <c r="BI70" s="3">
        <f>'Modelos Propostos'!B70+S70</f>
        <v>0.17757863848363287</v>
      </c>
      <c r="BJ70" s="3">
        <f>BI70/'Dataset experimental'!$AF70</f>
        <v>0.68299476339858789</v>
      </c>
      <c r="BU70" s="3">
        <f>'Modelos Propostos'!B70+L70</f>
        <v>0.27756839419739465</v>
      </c>
      <c r="BV70" s="3">
        <f>BU70/'Dataset experimental'!$AF70</f>
        <v>1.0675707469130564</v>
      </c>
      <c r="CH70" s="3">
        <f>'Modelos Propostos'!B70+Q70</f>
        <v>0.20064357103405411</v>
      </c>
      <c r="CI70" s="3">
        <f>CH70/'Dataset experimental'!$AF70</f>
        <v>0.77170604243866969</v>
      </c>
    </row>
    <row r="71" spans="1:87" x14ac:dyDescent="0.25">
      <c r="A71" s="3">
        <f t="shared" si="3"/>
        <v>0.23387339452729419</v>
      </c>
      <c r="B71" s="8">
        <f>'Dataset experimental'!K71*COS('Dataset experimental'!AC71)-'Dataset experimental'!M71-'Dataset experimental'!C71</f>
        <v>-5.339270801536891</v>
      </c>
      <c r="C71" s="8">
        <f>('Dataset experimental'!AE71+SIN('Avaliação do resultado ML'!B71))*0.70674187</f>
        <v>1.7140377971112284</v>
      </c>
      <c r="D71" s="8">
        <f>'Modelos Propostos'!E71+'Avaliação do resultado ML'!C71-'Modelos normativos'!AQ71</f>
        <v>2.9335416698105412</v>
      </c>
      <c r="E71" s="8">
        <f>'Modelos empíricos'!I71+1.1854</f>
        <v>1.7707567531982633</v>
      </c>
      <c r="F71" s="3">
        <f>-0.01753*('Modelos normativos'!AN71-'Dataset experimental'!C71-ABS(G71)-('Modelos Propostos'!E71-'Modelos normativos'!AP71)/0.25291)</f>
        <v>0.1638606018077601</v>
      </c>
      <c r="G71" s="3">
        <f>'Dataset experimental'!K71+'Modelos empíricos'!K71^2+('Modelos Propostos'!E71-'Modelos normativos'!AQ71)*4.10553</f>
        <v>6.3316134468559166</v>
      </c>
      <c r="H71" s="3">
        <f t="shared" si="4"/>
        <v>0.15397951510767402</v>
      </c>
      <c r="I71" s="3">
        <f>(1.61428/'Dataset experimental'!Q71)^3</f>
        <v>1.5090525343631558</v>
      </c>
      <c r="J71" s="3">
        <f>SIN('Dataset experimental'!E71)+1.450178*(SIN('Avaliação do resultado ML'!I71)+'Dataset experimental'!C71)</f>
        <v>3.9903240564775602</v>
      </c>
      <c r="K71" s="3">
        <f>('Modelos empíricos'!C71-'Dataset experimental'!G71)*'Dataset experimental'!AE71-'Modelos normativos'!AP71</f>
        <v>0.69988353132853209</v>
      </c>
      <c r="L71" s="3">
        <f>0.0076*'Dataset experimental'!B71+'Avaliação do resultado ML'!M71+'Avaliação do resultado ML'!N71+(-0.0328)*(0.0171*'Dataset experimental'!AD71-0.9442)*'Avaliação do resultado ML'!O71-'Avaliação do resultado ML'!P71-0.0364</f>
        <v>0.1553100962925103</v>
      </c>
      <c r="M71" s="8">
        <f>0.03283*SIN(0.7328*'Dataset experimental'!D71-1.8266)</f>
        <v>2.9326529015635511E-2</v>
      </c>
      <c r="N71" s="8">
        <f>0.0476*SIN(4.2067/(0.0095*'Dataset experimental'!P71-1.9338)^3)</f>
        <v>4.7598294147705056E-2</v>
      </c>
      <c r="O71" s="8">
        <f>0.0214*'Dataset experimental'!F71-3.1067*'Dataset experimental'!B71*'Dataset experimental'!P71*('Dataset experimental'!T71-'Dataset experimental'!R71)*(0.39*'Dataset experimental'!P71*'Dataset experimental'!T71/'Dataset experimental'!V71-'Dataset experimental'!Z71+3.12)/(100000*'Dataset experimental'!V71)+0.7995</f>
        <v>-1.2632367350600342</v>
      </c>
      <c r="P71" s="8">
        <f>0.4461*('Dataset experimental'!Z71-0.6*'Modelos normativos'!AB71)*(3.4*'Dataset experimental'!L71+0.17*'Dataset experimental'!B71/'Modelos normativos'!AC71)/200000</f>
        <v>0.14237122135690822</v>
      </c>
      <c r="Q71" s="3">
        <f>0.0076*'Dataset experimental'!B71+(-0.0328)*(0.0171*'Dataset experimental'!AD71-0.9442)*'Avaliação do resultado ML'!O71-'Avaliação do resultado ML'!P71-0.0364</f>
        <v>7.838527312916975E-2</v>
      </c>
      <c r="R71" s="3">
        <f t="shared" si="5"/>
        <v>1.0086412870173402</v>
      </c>
      <c r="S71" s="3">
        <f>(-0.042-0.014*'Com TS variável MC2020'!Q80)*('Modelos normativos'!AP71-ABS('Modelos Propostos'!K71)-'Dataset experimental'!W71+COS(T71))</f>
        <v>0.11528491591536279</v>
      </c>
      <c r="T71" s="3">
        <f>'Dataset experimental'!O71-('Modelos normativos'!AQ71-SIN(0.083/('Dataset experimental'!M71-'Dataset experimental'!O71))-'Modelos empíricos'!I71)/0.646</f>
        <v>3.2606502291866359</v>
      </c>
      <c r="X71" s="3">
        <f>'Modelos normativos'!S71+'Avaliação do resultado ML'!A71</f>
        <v>0.60520044490270175</v>
      </c>
      <c r="Y71" s="3">
        <f>X71/'Dataset experimental'!$AF71</f>
        <v>1.0086674081711697</v>
      </c>
      <c r="AK71" s="3">
        <f>'Modelos Propostos'!B71+H71</f>
        <v>0.55440717307983567</v>
      </c>
      <c r="AL71" s="3">
        <f>AK71/'Dataset experimental'!$AF71</f>
        <v>0.92401195513305945</v>
      </c>
      <c r="AW71" s="3">
        <f>'Modelos normativos'!S71+F71</f>
        <v>0.53518765218316766</v>
      </c>
      <c r="AX71" s="3">
        <f>AW71/'Dataset experimental'!$AF71</f>
        <v>0.89197942030527944</v>
      </c>
      <c r="BI71" s="3">
        <f>'Modelos Propostos'!B71+S71</f>
        <v>0.51571257388752445</v>
      </c>
      <c r="BJ71" s="3">
        <f>BI71/'Dataset experimental'!$AF71</f>
        <v>0.85952095647920745</v>
      </c>
      <c r="BU71" s="3">
        <f>'Modelos Propostos'!B71+L71</f>
        <v>0.55573775426467198</v>
      </c>
      <c r="BV71" s="3">
        <f>BU71/'Dataset experimental'!$AF71</f>
        <v>0.92622959044111997</v>
      </c>
      <c r="CH71" s="3">
        <f>'Modelos Propostos'!B71+Q71</f>
        <v>0.47881293110133138</v>
      </c>
      <c r="CI71" s="3">
        <f>CH71/'Dataset experimental'!$AF71</f>
        <v>0.79802155183555235</v>
      </c>
    </row>
    <row r="72" spans="1:87" x14ac:dyDescent="0.25">
      <c r="A72" s="3">
        <f t="shared" si="3"/>
        <v>0.10346273996447666</v>
      </c>
      <c r="B72" s="8">
        <f>'Dataset experimental'!K72*COS('Dataset experimental'!AC72)-'Dataset experimental'!M72-'Dataset experimental'!C72</f>
        <v>-5.339270801536891</v>
      </c>
      <c r="C72" s="8">
        <f>('Dataset experimental'!AE72+SIN('Avaliação do resultado ML'!B72))*0.70674187</f>
        <v>0.80958115185800794</v>
      </c>
      <c r="D72" s="8">
        <f>'Modelos Propostos'!E72+'Avaliação do resultado ML'!C72-'Modelos normativos'!AQ72</f>
        <v>1.4633570687175332</v>
      </c>
      <c r="E72" s="8">
        <f>'Modelos empíricos'!I72+1.1854</f>
        <v>1.7068859624997388</v>
      </c>
      <c r="F72" s="3">
        <f>-0.01753*('Modelos normativos'!AN72-'Dataset experimental'!C72-ABS(G72)-('Modelos Propostos'!E72-'Modelos normativos'!AP72)/0.25291)</f>
        <v>0.1288349499698877</v>
      </c>
      <c r="G72" s="3">
        <f>'Dataset experimental'!K72+'Modelos empíricos'!K72^2+('Modelos Propostos'!E72-'Modelos normativos'!AQ72)*4.10553</f>
        <v>2.4485981533189731</v>
      </c>
      <c r="H72" s="3">
        <f t="shared" si="4"/>
        <v>0.17125633522430853</v>
      </c>
      <c r="I72" s="3">
        <f>(1.61428/'Dataset experimental'!Q72)^3</f>
        <v>1.5090525343631558</v>
      </c>
      <c r="J72" s="3">
        <f>SIN('Dataset experimental'!E72)+1.450178*(SIN('Avaliação do resultado ML'!I72)+'Dataset experimental'!C72)</f>
        <v>3.9903240564775602</v>
      </c>
      <c r="K72" s="3">
        <f>('Modelos empíricos'!C72-'Dataset experimental'!G72)*'Dataset experimental'!AE72-'Modelos normativos'!AP72</f>
        <v>1.2261345248294315</v>
      </c>
      <c r="L72" s="3">
        <f>0.0076*'Dataset experimental'!B72+'Avaliação do resultado ML'!M72+'Avaliação do resultado ML'!N72+(-0.0328)*(0.0171*'Dataset experimental'!AD72-0.9442)*'Avaliação do resultado ML'!O72-'Avaliação do resultado ML'!P72-0.0364</f>
        <v>0.17127069162066966</v>
      </c>
      <c r="M72" s="8">
        <f>0.03283*SIN(0.7328*'Dataset experimental'!D72-1.8266)</f>
        <v>2.9326529015635511E-2</v>
      </c>
      <c r="N72" s="8">
        <f>0.0476*SIN(4.2067/(0.0095*'Dataset experimental'!P72-1.9338)^3)</f>
        <v>4.7598294147705056E-2</v>
      </c>
      <c r="O72" s="8">
        <f>0.0214*'Dataset experimental'!F72-3.1067*'Dataset experimental'!B72*'Dataset experimental'!P72*('Dataset experimental'!T72-'Dataset experimental'!R72)*(0.39*'Dataset experimental'!P72*'Dataset experimental'!T72/'Dataset experimental'!V72-'Dataset experimental'!Z72+3.12)/(100000*'Dataset experimental'!V72)+0.7995</f>
        <v>0.25124794051414689</v>
      </c>
      <c r="P72" s="8">
        <f>0.4461*('Dataset experimental'!Z72-0.6*'Modelos normativos'!AB72)*(3.4*'Dataset experimental'!L72+0.17*'Dataset experimental'!B72/'Modelos normativos'!AC72)/200000</f>
        <v>5.6466224095220188E-2</v>
      </c>
      <c r="Q72" s="3">
        <f>0.0076*'Dataset experimental'!B72+(-0.0328)*(0.0171*'Dataset experimental'!AD72-0.9442)*'Avaliação do resultado ML'!O72-'Avaliação do resultado ML'!P72-0.0364</f>
        <v>9.4345868457329105E-2</v>
      </c>
      <c r="R72" s="3">
        <f t="shared" si="5"/>
        <v>1.0000838298702488</v>
      </c>
      <c r="S72" s="3">
        <f>(-0.042-0.014*'Com TS variável MC2020'!Q81)*('Modelos normativos'!AP72-ABS('Modelos Propostos'!K72)-'Dataset experimental'!W72+COS(T72))</f>
        <v>7.1230700908525346E-2</v>
      </c>
      <c r="T72" s="3">
        <f>'Dataset experimental'!O72-('Modelos normativos'!AQ72-SIN(0.083/('Dataset experimental'!M72-'Dataset experimental'!O72))-'Modelos empíricos'!I72)/0.646</f>
        <v>6.3532929903633484</v>
      </c>
      <c r="X72" s="3">
        <f>'Modelos normativos'!S72+'Avaliação do resultado ML'!A72</f>
        <v>0.20976044254120169</v>
      </c>
      <c r="Y72" s="3">
        <f>X72/'Dataset experimental'!$AF72</f>
        <v>0.77689052793037661</v>
      </c>
      <c r="AK72" s="3">
        <f>'Modelos Propostos'!B72+H72</f>
        <v>0.27755403780103355</v>
      </c>
      <c r="AL72" s="3">
        <f>AK72/'Dataset experimental'!$AF72</f>
        <v>1.0279779177816057</v>
      </c>
      <c r="AW72" s="3">
        <f>'Modelos normativos'!S72+F72</f>
        <v>0.23513265254661272</v>
      </c>
      <c r="AX72" s="3">
        <f>AW72/'Dataset experimental'!$AF72</f>
        <v>0.87086167609856557</v>
      </c>
      <c r="BI72" s="3">
        <f>'Modelos Propostos'!B72+S72</f>
        <v>0.17752840348525037</v>
      </c>
      <c r="BJ72" s="3">
        <f>BI72/'Dataset experimental'!$AF72</f>
        <v>0.65751260550092727</v>
      </c>
      <c r="BU72" s="3">
        <f>'Modelos Propostos'!B72+L72</f>
        <v>0.27756839419739465</v>
      </c>
      <c r="BV72" s="3">
        <f>BU72/'Dataset experimental'!$AF72</f>
        <v>1.02803108961998</v>
      </c>
      <c r="CH72" s="3">
        <f>'Modelos Propostos'!B72+Q72</f>
        <v>0.20064357103405411</v>
      </c>
      <c r="CI72" s="3">
        <f>CH72/'Dataset experimental'!$AF72</f>
        <v>0.74312433716316328</v>
      </c>
    </row>
    <row r="73" spans="1:87" x14ac:dyDescent="0.25">
      <c r="A73" s="3">
        <f t="shared" si="3"/>
        <v>0.2337143560738405</v>
      </c>
      <c r="B73" s="8">
        <f>'Dataset experimental'!K73*COS('Dataset experimental'!AC73)-'Dataset experimental'!M73-'Dataset experimental'!C73</f>
        <v>-5.339270801536891</v>
      </c>
      <c r="C73" s="8">
        <f>('Dataset experimental'!AE73+SIN('Avaliação do resultado ML'!B73))*0.70674187</f>
        <v>1.7140377971112284</v>
      </c>
      <c r="D73" s="8">
        <f>'Modelos Propostos'!E73+'Avaliação do resultado ML'!C73-'Modelos normativos'!AQ73</f>
        <v>2.9335416698105412</v>
      </c>
      <c r="E73" s="8">
        <f>'Modelos empíricos'!I73+1.1854</f>
        <v>1.780678054099929</v>
      </c>
      <c r="F73" s="3">
        <f>-0.01753*('Modelos normativos'!AN73-'Dataset experimental'!C73-ABS(G73)-('Modelos Propostos'!E73-'Modelos normativos'!AP73)/0.25291)</f>
        <v>0.1638606018077601</v>
      </c>
      <c r="G73" s="3">
        <f>'Dataset experimental'!K73+'Modelos empíricos'!K73^2+('Modelos Propostos'!E73-'Modelos normativos'!AQ73)*4.10553</f>
        <v>6.3316134468559166</v>
      </c>
      <c r="H73" s="3">
        <f t="shared" si="4"/>
        <v>0.15397951510767402</v>
      </c>
      <c r="I73" s="3">
        <f>(1.61428/'Dataset experimental'!Q73)^3</f>
        <v>1.5090525343631558</v>
      </c>
      <c r="J73" s="3">
        <f>SIN('Dataset experimental'!E73)+1.450178*(SIN('Avaliação do resultado ML'!I73)+'Dataset experimental'!C73)</f>
        <v>3.9903240564775602</v>
      </c>
      <c r="K73" s="3">
        <f>('Modelos empíricos'!C73-'Dataset experimental'!G73)*'Dataset experimental'!AE73-'Modelos normativos'!AP73</f>
        <v>0.69988353132853209</v>
      </c>
      <c r="L73" s="3">
        <f>0.0076*'Dataset experimental'!B73+'Avaliação do resultado ML'!M73+'Avaliação do resultado ML'!N73+(-0.0328)*(0.0171*'Dataset experimental'!AD73-0.9442)*'Avaliação do resultado ML'!O73-'Avaliação do resultado ML'!P73-0.0364</f>
        <v>0.1553100962925103</v>
      </c>
      <c r="M73" s="8">
        <f>0.03283*SIN(0.7328*'Dataset experimental'!D73-1.8266)</f>
        <v>2.9326529015635511E-2</v>
      </c>
      <c r="N73" s="8">
        <f>0.0476*SIN(4.2067/(0.0095*'Dataset experimental'!P73-1.9338)^3)</f>
        <v>4.7598294147705056E-2</v>
      </c>
      <c r="O73" s="8">
        <f>0.0214*'Dataset experimental'!F73-3.1067*'Dataset experimental'!B73*'Dataset experimental'!P73*('Dataset experimental'!T73-'Dataset experimental'!R73)*(0.39*'Dataset experimental'!P73*'Dataset experimental'!T73/'Dataset experimental'!V73-'Dataset experimental'!Z73+3.12)/(100000*'Dataset experimental'!V73)+0.7995</f>
        <v>-1.2632367350600342</v>
      </c>
      <c r="P73" s="8">
        <f>0.4461*('Dataset experimental'!Z73-0.6*'Modelos normativos'!AB73)*(3.4*'Dataset experimental'!L73+0.17*'Dataset experimental'!B73/'Modelos normativos'!AC73)/200000</f>
        <v>0.14237122135690822</v>
      </c>
      <c r="Q73" s="3">
        <f>0.0076*'Dataset experimental'!B73+(-0.0328)*(0.0171*'Dataset experimental'!AD73-0.9442)*'Avaliação do resultado ML'!O73-'Avaliação do resultado ML'!P73-0.0364</f>
        <v>7.838527312916975E-2</v>
      </c>
      <c r="R73" s="3">
        <f t="shared" si="5"/>
        <v>1.0086412870173402</v>
      </c>
      <c r="S73" s="3">
        <f>(-0.042-0.014*'Com TS variável MC2020'!Q82)*('Modelos normativos'!AP73-ABS('Modelos Propostos'!K73)-'Dataset experimental'!W73+COS(T73))</f>
        <v>0.11521762718801386</v>
      </c>
      <c r="T73" s="3">
        <f>'Dataset experimental'!O73-('Modelos normativos'!AQ73-SIN(0.083/('Dataset experimental'!M73-'Dataset experimental'!O73))-'Modelos empíricos'!I73)/0.646</f>
        <v>3.2760082801180066</v>
      </c>
      <c r="X73" s="3">
        <f>'Modelos normativos'!S73+'Avaliação do resultado ML'!A73</f>
        <v>0.60504140644924809</v>
      </c>
      <c r="Y73" s="3">
        <f>X73/'Dataset experimental'!$AF73</f>
        <v>1.0254939092360138</v>
      </c>
      <c r="AK73" s="3">
        <f>'Modelos Propostos'!B73+H73</f>
        <v>0.55440717307983567</v>
      </c>
      <c r="AL73" s="3">
        <f>AK73/'Dataset experimental'!$AF73</f>
        <v>0.93967317471158596</v>
      </c>
      <c r="AW73" s="3">
        <f>'Modelos normativos'!S73+F73</f>
        <v>0.53518765218316766</v>
      </c>
      <c r="AX73" s="3">
        <f>AW73/'Dataset experimental'!$AF73</f>
        <v>0.90709771556469099</v>
      </c>
      <c r="BI73" s="3">
        <f>'Modelos Propostos'!B73+S73</f>
        <v>0.51564528516017549</v>
      </c>
      <c r="BJ73" s="3">
        <f>BI73/'Dataset experimental'!$AF73</f>
        <v>0.87397505959351784</v>
      </c>
      <c r="BU73" s="3">
        <f>'Modelos Propostos'!B73+L73</f>
        <v>0.55573775426467198</v>
      </c>
      <c r="BV73" s="3">
        <f>BU73/'Dataset experimental'!$AF73</f>
        <v>0.94192839705876608</v>
      </c>
      <c r="CH73" s="3">
        <f>'Modelos Propostos'!B73+Q73</f>
        <v>0.47881293110133138</v>
      </c>
      <c r="CI73" s="3">
        <f>CH73/'Dataset experimental'!$AF73</f>
        <v>0.81154734084971425</v>
      </c>
    </row>
    <row r="74" spans="1:87" x14ac:dyDescent="0.25">
      <c r="A74" s="3">
        <f t="shared" si="3"/>
        <v>2.3745574742577852E-4</v>
      </c>
      <c r="B74" s="8">
        <f>'Dataset experimental'!K74*COS('Dataset experimental'!AC74)-'Dataset experimental'!M74-'Dataset experimental'!C74</f>
        <v>3.3623581702228353</v>
      </c>
      <c r="C74" s="8">
        <f>('Dataset experimental'!AE74+SIN('Avaliação do resultado ML'!B74))*0.70674187</f>
        <v>-0.68210856842123813</v>
      </c>
      <c r="D74" s="8">
        <f>'Modelos Propostos'!E74+'Avaliação do resultado ML'!C74-'Modelos normativos'!AQ74</f>
        <v>-0.38397115221809575</v>
      </c>
      <c r="E74" s="8">
        <f>'Modelos empíricos'!I74+1.1854</f>
        <v>2.1266104342402983</v>
      </c>
      <c r="F74" s="3">
        <f>-0.01753*('Modelos normativos'!AN74-'Dataset experimental'!C74-ABS(G74)-('Modelos Propostos'!E74-'Modelos normativos'!AP74)/0.25291)</f>
        <v>4.6010846085268169E-2</v>
      </c>
      <c r="G74" s="3">
        <f>'Dataset experimental'!K74+'Modelos empíricos'!K74^2+('Modelos Propostos'!E74-'Modelos normativos'!AQ74)*4.10553</f>
        <v>3.2134531363789205</v>
      </c>
      <c r="H74" s="3">
        <f t="shared" si="4"/>
        <v>-3.5835496292014275E-2</v>
      </c>
      <c r="I74" s="3">
        <f>(1.61428/'Dataset experimental'!Q74)^3</f>
        <v>-7.030270888875962</v>
      </c>
      <c r="J74" s="3">
        <f>SIN('Dataset experimental'!E74)+1.450178*(SIN('Avaliação do resultado ML'!I74)+'Dataset experimental'!C74)</f>
        <v>-2.5596576554191222</v>
      </c>
      <c r="K74" s="3">
        <f>('Modelos empíricos'!C74-'Dataset experimental'!G74)*'Dataset experimental'!AE74-'Modelos normativos'!AP74</f>
        <v>1.4681104031494214</v>
      </c>
      <c r="L74" s="3">
        <f>0.0076*'Dataset experimental'!B74+'Avaliação do resultado ML'!M74+'Avaliação do resultado ML'!N74+(-0.0328)*(0.0171*'Dataset experimental'!AD74-0.9442)*'Avaliação do resultado ML'!O74-'Avaliação do resultado ML'!P74-0.0364</f>
        <v>-3.1252352515356074E-2</v>
      </c>
      <c r="M74" s="8">
        <f>0.03283*SIN(0.7328*'Dataset experimental'!D74-1.8266)</f>
        <v>1.1926910321452761E-2</v>
      </c>
      <c r="N74" s="8">
        <f>0.0476*SIN(4.2067/(0.0095*'Dataset experimental'!P74-1.9338)^3)</f>
        <v>-2.752245318689556E-2</v>
      </c>
      <c r="O74" s="8">
        <f>0.0214*'Dataset experimental'!F74-3.1067*'Dataset experimental'!B74*'Dataset experimental'!P74*('Dataset experimental'!T74-'Dataset experimental'!R74)*(0.39*'Dataset experimental'!P74*'Dataset experimental'!T74/'Dataset experimental'!V74-'Dataset experimental'!Z74+3.12)/(100000*'Dataset experimental'!V74)+0.7995</f>
        <v>0.26708937568796587</v>
      </c>
      <c r="P74" s="8">
        <f>0.4461*('Dataset experimental'!Z74-0.6*'Modelos normativos'!AB74)*(3.4*'Dataset experimental'!L74+0.17*'Dataset experimental'!B74/'Modelos normativos'!AC74)/200000</f>
        <v>5.8142764480703366E-2</v>
      </c>
      <c r="Q74" s="3">
        <f>0.0076*'Dataset experimental'!B74+(-0.0328)*(0.0171*'Dataset experimental'!AD74-0.9442)*'Avaliação do resultado ML'!O74-'Avaliação do resultado ML'!P74-0.0364</f>
        <v>-1.5656809649913284E-2</v>
      </c>
      <c r="R74" s="3">
        <f t="shared" si="5"/>
        <v>0.87210603309882084</v>
      </c>
      <c r="S74" s="3">
        <f>(-0.042-0.014*'Com TS variável MC2020'!Q83)*('Modelos normativos'!AP74-ABS('Modelos Propostos'!K74)-'Dataset experimental'!W74+COS(T74))</f>
        <v>9.6814111587953361E-2</v>
      </c>
      <c r="T74" s="3">
        <f>'Dataset experimental'!O74-('Modelos normativos'!AQ74-SIN(0.083/('Dataset experimental'!M74-'Dataset experimental'!O74))-'Modelos empíricos'!I74)/0.646</f>
        <v>2.7874416013011287</v>
      </c>
      <c r="X74" s="3">
        <f>'Modelos normativos'!S74+'Avaliação do resultado ML'!A74</f>
        <v>0.12389959974629655</v>
      </c>
      <c r="Y74" s="3">
        <f>X74/'Dataset experimental'!$AF74</f>
        <v>0.82599733164197708</v>
      </c>
      <c r="AK74" s="3">
        <f>'Modelos Propostos'!B74+H74</f>
        <v>0.10992735993588426</v>
      </c>
      <c r="AL74" s="3">
        <f>AK74/'Dataset experimental'!$AF74</f>
        <v>0.73284906623922841</v>
      </c>
      <c r="AW74" s="3">
        <f>'Modelos normativos'!S74+F74</f>
        <v>0.16967299008413894</v>
      </c>
      <c r="AX74" s="3">
        <f>AW74/'Dataset experimental'!$AF74</f>
        <v>1.131153267227593</v>
      </c>
      <c r="BI74" s="3">
        <f>'Modelos Propostos'!B74+S74</f>
        <v>0.24257696781585189</v>
      </c>
      <c r="BJ74" s="3">
        <f>BI74/'Dataset experimental'!$AF74</f>
        <v>1.6171797854390126</v>
      </c>
      <c r="BU74" s="3">
        <f>'Modelos Propostos'!B74+L74</f>
        <v>0.11451050371254246</v>
      </c>
      <c r="BV74" s="3">
        <f>BU74/'Dataset experimental'!$AF74</f>
        <v>0.76340335808361637</v>
      </c>
      <c r="CH74" s="3">
        <f>'Modelos Propostos'!B74+Q74</f>
        <v>0.13010604657798525</v>
      </c>
      <c r="CI74" s="3">
        <f>CH74/'Dataset experimental'!$AF74</f>
        <v>0.86737364385323501</v>
      </c>
    </row>
    <row r="75" spans="1:87" x14ac:dyDescent="0.25">
      <c r="A75" s="3">
        <f t="shared" si="3"/>
        <v>-4.147539449480056E-3</v>
      </c>
      <c r="B75" s="8">
        <f>'Dataset experimental'!K75*COS('Dataset experimental'!AC75)-'Dataset experimental'!M75-'Dataset experimental'!C75</f>
        <v>3.3623581702228353</v>
      </c>
      <c r="C75" s="8">
        <f>('Dataset experimental'!AE75+SIN('Avaliação do resultado ML'!B75))*0.70674187</f>
        <v>-0.65919566674148988</v>
      </c>
      <c r="D75" s="8">
        <f>'Modelos Propostos'!E75+'Avaliação do resultado ML'!C75-'Modelos normativos'!AQ75</f>
        <v>-0.34327667834698916</v>
      </c>
      <c r="E75" s="8">
        <f>'Modelos empíricos'!I75+1.1854</f>
        <v>2.1732048966750397</v>
      </c>
      <c r="F75" s="3">
        <f>-0.01753*('Modelos normativos'!AN75-'Dataset experimental'!C75-ABS(G75)-('Modelos Propostos'!E75-'Modelos normativos'!AP75)/0.25291)</f>
        <v>2.6876897522353019E-2</v>
      </c>
      <c r="G75" s="3">
        <f>'Dataset experimental'!K75+'Modelos empíricos'!K75^2+('Modelos Propostos'!E75-'Modelos normativos'!AQ75)*4.10553</f>
        <v>2.8078341747950648</v>
      </c>
      <c r="H75" s="3">
        <f t="shared" si="4"/>
        <v>-5.3613109279481687E-2</v>
      </c>
      <c r="I75" s="3">
        <f>(1.61428/'Dataset experimental'!Q75)^3</f>
        <v>-7.030270888875962</v>
      </c>
      <c r="J75" s="3">
        <f>SIN('Dataset experimental'!E75)+1.450178*(SIN('Avaliação do resultado ML'!I75)+'Dataset experimental'!C75)</f>
        <v>-2.5596576554191222</v>
      </c>
      <c r="K75" s="3">
        <f>('Modelos empíricos'!C75-'Dataset experimental'!G75)*'Dataset experimental'!AE75-'Modelos normativos'!AP75</f>
        <v>0.92660528626037442</v>
      </c>
      <c r="L75" s="3">
        <f>0.0076*'Dataset experimental'!B75+'Avaliação do resultado ML'!M75+'Avaliação do resultado ML'!N75+(-0.0328)*(0.0171*'Dataset experimental'!AD75-0.9442)*'Avaliação do resultado ML'!O75-'Avaliação do resultado ML'!P75-0.0364</f>
        <v>-4.9063234110926474E-2</v>
      </c>
      <c r="M75" s="8">
        <f>0.03283*SIN(0.7328*'Dataset experimental'!D75-1.8266)</f>
        <v>1.1926910321452761E-2</v>
      </c>
      <c r="N75" s="8">
        <f>0.0476*SIN(4.2067/(0.0095*'Dataset experimental'!P75-1.9338)^3)</f>
        <v>-2.752245318689556E-2</v>
      </c>
      <c r="O75" s="8">
        <f>0.0214*'Dataset experimental'!F75-3.1067*'Dataset experimental'!B75*'Dataset experimental'!P75*('Dataset experimental'!T75-'Dataset experimental'!R75)*(0.39*'Dataset experimental'!P75*'Dataset experimental'!T75/'Dataset experimental'!V75-'Dataset experimental'!Z75+3.12)/(100000*'Dataset experimental'!V75)+0.7995</f>
        <v>7.1902557870541339E-2</v>
      </c>
      <c r="P75" s="8">
        <f>0.4461*('Dataset experimental'!Z75-0.6*'Modelos normativos'!AB75)*(3.4*'Dataset experimental'!L75+0.17*'Dataset experimental'!B75/'Modelos normativos'!AC75)/200000</f>
        <v>7.1102058666231663E-2</v>
      </c>
      <c r="Q75" s="3">
        <f>0.0076*'Dataset experimental'!B75+(-0.0328)*(0.0171*'Dataset experimental'!AD75-0.9442)*'Avaliação do resultado ML'!O75-'Avaliação do resultado ML'!P75-0.0364</f>
        <v>-3.3467691245483683E-2</v>
      </c>
      <c r="R75" s="3">
        <f t="shared" si="5"/>
        <v>0.91513502518876477</v>
      </c>
      <c r="S75" s="3">
        <f>(-0.042-0.014*'Com TS variável MC2020'!Q84)*('Modelos normativos'!AP75-ABS('Modelos Propostos'!K75)-'Dataset experimental'!W75+COS(T75))</f>
        <v>6.9578865609966817E-2</v>
      </c>
      <c r="T75" s="3">
        <f>'Dataset experimental'!O75-('Modelos normativos'!AQ75-SIN(0.083/('Dataset experimental'!M75-'Dataset experimental'!O75))-'Modelos empíricos'!I75)/0.646</f>
        <v>2.4079677382343889</v>
      </c>
      <c r="X75" s="3">
        <f>'Modelos normativos'!S75+'Avaliação do resultado ML'!A75</f>
        <v>0.14955475673399043</v>
      </c>
      <c r="Y75" s="3">
        <f>X75/'Dataset experimental'!$AF75</f>
        <v>0.87973386314112012</v>
      </c>
      <c r="AK75" s="3">
        <f>'Modelos Propostos'!B75+H75</f>
        <v>0.13233327393739769</v>
      </c>
      <c r="AL75" s="3">
        <f>AK75/'Dataset experimental'!$AF75</f>
        <v>0.77843102316116286</v>
      </c>
      <c r="AW75" s="3">
        <f>'Modelos normativos'!S75+F75</f>
        <v>0.18057919370582354</v>
      </c>
      <c r="AX75" s="3">
        <f>AW75/'Dataset experimental'!$AF75</f>
        <v>1.0622305512107266</v>
      </c>
      <c r="BI75" s="3">
        <f>'Modelos Propostos'!B75+S75</f>
        <v>0.25552524882684619</v>
      </c>
      <c r="BJ75" s="3">
        <f>BI75/'Dataset experimental'!$AF75</f>
        <v>1.503089698981448</v>
      </c>
      <c r="BU75" s="3">
        <f>'Modelos Propostos'!B75+L75</f>
        <v>0.13688314910595289</v>
      </c>
      <c r="BV75" s="3">
        <f>BU75/'Dataset experimental'!$AF75</f>
        <v>0.80519499474089928</v>
      </c>
      <c r="CH75" s="3">
        <f>'Modelos Propostos'!B75+Q75</f>
        <v>0.15247869197139569</v>
      </c>
      <c r="CI75" s="3">
        <f>CH75/'Dataset experimental'!$AF75</f>
        <v>0.89693348218468039</v>
      </c>
    </row>
    <row r="76" spans="1:87" x14ac:dyDescent="0.25">
      <c r="A76" s="3">
        <f t="shared" si="3"/>
        <v>2.940771954657561E-2</v>
      </c>
      <c r="B76" s="8">
        <f>'Dataset experimental'!K76*COS('Dataset experimental'!AC76)-'Dataset experimental'!M76-'Dataset experimental'!C76</f>
        <v>3.779798730031998</v>
      </c>
      <c r="C76" s="8">
        <f>('Dataset experimental'!AE76+SIN('Avaliação do resultado ML'!B76))*0.70674187</f>
        <v>-0.83382952532551158</v>
      </c>
      <c r="D76" s="8">
        <f>'Modelos Propostos'!E76+'Avaliação do resultado ML'!C76-'Modelos normativos'!AQ76</f>
        <v>-0.73154555165479662</v>
      </c>
      <c r="E76" s="8">
        <f>'Modelos empíricos'!I76+1.1854</f>
        <v>2.245318326348297</v>
      </c>
      <c r="F76" s="3">
        <f>-0.01753*('Modelos normativos'!AN76-'Dataset experimental'!C76-ABS(G76)-('Modelos Propostos'!E76-'Modelos normativos'!AP76)/0.25291)</f>
        <v>5.318696574141233E-2</v>
      </c>
      <c r="G76" s="3">
        <f>'Dataset experimental'!K76+'Modelos empíricos'!K76^2+('Modelos Propostos'!E76-'Modelos normativos'!AQ76)*4.10553</f>
        <v>3.1077793073058326</v>
      </c>
      <c r="H76" s="3">
        <f t="shared" si="4"/>
        <v>-8.1934680532065995E-3</v>
      </c>
      <c r="I76" s="3">
        <f>(1.61428/'Dataset experimental'!Q76)^3</f>
        <v>-7.030270888875962</v>
      </c>
      <c r="J76" s="3">
        <f>SIN('Dataset experimental'!E76)+1.450178*(SIN('Avaliação do resultado ML'!I76)+'Dataset experimental'!C76)</f>
        <v>-1.822758207238983</v>
      </c>
      <c r="K76" s="3">
        <f>('Modelos empíricos'!C76-'Dataset experimental'!G76)*'Dataset experimental'!AE76-'Modelos normativos'!AP76</f>
        <v>1.5731856195689677</v>
      </c>
      <c r="L76" s="3">
        <f>0.0076*'Dataset experimental'!B76+'Avaliação do resultado ML'!M76+'Avaliação do resultado ML'!N76+(-0.0328)*(0.0171*'Dataset experimental'!AD76-0.9442)*'Avaliação do resultado ML'!O76-'Avaliação do resultado ML'!P76-0.0364</f>
        <v>-3.562669510277415E-3</v>
      </c>
      <c r="M76" s="8">
        <f>0.03283*SIN(0.7328*'Dataset experimental'!D76-1.8266)</f>
        <v>1.1926910321452761E-2</v>
      </c>
      <c r="N76" s="8">
        <f>0.0476*SIN(4.2067/(0.0095*'Dataset experimental'!P76-1.9338)^3)</f>
        <v>-2.752245318689556E-2</v>
      </c>
      <c r="O76" s="8">
        <f>0.0214*'Dataset experimental'!F76-3.1067*'Dataset experimental'!B76*'Dataset experimental'!P76*('Dataset experimental'!T76-'Dataset experimental'!R76)*(0.39*'Dataset experimental'!P76*'Dataset experimental'!T76/'Dataset experimental'!V76-'Dataset experimental'!Z76+3.12)/(100000*'Dataset experimental'!V76)+0.7995</f>
        <v>0.38827938774375637</v>
      </c>
      <c r="P76" s="8">
        <f>0.4461*('Dataset experimental'!Z76-0.6*'Modelos normativos'!AB76)*(3.4*'Dataset experimental'!L76+0.17*'Dataset experimental'!B76/'Modelos normativos'!AC76)/200000</f>
        <v>5.5516927278953847E-2</v>
      </c>
      <c r="Q76" s="3">
        <f>0.0076*'Dataset experimental'!B76+(-0.0328)*(0.0171*'Dataset experimental'!AD76-0.9442)*'Avaliação do resultado ML'!O76-'Avaliação do resultado ML'!P76-0.0364</f>
        <v>1.2032873355165376E-2</v>
      </c>
      <c r="R76" s="3">
        <f t="shared" si="5"/>
        <v>0.43481825853743666</v>
      </c>
      <c r="S76" s="3">
        <f>(-0.042-0.014*'Com TS variável MC2020'!Q85)*('Modelos normativos'!AP76-ABS('Modelos Propostos'!K76)-'Dataset experimental'!W76+COS(T76))</f>
        <v>0.1187391637680057</v>
      </c>
      <c r="T76" s="3">
        <f>'Dataset experimental'!O76-('Modelos normativos'!AQ76-SIN(0.083/('Dataset experimental'!M76-'Dataset experimental'!O76))-'Modelos empíricos'!I76)/0.646</f>
        <v>3.0712797856411895</v>
      </c>
      <c r="X76" s="3">
        <f>'Modelos normativos'!S76+'Avaliação do resultado ML'!A76</f>
        <v>0.1519787384355907</v>
      </c>
      <c r="Y76" s="3">
        <f>X76/'Dataset experimental'!$AF76</f>
        <v>1.0131915895706047</v>
      </c>
      <c r="AK76" s="3">
        <f>'Modelos Propostos'!B76+H76</f>
        <v>0.13059422574872542</v>
      </c>
      <c r="AL76" s="3">
        <f>AK76/'Dataset experimental'!$AF76</f>
        <v>0.87062817165816953</v>
      </c>
      <c r="AW76" s="3">
        <f>'Modelos normativos'!S76+F76</f>
        <v>0.17575798463042741</v>
      </c>
      <c r="AX76" s="3">
        <f>AW76/'Dataset experimental'!$AF76</f>
        <v>1.1717198975361829</v>
      </c>
      <c r="BI76" s="3">
        <f>'Modelos Propostos'!B76+S76</f>
        <v>0.25752685756993771</v>
      </c>
      <c r="BJ76" s="3">
        <f>BI76/'Dataset experimental'!$AF76</f>
        <v>1.7168457171329181</v>
      </c>
      <c r="BU76" s="3">
        <f>'Modelos Propostos'!B76+L76</f>
        <v>0.13522502429165459</v>
      </c>
      <c r="BV76" s="3">
        <f>BU76/'Dataset experimental'!$AF76</f>
        <v>0.901500161944364</v>
      </c>
      <c r="CH76" s="3">
        <f>'Modelos Propostos'!B76+Q76</f>
        <v>0.15082056715709738</v>
      </c>
      <c r="CI76" s="3">
        <f>CH76/'Dataset experimental'!$AF76</f>
        <v>1.0054704477139826</v>
      </c>
    </row>
    <row r="77" spans="1:87" x14ac:dyDescent="0.25">
      <c r="A77" s="3">
        <f t="shared" si="3"/>
        <v>2.7391597956115676E-2</v>
      </c>
      <c r="B77" s="8">
        <f>'Dataset experimental'!K77*COS('Dataset experimental'!AC77)-'Dataset experimental'!M77-'Dataset experimental'!C77</f>
        <v>3.779798730031998</v>
      </c>
      <c r="C77" s="8">
        <f>('Dataset experimental'!AE77+SIN('Avaliação do resultado ML'!B77))*0.70674187</f>
        <v>-0.79644531732171187</v>
      </c>
      <c r="D77" s="8">
        <f>'Modelos Propostos'!E77+'Avaliação do resultado ML'!C77-'Modelos normativos'!AQ77</f>
        <v>-0.71501557423411821</v>
      </c>
      <c r="E77" s="8">
        <f>'Modelos empíricos'!I77+1.1854</f>
        <v>2.2789017080732679</v>
      </c>
      <c r="F77" s="3">
        <f>-0.01753*('Modelos normativos'!AN77-'Dataset experimental'!C77-ABS(G77)-('Modelos Propostos'!E77-'Modelos normativos'!AP77)/0.25291)</f>
        <v>3.6905917228989636E-2</v>
      </c>
      <c r="G77" s="3">
        <f>'Dataset experimental'!K77+'Modelos empíricos'!K77^2+('Modelos Propostos'!E77-'Modelos normativos'!AQ77)*4.10553</f>
        <v>2.6064813453312512</v>
      </c>
      <c r="H77" s="3">
        <f t="shared" si="4"/>
        <v>-2.093058389673505E-2</v>
      </c>
      <c r="I77" s="3">
        <f>(1.61428/'Dataset experimental'!Q77)^3</f>
        <v>-7.030270888875962</v>
      </c>
      <c r="J77" s="3">
        <f>SIN('Dataset experimental'!E77)+1.450178*(SIN('Avaliação do resultado ML'!I77)+'Dataset experimental'!C77)</f>
        <v>-1.822758207238983</v>
      </c>
      <c r="K77" s="3">
        <f>('Modelos empíricos'!C77-'Dataset experimental'!G77)*'Dataset experimental'!AE77-'Modelos normativos'!AP77</f>
        <v>1.1852137693244216</v>
      </c>
      <c r="L77" s="3">
        <f>0.0076*'Dataset experimental'!B77+'Avaliação do resultado ML'!M77+'Avaliação do resultado ML'!N77+(-0.0328)*(0.0171*'Dataset experimental'!AD77-0.9442)*'Avaliação do resultado ML'!O77-'Avaliação do resultado ML'!P77-0.0364</f>
        <v>-1.6309427842768606E-2</v>
      </c>
      <c r="M77" s="8">
        <f>0.03283*SIN(0.7328*'Dataset experimental'!D77-1.8266)</f>
        <v>1.1926910321452761E-2</v>
      </c>
      <c r="N77" s="8">
        <f>0.0476*SIN(4.2067/(0.0095*'Dataset experimental'!P77-1.9338)^3)</f>
        <v>-2.752245318689556E-2</v>
      </c>
      <c r="O77" s="8">
        <f>0.0214*'Dataset experimental'!F77-3.1067*'Dataset experimental'!B77*'Dataset experimental'!P77*('Dataset experimental'!T77-'Dataset experimental'!R77)*(0.39*'Dataset experimental'!P77*'Dataset experimental'!T77/'Dataset experimental'!V77-'Dataset experimental'!Z77+3.12)/(100000*'Dataset experimental'!V77)+0.7995</f>
        <v>0.25643899411682336</v>
      </c>
      <c r="P77" s="8">
        <f>0.4461*('Dataset experimental'!Z77-0.6*'Modelos normativos'!AB77)*(3.4*'Dataset experimental'!L77+0.17*'Dataset experimental'!B77/'Modelos normativos'!AC77)/200000</f>
        <v>6.5295016706675341E-2</v>
      </c>
      <c r="Q77" s="3">
        <f>0.0076*'Dataset experimental'!B77+(-0.0328)*(0.0171*'Dataset experimental'!AD77-0.9442)*'Avaliação do resultado ML'!O77-'Avaliação do resultado ML'!P77-0.0364</f>
        <v>-7.1388497732581546E-4</v>
      </c>
      <c r="R77" s="3">
        <f t="shared" si="5"/>
        <v>0.77921513911098794</v>
      </c>
      <c r="S77" s="3">
        <f>(-0.042-0.014*'Com TS variável MC2020'!Q86)*('Modelos normativos'!AP77-ABS('Modelos Propostos'!K77)-'Dataset experimental'!W77+COS(T77))</f>
        <v>0.1017040725325889</v>
      </c>
      <c r="T77" s="3">
        <f>'Dataset experimental'!O77-('Modelos normativos'!AQ77-SIN(0.083/('Dataset experimental'!M77-'Dataset experimental'!O77))-'Modelos empíricos'!I77)/0.646</f>
        <v>2.7019989946055394</v>
      </c>
      <c r="X77" s="3">
        <f>'Modelos normativos'!S77+'Avaliação do resultado ML'!A77</f>
        <v>0.17396817736948278</v>
      </c>
      <c r="Y77" s="3">
        <f>X77/'Dataset experimental'!$AF77</f>
        <v>1.0233422198204869</v>
      </c>
      <c r="AK77" s="3">
        <f>'Modelos Propostos'!B77+H77</f>
        <v>0.14824354584354407</v>
      </c>
      <c r="AL77" s="3">
        <f>AK77/'Dataset experimental'!$AF77</f>
        <v>0.87202085790320039</v>
      </c>
      <c r="AW77" s="3">
        <f>'Modelos normativos'!S77+F77</f>
        <v>0.18348249664235675</v>
      </c>
      <c r="AX77" s="3">
        <f>AW77/'Dataset experimental'!$AF77</f>
        <v>1.079308803778569</v>
      </c>
      <c r="BI77" s="3">
        <f>'Modelos Propostos'!B77+S77</f>
        <v>0.27087820227286802</v>
      </c>
      <c r="BJ77" s="3">
        <f>BI77/'Dataset experimental'!$AF77</f>
        <v>1.5934011898403999</v>
      </c>
      <c r="BU77" s="3">
        <f>'Modelos Propostos'!B77+L77</f>
        <v>0.1528647018975105</v>
      </c>
      <c r="BV77" s="3">
        <f>BU77/'Dataset experimental'!$AF77</f>
        <v>0.89920412880888523</v>
      </c>
      <c r="CH77" s="3">
        <f>'Modelos Propostos'!B77+Q77</f>
        <v>0.16846024476295329</v>
      </c>
      <c r="CI77" s="3">
        <f>CH77/'Dataset experimental'!$AF77</f>
        <v>0.99094261625266633</v>
      </c>
    </row>
    <row r="78" spans="1:87" x14ac:dyDescent="0.25">
      <c r="A78" s="3">
        <f t="shared" si="3"/>
        <v>2.8319450499162881E-2</v>
      </c>
      <c r="B78" s="8">
        <f>'Dataset experimental'!K78*COS('Dataset experimental'!AC78)-'Dataset experimental'!M78-'Dataset experimental'!C78</f>
        <v>3.779798730031998</v>
      </c>
      <c r="C78" s="8">
        <f>('Dataset experimental'!AE78+SIN('Avaliação do resultado ML'!B78))*0.70674187</f>
        <v>-0.74338386080018959</v>
      </c>
      <c r="D78" s="8">
        <f>'Modelos Propostos'!E78+'Avaliação do resultado ML'!C78-'Modelos normativos'!AQ78</f>
        <v>-0.73022322879067891</v>
      </c>
      <c r="E78" s="8">
        <f>'Modelos empíricos'!I78+1.1854</f>
        <v>2.3058331974250668</v>
      </c>
      <c r="F78" s="3">
        <f>-0.01753*('Modelos normativos'!AN78-'Dataset experimental'!C78-ABS(G78)-('Modelos Propostos'!E78-'Modelos normativos'!AP78)/0.25291)</f>
        <v>1.1146855443557877E-2</v>
      </c>
      <c r="G78" s="3">
        <f>'Dataset experimental'!K78+'Modelos empíricos'!K78^2+('Modelos Propostos'!E78-'Modelos normativos'!AQ78)*4.10553</f>
        <v>1.9493482285981745</v>
      </c>
      <c r="H78" s="3">
        <f t="shared" si="4"/>
        <v>-3.823032532963256E-2</v>
      </c>
      <c r="I78" s="3">
        <f>(1.61428/'Dataset experimental'!Q78)^3</f>
        <v>-7.030270888875962</v>
      </c>
      <c r="J78" s="3">
        <f>SIN('Dataset experimental'!E78)+1.450178*(SIN('Avaliação do resultado ML'!I78)+'Dataset experimental'!C78)</f>
        <v>-1.822758207238983</v>
      </c>
      <c r="K78" s="3">
        <f>('Modelos empíricos'!C78-'Dataset experimental'!G78)*'Dataset experimental'!AE78-'Modelos normativos'!AP78</f>
        <v>0.65826459378687929</v>
      </c>
      <c r="L78" s="3">
        <f>0.0076*'Dataset experimental'!B78+'Avaliação do resultado ML'!M78+'Avaliação do resultado ML'!N78+(-0.0328)*(0.0171*'Dataset experimental'!AD78-0.9442)*'Avaliação do resultado ML'!O78-'Avaliação do resultado ML'!P78-0.0364</f>
        <v>-3.3614427050415313E-2</v>
      </c>
      <c r="M78" s="8">
        <f>0.03283*SIN(0.7328*'Dataset experimental'!D78-1.8266)</f>
        <v>1.1926910321452761E-2</v>
      </c>
      <c r="N78" s="8">
        <f>0.0476*SIN(4.2067/(0.0095*'Dataset experimental'!P78-1.9338)^3)</f>
        <v>-2.752245318689556E-2</v>
      </c>
      <c r="O78" s="8">
        <f>0.0214*'Dataset experimental'!F78-3.1067*'Dataset experimental'!B78*'Dataset experimental'!P78*('Dataset experimental'!T78-'Dataset experimental'!R78)*(0.39*'Dataset experimental'!P78*'Dataset experimental'!T78/'Dataset experimental'!V78-'Dataset experimental'!Z78+3.12)/(100000*'Dataset experimental'!V78)+0.7995</f>
        <v>6.9310693485047259E-2</v>
      </c>
      <c r="P78" s="8">
        <f>0.4461*('Dataset experimental'!Z78-0.6*'Modelos normativos'!AB78)*(3.4*'Dataset experimental'!L78+0.17*'Dataset experimental'!B78/'Modelos normativos'!AC78)/200000</f>
        <v>7.9173595249247844E-2</v>
      </c>
      <c r="Q78" s="3">
        <f>0.0076*'Dataset experimental'!B78+(-0.0328)*(0.0171*'Dataset experimental'!AD78-0.9442)*'Avaliação do resultado ML'!O78-'Avaliação do resultado ML'!P78-0.0364</f>
        <v>-1.8018884184972522E-2</v>
      </c>
      <c r="R78" s="3">
        <f t="shared" si="5"/>
        <v>0.8792608161343729</v>
      </c>
      <c r="S78" s="3">
        <f>(-0.042-0.014*'Com TS variável MC2020'!Q87)*('Modelos normativos'!AP78-ABS('Modelos Propostos'!K78)-'Dataset experimental'!W78+COS(T78))</f>
        <v>4.7316230704576252E-2</v>
      </c>
      <c r="T78" s="3">
        <f>'Dataset experimental'!O78-('Modelos normativos'!AQ78-SIN(0.083/('Dataset experimental'!M78-'Dataset experimental'!O78))-'Modelos empíricos'!I78)/0.646</f>
        <v>2.166386754846255</v>
      </c>
      <c r="X78" s="3">
        <f>'Modelos normativos'!S78+'Avaliação do resultado ML'!A78</f>
        <v>0.2089684383987071</v>
      </c>
      <c r="Y78" s="3">
        <f>X78/'Dataset experimental'!$AF78</f>
        <v>1.0448421919935353</v>
      </c>
      <c r="AK78" s="3">
        <f>'Modelos Propostos'!B78+H78</f>
        <v>0.17407293929088125</v>
      </c>
      <c r="AL78" s="3">
        <f>AK78/'Dataset experimental'!$AF78</f>
        <v>0.87036469645440617</v>
      </c>
      <c r="AW78" s="3">
        <f>'Modelos normativos'!S78+F78</f>
        <v>0.1917958433431021</v>
      </c>
      <c r="AX78" s="3">
        <f>AW78/'Dataset experimental'!$AF78</f>
        <v>0.95897921671551045</v>
      </c>
      <c r="BI78" s="3">
        <f>'Modelos Propostos'!B78+S78</f>
        <v>0.25961949532509004</v>
      </c>
      <c r="BJ78" s="3">
        <f>BI78/'Dataset experimental'!$AF78</f>
        <v>1.2980974766254501</v>
      </c>
      <c r="BU78" s="3">
        <f>'Modelos Propostos'!B78+L78</f>
        <v>0.17868883757009849</v>
      </c>
      <c r="BV78" s="3">
        <f>BU78/'Dataset experimental'!$AF78</f>
        <v>0.8934441878504924</v>
      </c>
      <c r="CH78" s="3">
        <f>'Modelos Propostos'!B78+Q78</f>
        <v>0.19428438043554128</v>
      </c>
      <c r="CI78" s="3">
        <f>CH78/'Dataset experimental'!$AF78</f>
        <v>0.9714219021777063</v>
      </c>
    </row>
    <row r="79" spans="1:87" x14ac:dyDescent="0.25">
      <c r="A79" s="3">
        <f t="shared" si="3"/>
        <v>-4.2783925860866087E-3</v>
      </c>
      <c r="B79" s="8">
        <f>'Dataset experimental'!K79*COS('Dataset experimental'!AC79)-'Dataset experimental'!M79-'Dataset experimental'!C79</f>
        <v>3.0923679009615319</v>
      </c>
      <c r="C79" s="8">
        <f>('Dataset experimental'!AE79+SIN('Avaliação do resultado ML'!B79))*0.70674187</f>
        <v>-0.26465039857732703</v>
      </c>
      <c r="D79" s="8">
        <f>'Modelos Propostos'!E79+'Avaliação do resultado ML'!C79-'Modelos normativos'!AQ79</f>
        <v>-0.34827759807498682</v>
      </c>
      <c r="E79" s="8">
        <f>'Modelos empíricos'!I79+1.1854</f>
        <v>2.2092582566431958</v>
      </c>
      <c r="F79" s="3">
        <f>-0.01753*('Modelos normativos'!AN79-'Dataset experimental'!C79-ABS(G79)-('Modelos Propostos'!E79-'Modelos normativos'!AP79)/0.25291)</f>
        <v>5.671069014219169E-2</v>
      </c>
      <c r="G79" s="3">
        <f>'Dataset experimental'!K79+'Modelos empíricos'!K79^2+('Modelos Propostos'!E79-'Modelos normativos'!AQ79)*4.10553</f>
        <v>2.4782731959434008</v>
      </c>
      <c r="H79" s="3">
        <f t="shared" si="4"/>
        <v>2.3114986418952706E-2</v>
      </c>
      <c r="I79" s="3">
        <f>(1.61428/'Dataset experimental'!Q79)^3</f>
        <v>-7.030270888875962</v>
      </c>
      <c r="J79" s="3">
        <f>SIN('Dataset experimental'!E79)+1.450178*(SIN('Avaliação do resultado ML'!I79)+'Dataset experimental'!C79)</f>
        <v>-1.0812241713344399</v>
      </c>
      <c r="K79" s="3">
        <f>('Modelos empíricos'!C79-'Dataset experimental'!G79)*'Dataset experimental'!AE79-'Modelos normativos'!AP79</f>
        <v>1.7853053903095453</v>
      </c>
      <c r="L79" s="3">
        <f>0.0076*'Dataset experimental'!B79+'Avaliação do resultado ML'!M79+'Avaliação do resultado ML'!N79+(-0.0328)*(0.0171*'Dataset experimental'!AD79-0.9442)*'Avaliação do resultado ML'!O79-'Avaliação do resultado ML'!P79-0.0364</f>
        <v>2.7773110974475171E-2</v>
      </c>
      <c r="M79" s="8">
        <f>0.03283*SIN(0.7328*'Dataset experimental'!D79-1.8266)</f>
        <v>1.1926910321452761E-2</v>
      </c>
      <c r="N79" s="8">
        <f>0.0476*SIN(4.2067/(0.0095*'Dataset experimental'!P79-1.9338)^3)</f>
        <v>-2.752245318689556E-2</v>
      </c>
      <c r="O79" s="8">
        <f>0.0214*'Dataset experimental'!F79-3.1067*'Dataset experimental'!B79*'Dataset experimental'!P79*('Dataset experimental'!T79-'Dataset experimental'!R79)*(0.39*'Dataset experimental'!P79*'Dataset experimental'!T79/'Dataset experimental'!V79-'Dataset experimental'!Z79+3.12)/(100000*'Dataset experimental'!V79)+0.7995</f>
        <v>0.49079085260125432</v>
      </c>
      <c r="P79" s="8">
        <f>0.4461*('Dataset experimental'!Z79-0.6*'Modelos normativos'!AB79)*(3.4*'Dataset experimental'!L79+0.17*'Dataset experimental'!B79/'Modelos normativos'!AC79)/200000</f>
        <v>4.7875140486425015E-2</v>
      </c>
      <c r="Q79" s="3">
        <f>0.0076*'Dataset experimental'!B79+(-0.0328)*(0.0171*'Dataset experimental'!AD79-0.9442)*'Avaliação do resultado ML'!O79-'Avaliação do resultado ML'!P79-0.0364</f>
        <v>4.3368653839917962E-2</v>
      </c>
      <c r="R79" s="3">
        <f t="shared" si="5"/>
        <v>1.2015196752053083</v>
      </c>
      <c r="S79" s="3">
        <f>(-0.042-0.014*'Com TS variável MC2020'!Q88)*('Modelos normativos'!AP79-ABS('Modelos Propostos'!K79)-'Dataset experimental'!W79+COS(T79))</f>
        <v>0.135497582566035</v>
      </c>
      <c r="T79" s="3">
        <f>'Dataset experimental'!O79-('Modelos normativos'!AQ79-SIN(0.083/('Dataset experimental'!M79-'Dataset experimental'!O79))-'Modelos empíricos'!I79)/0.646</f>
        <v>3.829826735519132</v>
      </c>
      <c r="X79" s="3">
        <f>'Modelos normativos'!S79+'Avaliação do resultado ML'!A79</f>
        <v>0.10697367568909408</v>
      </c>
      <c r="Y79" s="3">
        <f>X79/'Dataset experimental'!$AF79</f>
        <v>0.66858547305683802</v>
      </c>
      <c r="AK79" s="3">
        <f>'Modelos Propostos'!B79+H79</f>
        <v>0.14318918004647035</v>
      </c>
      <c r="AL79" s="3">
        <f>AK79/'Dataset experimental'!$AF79</f>
        <v>0.89493237529043967</v>
      </c>
      <c r="AW79" s="3">
        <f>'Modelos normativos'!S79+F79</f>
        <v>0.16796275841737238</v>
      </c>
      <c r="AX79" s="3">
        <f>AW79/'Dataset experimental'!$AF79</f>
        <v>1.0497672401085774</v>
      </c>
      <c r="BI79" s="3">
        <f>'Modelos Propostos'!B79+S79</f>
        <v>0.25557177619355265</v>
      </c>
      <c r="BJ79" s="3">
        <f>BI79/'Dataset experimental'!$AF79</f>
        <v>1.5973236012097041</v>
      </c>
      <c r="BU79" s="3">
        <f>'Modelos Propostos'!B79+L79</f>
        <v>0.14784730460199283</v>
      </c>
      <c r="BV79" s="3">
        <f>BU79/'Dataset experimental'!$AF79</f>
        <v>0.92404565376245518</v>
      </c>
      <c r="CH79" s="3">
        <f>'Modelos Propostos'!B79+Q79</f>
        <v>0.16344284746743562</v>
      </c>
      <c r="CI79" s="3">
        <f>CH79/'Dataset experimental'!$AF79</f>
        <v>1.0215177966714726</v>
      </c>
    </row>
    <row r="80" spans="1:87" x14ac:dyDescent="0.25">
      <c r="A80" s="3">
        <f t="shared" si="3"/>
        <v>-4.8359027319094978E-3</v>
      </c>
      <c r="B80" s="8">
        <f>'Dataset experimental'!K80*COS('Dataset experimental'!AC80)-'Dataset experimental'!M80-'Dataset experimental'!C80</f>
        <v>3.0923679009615319</v>
      </c>
      <c r="C80" s="8">
        <f>('Dataset experimental'!AE80+SIN('Avaliação do resultado ML'!B80))*0.70674187</f>
        <v>-0.15008589017858581</v>
      </c>
      <c r="D80" s="8">
        <f>'Modelos Propostos'!E80+'Avaliação do resultado ML'!C80-'Modelos normativos'!AQ80</f>
        <v>-0.34887631467388158</v>
      </c>
      <c r="E80" s="8">
        <f>'Modelos empíricos'!I80+1.1854</f>
        <v>2.2473764980508117</v>
      </c>
      <c r="F80" s="3">
        <f>-0.01753*('Modelos normativos'!AN80-'Dataset experimental'!C80-ABS(G80)-('Modelos Propostos'!E80-'Modelos normativos'!AP80)/0.25291)</f>
        <v>2.322206266096434E-2</v>
      </c>
      <c r="G80" s="3">
        <f>'Dataset experimental'!K80+'Modelos empíricos'!K80^2+('Modelos Propostos'!E80-'Modelos normativos'!AQ80)*4.10553</f>
        <v>1.2233413815067267</v>
      </c>
      <c r="H80" s="3">
        <f t="shared" si="4"/>
        <v>1.677710055979668E-3</v>
      </c>
      <c r="I80" s="3">
        <f>(1.61428/'Dataset experimental'!Q80)^3</f>
        <v>-7.030270888875962</v>
      </c>
      <c r="J80" s="3">
        <f>SIN('Dataset experimental'!E80)+1.450178*(SIN('Avaliação do resultado ML'!I80)+'Dataset experimental'!C80)</f>
        <v>-1.0812241713344399</v>
      </c>
      <c r="K80" s="3">
        <f>('Modelos empíricos'!C80-'Dataset experimental'!G80)*'Dataset experimental'!AE80-'Modelos normativos'!AP80</f>
        <v>1.1323271276542592</v>
      </c>
      <c r="L80" s="3">
        <f>0.0076*'Dataset experimental'!B80+'Avaliação do resultado ML'!M80+'Avaliação do resultado ML'!N80+(-0.0328)*(0.0171*'Dataset experimental'!AD80-0.9442)*'Avaliação do resultado ML'!O80-'Avaliação do resultado ML'!P80-0.0364</f>
        <v>6.3460003833978457E-3</v>
      </c>
      <c r="M80" s="8">
        <f>0.03283*SIN(0.7328*'Dataset experimental'!D80-1.8266)</f>
        <v>1.1926910321452761E-2</v>
      </c>
      <c r="N80" s="8">
        <f>0.0476*SIN(4.2067/(0.0095*'Dataset experimental'!P80-1.9338)^3)</f>
        <v>-2.752245318689556E-2</v>
      </c>
      <c r="O80" s="8">
        <f>0.0214*'Dataset experimental'!F80-3.1067*'Dataset experimental'!B80*'Dataset experimental'!P80*('Dataset experimental'!T80-'Dataset experimental'!R80)*(0.39*'Dataset experimental'!P80*'Dataset experimental'!T80/'Dataset experimental'!V80-'Dataset experimental'!Z80+3.12)/(100000*'Dataset experimental'!V80)+0.7995</f>
        <v>0.27509104886806635</v>
      </c>
      <c r="P80" s="8">
        <f>0.4461*('Dataset experimental'!Z80-0.6*'Modelos normativos'!AB80)*(3.4*'Dataset experimental'!L80+0.17*'Dataset experimental'!B80/'Modelos normativos'!AC80)/200000</f>
        <v>6.4846237813186811E-2</v>
      </c>
      <c r="Q80" s="3">
        <f>0.0076*'Dataset experimental'!B80+(-0.0328)*(0.0171*'Dataset experimental'!AD80-0.9442)*'Avaliação do resultado ML'!O80-'Avaliação do resultado ML'!P80-0.0364</f>
        <v>2.1941543248840636E-2</v>
      </c>
      <c r="R80" s="3">
        <f t="shared" si="5"/>
        <v>3.7825370127451583</v>
      </c>
      <c r="S80" s="3">
        <f>(-0.042-0.014*'Com TS variável MC2020'!Q89)*('Modelos normativos'!AP80-ABS('Modelos Propostos'!K80)-'Dataset experimental'!W80+COS(T80))</f>
        <v>0.12292394078881863</v>
      </c>
      <c r="T80" s="3">
        <f>'Dataset experimental'!O80-('Modelos normativos'!AQ80-SIN(0.083/('Dataset experimental'!M80-'Dataset experimental'!O80))-'Modelos empíricos'!I80)/0.646</f>
        <v>3.0099723012204733</v>
      </c>
      <c r="X80" s="3">
        <f>'Modelos normativos'!S80+'Avaliação do resultado ML'!A80</f>
        <v>0.14892356014146199</v>
      </c>
      <c r="Y80" s="3">
        <f>X80/'Dataset experimental'!$AF80</f>
        <v>0.70915981019743812</v>
      </c>
      <c r="AK80" s="3">
        <f>'Modelos Propostos'!B80+H80</f>
        <v>0.17224391408281176</v>
      </c>
      <c r="AL80" s="3">
        <f>AK80/'Dataset experimental'!$AF80</f>
        <v>0.82020911468005597</v>
      </c>
      <c r="AW80" s="3">
        <f>'Modelos normativos'!S80+F80</f>
        <v>0.17698152553433583</v>
      </c>
      <c r="AX80" s="3">
        <f>AW80/'Dataset experimental'!$AF80</f>
        <v>0.84276916921112299</v>
      </c>
      <c r="BI80" s="3">
        <f>'Modelos Propostos'!B80+S80</f>
        <v>0.29349014481565072</v>
      </c>
      <c r="BJ80" s="3">
        <f>BI80/'Dataset experimental'!$AF80</f>
        <v>1.3975721181697653</v>
      </c>
      <c r="BU80" s="3">
        <f>'Modelos Propostos'!B80+L80</f>
        <v>0.17691220441022992</v>
      </c>
      <c r="BV80" s="3">
        <f>BU80/'Dataset experimental'!$AF80</f>
        <v>0.84243906862014251</v>
      </c>
      <c r="CH80" s="3">
        <f>'Modelos Propostos'!B80+Q80</f>
        <v>0.19250774727567271</v>
      </c>
      <c r="CI80" s="3">
        <f>CH80/'Dataset experimental'!$AF80</f>
        <v>0.91670355845558438</v>
      </c>
    </row>
    <row r="81" spans="1:87" x14ac:dyDescent="0.25">
      <c r="A81" s="3">
        <f t="shared" si="3"/>
        <v>3.9982020016952009E-2</v>
      </c>
      <c r="B81" s="8">
        <f>'Dataset experimental'!K81*COS('Dataset experimental'!AC81)-'Dataset experimental'!M81-'Dataset experimental'!C81</f>
        <v>-2.418812862413583E-2</v>
      </c>
      <c r="C81" s="8">
        <f>('Dataset experimental'!AE81+SIN('Avaliação do resultado ML'!B81))*0.70674187</f>
        <v>-0.43807761402405343</v>
      </c>
      <c r="D81" s="8">
        <f>'Modelos Propostos'!E81+'Avaliação do resultado ML'!C81-'Modelos normativos'!AQ81</f>
        <v>-0.86948876120093199</v>
      </c>
      <c r="E81" s="8">
        <f>'Modelos empíricos'!I81+1.1854</f>
        <v>2.3549766209863572</v>
      </c>
      <c r="F81" s="3">
        <f>-0.01753*('Modelos normativos'!AN81-'Dataset experimental'!C81-ABS(G81)-('Modelos Propostos'!E81-'Modelos normativos'!AP81)/0.25291)</f>
        <v>4.2925833259664085E-2</v>
      </c>
      <c r="G81" s="3">
        <f>'Dataset experimental'!K81+'Modelos empíricos'!K81^2+('Modelos Propostos'!E81-'Modelos normativos'!AQ81)*4.10553</f>
        <v>-0.68520429374536795</v>
      </c>
      <c r="H81" s="3">
        <f t="shared" si="4"/>
        <v>8.9614361563897488E-2</v>
      </c>
      <c r="I81" s="3">
        <f>(1.61428/'Dataset experimental'!Q81)^3</f>
        <v>45.325486077441369</v>
      </c>
      <c r="J81" s="3">
        <f>SIN('Dataset experimental'!E81)+1.450178*(SIN('Avaliação do resultado ML'!I81)+'Dataset experimental'!C81)</f>
        <v>0.62366616946197551</v>
      </c>
      <c r="K81" s="3">
        <f>('Modelos empíricos'!C81-'Dataset experimental'!G81)*'Dataset experimental'!AE81-'Modelos normativos'!AP81</f>
        <v>2.1059823704069704</v>
      </c>
      <c r="L81" s="3">
        <f>0.0076*'Dataset experimental'!B81+'Avaliação do resultado ML'!M81+'Avaliação do resultado ML'!N81+(-0.0328)*(0.0171*'Dataset experimental'!AD81-0.9442)*'Avaliação do resultado ML'!O81-'Avaliação do resultado ML'!P81-0.0364</f>
        <v>3.1415050510815945E-2</v>
      </c>
      <c r="M81" s="8">
        <f>0.03283*SIN(0.7328*'Dataset experimental'!D81-1.8266)</f>
        <v>-1.1595882783440576E-2</v>
      </c>
      <c r="N81" s="8">
        <f>0.0476*SIN(4.2067/(0.0095*'Dataset experimental'!P81-1.9338)^3)</f>
        <v>-4.5651062357061324E-2</v>
      </c>
      <c r="O81" s="8">
        <f>0.0214*'Dataset experimental'!F81-3.1067*'Dataset experimental'!B81*'Dataset experimental'!P81*('Dataset experimental'!T81-'Dataset experimental'!R81)*(0.39*'Dataset experimental'!P81*'Dataset experimental'!T81/'Dataset experimental'!V81-'Dataset experimental'!Z81+3.12)/(100000*'Dataset experimental'!V81)+0.7995</f>
        <v>2.1268426371865723</v>
      </c>
      <c r="P81" s="8">
        <f>0.4461*('Dataset experimental'!Z81-0.6*'Modelos normativos'!AB81)*(3.4*'Dataset experimental'!L81+0.17*'Dataset experimental'!B81/'Modelos normativos'!AC81)/200000</f>
        <v>3.8046720943908305E-2</v>
      </c>
      <c r="Q81" s="3">
        <f>0.0076*'Dataset experimental'!B81+(-0.0328)*(0.0171*'Dataset experimental'!AD81-0.9442)*'Avaliação do resultado ML'!O81-'Avaliação do resultado ML'!P81-0.0364</f>
        <v>8.8661995651317813E-2</v>
      </c>
      <c r="R81" s="3">
        <f t="shared" si="5"/>
        <v>0.35055821369006973</v>
      </c>
      <c r="S81" s="3">
        <f>(-0.042-0.014*'Com TS variável MC2020'!Q90)*('Modelos normativos'!AP81-ABS('Modelos Propostos'!K81)-'Dataset experimental'!W81+COS(T81))</f>
        <v>3.8312555705199237E-2</v>
      </c>
      <c r="T81" s="3">
        <f>'Dataset experimental'!O81-('Modelos normativos'!AQ81-SIN(0.083/('Dataset experimental'!M81-'Dataset experimental'!O81))-'Modelos empíricos'!I81)/0.646</f>
        <v>2.8977681820054459</v>
      </c>
      <c r="X81" s="3">
        <f>'Modelos normativos'!S81+'Avaliação do resultado ML'!A81</f>
        <v>0.16204357114813664</v>
      </c>
      <c r="Y81" s="3">
        <f>X81/'Dataset experimental'!$AF81</f>
        <v>1.080290474320911</v>
      </c>
      <c r="AK81" s="3">
        <f>'Modelos Propostos'!B81+H81</f>
        <v>0.21167591269508212</v>
      </c>
      <c r="AL81" s="3">
        <f>AK81/'Dataset experimental'!$AF81</f>
        <v>1.4111727513005476</v>
      </c>
      <c r="AW81" s="3">
        <f>'Modelos normativos'!S81+F81</f>
        <v>0.16498738439084873</v>
      </c>
      <c r="AX81" s="3">
        <f>AW81/'Dataset experimental'!$AF81</f>
        <v>1.0999158959389916</v>
      </c>
      <c r="BI81" s="3">
        <f>'Modelos Propostos'!B81+S81</f>
        <v>0.16037410683638387</v>
      </c>
      <c r="BJ81" s="3">
        <f>BI81/'Dataset experimental'!$AF81</f>
        <v>1.0691607122425593</v>
      </c>
      <c r="BU81" s="3">
        <f>'Modelos Propostos'!B81+L81</f>
        <v>0.15347660164200058</v>
      </c>
      <c r="BV81" s="3">
        <f>BU81/'Dataset experimental'!$AF81</f>
        <v>1.0231773442800038</v>
      </c>
      <c r="CH81" s="3">
        <f>'Modelos Propostos'!B81+Q81</f>
        <v>0.21072354678250244</v>
      </c>
      <c r="CI81" s="3">
        <f>CH81/'Dataset experimental'!$AF81</f>
        <v>1.4048236452166829</v>
      </c>
    </row>
    <row r="82" spans="1:87" x14ac:dyDescent="0.25">
      <c r="A82" s="3">
        <f t="shared" si="3"/>
        <v>4.650416520584956E-2</v>
      </c>
      <c r="B82" s="8">
        <f>'Dataset experimental'!K82*COS('Dataset experimental'!AC82)-'Dataset experimental'!M82-'Dataset experimental'!C82</f>
        <v>-2.418812862413583E-2</v>
      </c>
      <c r="C82" s="8">
        <f>('Dataset experimental'!AE82+SIN('Avaliação do resultado ML'!B82))*0.70674187</f>
        <v>-0.40286410196886141</v>
      </c>
      <c r="D82" s="8">
        <f>'Modelos Propostos'!E82+'Avaliação do resultado ML'!C82-'Modelos normativos'!AQ82</f>
        <v>-0.91869923316555946</v>
      </c>
      <c r="E82" s="8">
        <f>'Modelos empíricos'!I82+1.1854</f>
        <v>2.2225543505397036</v>
      </c>
      <c r="F82" s="3">
        <f>-0.01753*('Modelos normativos'!AN82-'Dataset experimental'!C82-ABS(G82)-('Modelos Propostos'!E82-'Modelos normativos'!AP82)/0.25291)</f>
        <v>5.0750076739561709E-2</v>
      </c>
      <c r="G82" s="3">
        <f>'Dataset experimental'!K82+'Modelos empíricos'!K82^2+('Modelos Propostos'!E82-'Modelos normativos'!AQ82)*4.10553</f>
        <v>-1.4391658999106149</v>
      </c>
      <c r="H82" s="3">
        <f t="shared" si="4"/>
        <v>6.8766038745699573E-2</v>
      </c>
      <c r="I82" s="3">
        <f>(1.61428/'Dataset experimental'!Q82)^3</f>
        <v>45.325486077441369</v>
      </c>
      <c r="J82" s="3">
        <f>SIN('Dataset experimental'!E82)+1.450178*(SIN('Avaliação do resultado ML'!I82)+'Dataset experimental'!C82)</f>
        <v>0.62366616946197551</v>
      </c>
      <c r="K82" s="3">
        <f>('Modelos empíricos'!C82-'Dataset experimental'!G82)*'Dataset experimental'!AE82-'Modelos normativos'!AP82</f>
        <v>1.4709436004344476</v>
      </c>
      <c r="L82" s="3">
        <f>0.0076*'Dataset experimental'!B82+'Avaliação do resultado ML'!M82+'Avaliação do resultado ML'!N82+(-0.0328)*(0.0171*'Dataset experimental'!AD82-0.9442)*'Avaliação do resultado ML'!O82-'Avaliação do resultado ML'!P82-0.0364</f>
        <v>3.6355788472860195E-3</v>
      </c>
      <c r="M82" s="8">
        <f>0.03283*SIN(0.7328*'Dataset experimental'!D82-1.8266)</f>
        <v>-1.1595882783440576E-2</v>
      </c>
      <c r="N82" s="8">
        <f>0.0476*SIN(4.2067/(0.0095*'Dataset experimental'!P82-1.9338)^3)</f>
        <v>-4.5651062357061324E-2</v>
      </c>
      <c r="O82" s="8">
        <f>0.0214*'Dataset experimental'!F82-3.1067*'Dataset experimental'!B82*'Dataset experimental'!P82*('Dataset experimental'!T82-'Dataset experimental'!R82)*(0.39*'Dataset experimental'!P82*'Dataset experimental'!T82/'Dataset experimental'!V82-'Dataset experimental'!Z82+3.12)/(100000*'Dataset experimental'!V82)+0.7995</f>
        <v>1.7317653499251047</v>
      </c>
      <c r="P82" s="8">
        <f>0.4461*('Dataset experimental'!Z82-0.6*'Modelos normativos'!AB82)*(3.4*'Dataset experimental'!L82+0.17*'Dataset experimental'!B82/'Modelos normativos'!AC82)/200000</f>
        <v>5.5279398371172322E-2</v>
      </c>
      <c r="Q82" s="3">
        <f>0.0076*'Dataset experimental'!B82+(-0.0328)*(0.0171*'Dataset experimental'!AD82-0.9442)*'Avaliação do resultado ML'!O82-'Avaliação do resultado ML'!P82-0.0364</f>
        <v>6.0882523987787915E-2</v>
      </c>
      <c r="R82" s="3">
        <f t="shared" si="5"/>
        <v>5.2868813059460666E-2</v>
      </c>
      <c r="S82" s="3">
        <f>(-0.042-0.014*'Com TS variável MC2020'!Q91)*('Modelos normativos'!AP82-ABS('Modelos Propostos'!K82)-'Dataset experimental'!W82+COS(T82))</f>
        <v>2.9835601182517071E-2</v>
      </c>
      <c r="T82" s="3">
        <f>'Dataset experimental'!O82-('Modelos normativos'!AQ82-SIN(0.083/('Dataset experimental'!M82-'Dataset experimental'!O82))-'Modelos empíricos'!I82)/0.646</f>
        <v>1.9912445924659787</v>
      </c>
      <c r="X82" s="3">
        <f>'Modelos normativos'!S82+'Avaliação do resultado ML'!A82</f>
        <v>0.18602015949585193</v>
      </c>
      <c r="Y82" s="3">
        <f>X82/'Dataset experimental'!$AF82</f>
        <v>0.93010079747925967</v>
      </c>
      <c r="AK82" s="3">
        <f>'Modelos Propostos'!B82+H82</f>
        <v>0.22424642681390766</v>
      </c>
      <c r="AL82" s="3">
        <f>AK82/'Dataset experimental'!$AF82</f>
        <v>1.1212321340695381</v>
      </c>
      <c r="AW82" s="3">
        <f>'Modelos normativos'!S82+F82</f>
        <v>0.19026607102956405</v>
      </c>
      <c r="AX82" s="3">
        <f>AW82/'Dataset experimental'!$AF82</f>
        <v>0.95133035514782027</v>
      </c>
      <c r="BI82" s="3">
        <f>'Modelos Propostos'!B82+S82</f>
        <v>0.18531598925072518</v>
      </c>
      <c r="BJ82" s="3">
        <f>BI82/'Dataset experimental'!$AF82</f>
        <v>0.92657994625362583</v>
      </c>
      <c r="BU82" s="3">
        <f>'Modelos Propostos'!B82+L82</f>
        <v>0.15911596691549412</v>
      </c>
      <c r="BV82" s="3">
        <f>BU82/'Dataset experimental'!$AF82</f>
        <v>0.79557983457747061</v>
      </c>
      <c r="CH82" s="3">
        <f>'Modelos Propostos'!B82+Q82</f>
        <v>0.216362912055996</v>
      </c>
      <c r="CI82" s="3">
        <f>CH82/'Dataset experimental'!$AF82</f>
        <v>1.08181456027998</v>
      </c>
    </row>
    <row r="83" spans="1:87" x14ac:dyDescent="0.25">
      <c r="A83" s="3">
        <f t="shared" si="3"/>
        <v>5.0607053100364965E-2</v>
      </c>
      <c r="B83" s="8">
        <f>'Dataset experimental'!K83*COS('Dataset experimental'!AC83)-'Dataset experimental'!M83-'Dataset experimental'!C83</f>
        <v>-2.418812862413583E-2</v>
      </c>
      <c r="C83" s="8">
        <f>('Dataset experimental'!AE83+SIN('Avaliação do resultado ML'!B83))*0.70674187</f>
        <v>-0.36765058991366928</v>
      </c>
      <c r="D83" s="8">
        <f>'Modelos Propostos'!E83+'Avaliação do resultado ML'!C83-'Modelos normativos'!AQ83</f>
        <v>-0.95034633045145978</v>
      </c>
      <c r="E83" s="8">
        <f>'Modelos empíricos'!I83+1.1854</f>
        <v>2.1431009882717116</v>
      </c>
      <c r="F83" s="3">
        <f>-0.01753*('Modelos normativos'!AN83-'Dataset experimental'!C83-ABS(G83)-('Modelos Propostos'!E83-'Modelos normativos'!AP83)/0.25291)</f>
        <v>5.5649804801499086E-2</v>
      </c>
      <c r="G83" s="3">
        <f>'Dataset experimental'!K83+'Modelos empíricos'!K83^2+('Modelos Propostos'!E83-'Modelos normativos'!AQ83)*4.10553</f>
        <v>-1.956853175118356</v>
      </c>
      <c r="H83" s="3">
        <f t="shared" si="4"/>
        <v>4.9197951124023205E-2</v>
      </c>
      <c r="I83" s="3">
        <f>(1.61428/'Dataset experimental'!Q83)^3</f>
        <v>45.325486077441369</v>
      </c>
      <c r="J83" s="3">
        <f>SIN('Dataset experimental'!E83)+1.450178*(SIN('Avaliação do resultado ML'!I83)+'Dataset experimental'!C83)</f>
        <v>0.62366616946197551</v>
      </c>
      <c r="K83" s="3">
        <f>('Modelos empíricos'!C83-'Dataset experimental'!G83)*'Dataset experimental'!AE83-'Modelos normativos'!AP83</f>
        <v>0.87490072435536248</v>
      </c>
      <c r="L83" s="3">
        <f>0.0076*'Dataset experimental'!B83+'Avaliação do resultado ML'!M83+'Avaliação do resultado ML'!N83+(-0.0328)*(0.0171*'Dataset experimental'!AD83-0.9442)*'Avaliação do resultado ML'!O83-'Avaliação do resultado ML'!P83-0.0364</f>
        <v>-2.2849801674789422E-2</v>
      </c>
      <c r="M83" s="8">
        <f>0.03283*SIN(0.7328*'Dataset experimental'!D83-1.8266)</f>
        <v>-1.1595882783440576E-2</v>
      </c>
      <c r="N83" s="8">
        <f>0.0476*SIN(4.2067/(0.0095*'Dataset experimental'!P83-1.9338)^3)</f>
        <v>-4.5651062357061324E-2</v>
      </c>
      <c r="O83" s="8">
        <f>0.0214*'Dataset experimental'!F83-3.1067*'Dataset experimental'!B83*'Dataset experimental'!P83*('Dataset experimental'!T83-'Dataset experimental'!R83)*(0.39*'Dataset experimental'!P83*'Dataset experimental'!T83/'Dataset experimental'!V83-'Dataset experimental'!Z83+3.12)/(100000*'Dataset experimental'!V83)+0.7995</f>
        <v>1.3366880626636344</v>
      </c>
      <c r="P83" s="8">
        <f>0.4461*('Dataset experimental'!Z83-0.6*'Modelos normativos'!AB83)*(3.4*'Dataset experimental'!L83+0.17*'Dataset experimental'!B83/'Modelos normativos'!AC83)/200000</f>
        <v>7.2512075798436423E-2</v>
      </c>
      <c r="Q83" s="3">
        <f>0.0076*'Dataset experimental'!B83+(-0.0328)*(0.0171*'Dataset experimental'!AD83-0.9442)*'Avaliação do resultado ML'!O83-'Avaliação do resultado ML'!P83-0.0364</f>
        <v>3.439714346571246E-2</v>
      </c>
      <c r="R83" s="3">
        <f t="shared" si="5"/>
        <v>-0.4644462046231827</v>
      </c>
      <c r="S83" s="3">
        <f>(-0.042-0.014*'Com TS variável MC2020'!Q92)*('Modelos normativos'!AP83-ABS('Modelos Propostos'!K83)-'Dataset experimental'!W83+COS(T83))</f>
        <v>5.75219814666365E-3</v>
      </c>
      <c r="T83" s="3">
        <f>'Dataset experimental'!O83-('Modelos normativos'!AQ83-SIN(0.083/('Dataset experimental'!M83-'Dataset experimental'!O83))-'Modelos empíricos'!I83)/0.646</f>
        <v>1.1667162168253684</v>
      </c>
      <c r="X83" s="3">
        <f>'Modelos normativos'!S83+'Avaliação do resultado ML'!A83</f>
        <v>0.20757749054918512</v>
      </c>
      <c r="Y83" s="3">
        <f>X83/'Dataset experimental'!$AF83</f>
        <v>0.83030996219674047</v>
      </c>
      <c r="AK83" s="3">
        <f>'Modelos Propostos'!B83+H83</f>
        <v>0.24601529022989801</v>
      </c>
      <c r="AL83" s="3">
        <f>AK83/'Dataset experimental'!$AF83</f>
        <v>0.98406116091959206</v>
      </c>
      <c r="AW83" s="3">
        <f>'Modelos normativos'!S83+F83</f>
        <v>0.21262024225031925</v>
      </c>
      <c r="AX83" s="3">
        <f>AW83/'Dataset experimental'!$AF83</f>
        <v>0.85048096900127701</v>
      </c>
      <c r="BI83" s="3">
        <f>'Modelos Propostos'!B83+S83</f>
        <v>0.20256953725253846</v>
      </c>
      <c r="BJ83" s="3">
        <f>BI83/'Dataset experimental'!$AF83</f>
        <v>0.81027814901015383</v>
      </c>
      <c r="BU83" s="3">
        <f>'Modelos Propostos'!B83+L83</f>
        <v>0.1739675374310854</v>
      </c>
      <c r="BV83" s="3">
        <f>BU83/'Dataset experimental'!$AF83</f>
        <v>0.69587014972434158</v>
      </c>
      <c r="CH83" s="3">
        <f>'Modelos Propostos'!B83+Q83</f>
        <v>0.23121448257158728</v>
      </c>
      <c r="CI83" s="3">
        <f>CH83/'Dataset experimental'!$AF83</f>
        <v>0.92485793028634911</v>
      </c>
    </row>
    <row r="84" spans="1:87" x14ac:dyDescent="0.25">
      <c r="A84" s="3">
        <f t="shared" si="3"/>
        <v>5.2070051201156223E-2</v>
      </c>
      <c r="B84" s="8">
        <f>'Dataset experimental'!K84*COS('Dataset experimental'!AC84)-'Dataset experimental'!M84-'Dataset experimental'!C84</f>
        <v>-2.418812862413583E-2</v>
      </c>
      <c r="C84" s="8">
        <f>('Dataset experimental'!AE84+SIN('Avaliação do resultado ML'!B84))*0.70674187</f>
        <v>-0.33249737496816084</v>
      </c>
      <c r="D84" s="8">
        <f>'Modelos Propostos'!E84+'Avaliação do resultado ML'!C84-'Modelos normativos'!AQ84</f>
        <v>-0.96876566265866026</v>
      </c>
      <c r="E84" s="8">
        <f>'Modelos empíricos'!I84+1.1854</f>
        <v>2.1545601397709295</v>
      </c>
      <c r="F84" s="3">
        <f>-0.01753*('Modelos normativos'!AN84-'Dataset experimental'!C84-ABS(G84)-('Modelos Propostos'!E84-'Modelos normativos'!AP84)/0.25291)</f>
        <v>5.7635677614650126E-2</v>
      </c>
      <c r="G84" s="3">
        <f>'Dataset experimental'!K84+'Modelos empíricos'!K84^2+('Modelos Propostos'!E84-'Modelos normativos'!AQ84)*4.10553</f>
        <v>-2.2558235455604509</v>
      </c>
      <c r="H84" s="3">
        <f t="shared" si="4"/>
        <v>3.0940319299756689E-2</v>
      </c>
      <c r="I84" s="3">
        <f>(1.61428/'Dataset experimental'!Q84)^3</f>
        <v>45.325486077441369</v>
      </c>
      <c r="J84" s="3">
        <f>SIN('Dataset experimental'!E84)+1.450178*(SIN('Avaliação do resultado ML'!I84)+'Dataset experimental'!C84)</f>
        <v>0.62366616946197551</v>
      </c>
      <c r="K84" s="3">
        <f>('Modelos empíricos'!C84-'Dataset experimental'!G84)*'Dataset experimental'!AE84-'Modelos normativos'!AP84</f>
        <v>0.31877426001584019</v>
      </c>
      <c r="L84" s="3">
        <f>0.0076*'Dataset experimental'!B84+'Avaliação do resultado ML'!M84+'Avaliação do resultado ML'!N84+(-0.0328)*(0.0171*'Dataset experimental'!AD84-0.9442)*'Avaliação do resultado ML'!O84-'Avaliação do resultado ML'!P84-0.0364</f>
        <v>-4.7999061343484431E-2</v>
      </c>
      <c r="M84" s="8">
        <f>0.03283*SIN(0.7328*'Dataset experimental'!D84-1.8266)</f>
        <v>-1.1595882783440576E-2</v>
      </c>
      <c r="N84" s="8">
        <f>0.0476*SIN(4.2067/(0.0095*'Dataset experimental'!P84-1.9338)^3)</f>
        <v>-4.5651062357061324E-2</v>
      </c>
      <c r="O84" s="8">
        <f>0.0214*'Dataset experimental'!F84-3.1067*'Dataset experimental'!B84*'Dataset experimental'!P84*('Dataset experimental'!T84-'Dataset experimental'!R84)*(0.39*'Dataset experimental'!P84*'Dataset experimental'!T84/'Dataset experimental'!V84-'Dataset experimental'!Z84+3.12)/(100000*'Dataset experimental'!V84)+0.7995</f>
        <v>0.94228727760638031</v>
      </c>
      <c r="P84" s="8">
        <f>0.4461*('Dataset experimental'!Z84-0.6*'Modelos normativos'!AB84)*(3.4*'Dataset experimental'!L84+0.17*'Dataset experimental'!B84/'Modelos normativos'!AC84)/200000</f>
        <v>8.9715245216407197E-2</v>
      </c>
      <c r="Q84" s="3">
        <f>0.0076*'Dataset experimental'!B84+(-0.0328)*(0.0171*'Dataset experimental'!AD84-0.9442)*'Avaliação do resultado ML'!O84-'Avaliação do resultado ML'!P84-0.0364</f>
        <v>9.2478837970174782E-3</v>
      </c>
      <c r="R84" s="3">
        <f t="shared" si="5"/>
        <v>-1.5513434389108547</v>
      </c>
      <c r="S84" s="3">
        <f>(-0.042-0.014*'Com TS variável MC2020'!Q93)*('Modelos normativos'!AP84-ABS('Modelos Propostos'!K84)-'Dataset experimental'!W84+COS(T84))</f>
        <v>-2.2276743486015327E-2</v>
      </c>
      <c r="T84" s="3">
        <f>'Dataset experimental'!O84-('Modelos normativos'!AQ84-SIN(0.083/('Dataset experimental'!M84-'Dataset experimental'!O84))-'Modelos empíricos'!I84)/0.646</f>
        <v>0.48412054615646921</v>
      </c>
      <c r="X84" s="3">
        <f>'Modelos normativos'!S84+'Avaliação do resultado ML'!A84</f>
        <v>0.22646504406365919</v>
      </c>
      <c r="Y84" s="3">
        <f>X84/'Dataset experimental'!$AF84</f>
        <v>0.80880372879878271</v>
      </c>
      <c r="AK84" s="3">
        <f>'Modelos Propostos'!B84+H84</f>
        <v>0.27387842565633186</v>
      </c>
      <c r="AL84" s="3">
        <f>AK84/'Dataset experimental'!$AF84</f>
        <v>0.97813723448689938</v>
      </c>
      <c r="AW84" s="3">
        <f>'Modelos normativos'!S84+F84</f>
        <v>0.23203067047715312</v>
      </c>
      <c r="AX84" s="3">
        <f>AW84/'Dataset experimental'!$AF84</f>
        <v>0.82868096598983243</v>
      </c>
      <c r="BI84" s="3">
        <f>'Modelos Propostos'!B84+S84</f>
        <v>0.22066136287055982</v>
      </c>
      <c r="BJ84" s="3">
        <f>BI84/'Dataset experimental'!$AF84</f>
        <v>0.78807629596628503</v>
      </c>
      <c r="BU84" s="3">
        <f>'Modelos Propostos'!B84+L84</f>
        <v>0.19493904501309073</v>
      </c>
      <c r="BV84" s="3">
        <f>BU84/'Dataset experimental'!$AF84</f>
        <v>0.6962108750467525</v>
      </c>
      <c r="CH84" s="3">
        <f>'Modelos Propostos'!B84+Q84</f>
        <v>0.25218599015359261</v>
      </c>
      <c r="CI84" s="3">
        <f>CH84/'Dataset experimental'!$AF84</f>
        <v>0.90066425054854493</v>
      </c>
    </row>
    <row r="85" spans="1:87" x14ac:dyDescent="0.25">
      <c r="A85" s="3">
        <f t="shared" si="3"/>
        <v>5.0975810869320258E-2</v>
      </c>
      <c r="B85" s="8">
        <f>'Dataset experimental'!K85*COS('Dataset experimental'!AC85)-'Dataset experimental'!M85-'Dataset experimental'!C85</f>
        <v>-2.418812862413583E-2</v>
      </c>
      <c r="C85" s="8">
        <f>('Dataset experimental'!AE85+SIN('Avaliação do resultado ML'!B85))*0.70674187</f>
        <v>-0.29734416002265229</v>
      </c>
      <c r="D85" s="8">
        <f>'Modelos Propostos'!E85+'Avaliação do resultado ML'!C85-'Modelos normativos'!AQ85</f>
        <v>-0.97697932388968001</v>
      </c>
      <c r="E85" s="8">
        <f>'Modelos empíricos'!I85+1.1854</f>
        <v>2.2686301114421168</v>
      </c>
      <c r="F85" s="3">
        <f>-0.01753*('Modelos normativos'!AN85-'Dataset experimental'!C85-ABS(G85)-('Modelos Propostos'!E85-'Modelos normativos'!AP85)/0.25291)</f>
        <v>5.6726429789536015E-2</v>
      </c>
      <c r="G85" s="3">
        <f>'Dataset experimental'!K85+'Modelos empíricos'!K85^2+('Modelos Propostos'!E85-'Modelos normativos'!AQ85)*4.10553</f>
        <v>-2.3492885939949608</v>
      </c>
      <c r="H85" s="3">
        <f t="shared" si="4"/>
        <v>1.3958542058639356E-2</v>
      </c>
      <c r="I85" s="3">
        <f>(1.61428/'Dataset experimental'!Q85)^3</f>
        <v>45.325486077441369</v>
      </c>
      <c r="J85" s="3">
        <f>SIN('Dataset experimental'!E85)+1.450178*(SIN('Avaliação do resultado ML'!I85)+'Dataset experimental'!C85)</f>
        <v>0.62366616946197551</v>
      </c>
      <c r="K85" s="3">
        <f>('Modelos empíricos'!C85-'Dataset experimental'!G85)*'Dataset experimental'!AE85-'Modelos normativos'!AP85</f>
        <v>-0.19848974367338715</v>
      </c>
      <c r="L85" s="3">
        <f>0.0076*'Dataset experimental'!B85+'Avaliação do resultado ML'!M85+'Avaliação do resultado ML'!N85+(-0.0328)*(0.0171*'Dataset experimental'!AD85-0.9442)*'Avaliação do resultado ML'!O85-'Avaliação do resultado ML'!P85-0.0364</f>
        <v>-7.1858657895336922E-2</v>
      </c>
      <c r="M85" s="8">
        <f>0.03283*SIN(0.7328*'Dataset experimental'!D85-1.8266)</f>
        <v>-1.1595882783440576E-2</v>
      </c>
      <c r="N85" s="8">
        <f>0.0476*SIN(4.2067/(0.0095*'Dataset experimental'!P85-1.9338)^3)</f>
        <v>-4.5651062357061324E-2</v>
      </c>
      <c r="O85" s="8">
        <f>0.0214*'Dataset experimental'!F85-3.1067*'Dataset experimental'!B85*'Dataset experimental'!P85*('Dataset experimental'!T85-'Dataset experimental'!R85)*(0.39*'Dataset experimental'!P85*'Dataset experimental'!T85/'Dataset experimental'!V85-'Dataset experimental'!Z85+3.12)/(100000*'Dataset experimental'!V85)+0.7995</f>
        <v>0.54788649254912458</v>
      </c>
      <c r="P85" s="8">
        <f>0.4461*('Dataset experimental'!Z85-0.6*'Modelos normativos'!AB85)*(3.4*'Dataset experimental'!L85+0.17*'Dataset experimental'!B85/'Modelos normativos'!AC85)/200000</f>
        <v>0.10691841463437803</v>
      </c>
      <c r="Q85" s="3">
        <f>0.0076*'Dataset experimental'!B85+(-0.0328)*(0.0171*'Dataset experimental'!AD85-0.9442)*'Avaliação do resultado ML'!O85-'Avaliação do resultado ML'!P85-0.0364</f>
        <v>-1.4611712754835027E-2</v>
      </c>
      <c r="R85" s="3">
        <f t="shared" si="5"/>
        <v>-5.1480059732213554</v>
      </c>
      <c r="S85" s="3">
        <f>(-0.042-0.014*'Com TS variável MC2020'!Q94)*('Modelos normativos'!AP85-ABS('Modelos Propostos'!K85)-'Dataset experimental'!W85+COS(T85))</f>
        <v>-4.9072174123512273E-2</v>
      </c>
      <c r="T85" s="3">
        <f>'Dataset experimental'!O85-('Modelos normativos'!AQ85-SIN(0.083/('Dataset experimental'!M85-'Dataset experimental'!O85))-'Modelos empíricos'!I85)/0.646</f>
        <v>-3.9634845608454539E-2</v>
      </c>
      <c r="X85" s="3">
        <f>'Modelos normativos'!S85+'Avaliação do resultado ML'!A85</f>
        <v>0.24809224983296488</v>
      </c>
      <c r="Y85" s="3">
        <f>X85/'Dataset experimental'!$AF85</f>
        <v>0.88604374940344588</v>
      </c>
      <c r="AK85" s="3">
        <f>'Modelos Propostos'!B85+H85</f>
        <v>0.31128534570399946</v>
      </c>
      <c r="AL85" s="3">
        <f>AK85/'Dataset experimental'!$AF85</f>
        <v>1.1117333775142837</v>
      </c>
      <c r="AW85" s="3">
        <f>'Modelos normativos'!S85+F85</f>
        <v>0.25384286875318063</v>
      </c>
      <c r="AX85" s="3">
        <f>AW85/'Dataset experimental'!$AF85</f>
        <v>0.90658167411850221</v>
      </c>
      <c r="BI85" s="3">
        <f>'Modelos Propostos'!B85+S85</f>
        <v>0.24825462952184785</v>
      </c>
      <c r="BJ85" s="3">
        <f>BI85/'Dataset experimental'!$AF85</f>
        <v>0.88662367686374222</v>
      </c>
      <c r="BU85" s="3">
        <f>'Modelos Propostos'!B85+L85</f>
        <v>0.22546814575002322</v>
      </c>
      <c r="BV85" s="3">
        <f>BU85/'Dataset experimental'!$AF85</f>
        <v>0.80524337767865428</v>
      </c>
      <c r="CH85" s="3">
        <f>'Modelos Propostos'!B85+Q85</f>
        <v>0.2827150908905251</v>
      </c>
      <c r="CI85" s="3">
        <f>CH85/'Dataset experimental'!$AF85</f>
        <v>1.0096967531804466</v>
      </c>
    </row>
    <row r="86" spans="1:87" x14ac:dyDescent="0.25">
      <c r="A86" s="3">
        <f t="shared" si="3"/>
        <v>5.0432527542791546E-2</v>
      </c>
      <c r="B86" s="8">
        <f>'Dataset experimental'!K86*COS('Dataset experimental'!AC86)-'Dataset experimental'!M86-'Dataset experimental'!C86</f>
        <v>-2.418812862413583E-2</v>
      </c>
      <c r="C86" s="8">
        <f>('Dataset experimental'!AE86+SIN('Avaliação do resultado ML'!B86))*0.70674187</f>
        <v>-0.26213064796746033</v>
      </c>
      <c r="D86" s="8">
        <f>'Modelos Propostos'!E86+'Avaliação do resultado ML'!C86-'Modelos normativos'!AQ86</f>
        <v>-0.97707631460487909</v>
      </c>
      <c r="E86" s="8">
        <f>'Modelos empíricos'!I86+1.1854</f>
        <v>2.3030626938792667</v>
      </c>
      <c r="F86" s="3">
        <f>-0.01753*('Modelos normativos'!AN86-'Dataset experimental'!C86-ABS(G86)-('Modelos Propostos'!E86-'Modelos normativos'!AP86)/0.25291)</f>
        <v>5.2534435921243551E-2</v>
      </c>
      <c r="G86" s="3">
        <f>'Dataset experimental'!K86+'Modelos empíricos'!K86^2+('Modelos Propostos'!E86-'Modelos normativos'!AQ86)*4.10553</f>
        <v>-2.2455060692534246</v>
      </c>
      <c r="H86" s="3">
        <f t="shared" si="4"/>
        <v>-1.9551972277067225E-3</v>
      </c>
      <c r="I86" s="3">
        <f>(1.61428/'Dataset experimental'!Q86)^3</f>
        <v>45.325486077441369</v>
      </c>
      <c r="J86" s="3">
        <f>SIN('Dataset experimental'!E86)+1.450178*(SIN('Avaliação do resultado ML'!I86)+'Dataset experimental'!C86)</f>
        <v>0.62366616946197551</v>
      </c>
      <c r="K86" s="3">
        <f>('Modelos empíricos'!C86-'Dataset experimental'!G86)*'Dataset experimental'!AE86-'Modelos normativos'!AP86</f>
        <v>-0.68322136981856163</v>
      </c>
      <c r="L86" s="3">
        <f>0.0076*'Dataset experimental'!B86+'Avaliação do resultado ML'!M86+'Avaliação do resultado ML'!N86+(-0.0328)*(0.0171*'Dataset experimental'!AD86-0.9442)*'Avaliação do resultado ML'!O86-'Avaliação do resultado ML'!P86-0.0364</f>
        <v>-9.446619681202606E-2</v>
      </c>
      <c r="M86" s="8">
        <f>0.03283*SIN(0.7328*'Dataset experimental'!D86-1.8266)</f>
        <v>-1.1595882783440576E-2</v>
      </c>
      <c r="N86" s="8">
        <f>0.0476*SIN(4.2067/(0.0095*'Dataset experimental'!P86-1.9338)^3)</f>
        <v>-4.5651062357061324E-2</v>
      </c>
      <c r="O86" s="8">
        <f>0.0214*'Dataset experimental'!F86-3.1067*'Dataset experimental'!B86*'Dataset experimental'!P86*('Dataset experimental'!T86-'Dataset experimental'!R86)*(0.39*'Dataset experimental'!P86*'Dataset experimental'!T86/'Dataset experimental'!V86-'Dataset experimental'!Z86+3.12)/(100000*'Dataset experimental'!V86)+0.7995</f>
        <v>0.15280920528765607</v>
      </c>
      <c r="P86" s="8">
        <f>0.4461*('Dataset experimental'!Z86-0.6*'Modelos normativos'!AB86)*(3.4*'Dataset experimental'!L86+0.17*'Dataset experimental'!B86/'Modelos normativos'!AC86)/200000</f>
        <v>0.12415109206164207</v>
      </c>
      <c r="Q86" s="3">
        <f>0.0076*'Dataset experimental'!B86+(-0.0328)*(0.0171*'Dataset experimental'!AD86-0.9442)*'Avaliação do resultado ML'!O86-'Avaliação do resultado ML'!P86-0.0364</f>
        <v>-3.7219251671524164E-2</v>
      </c>
      <c r="R86" s="3">
        <f t="shared" si="5"/>
        <v>48.315431033434287</v>
      </c>
      <c r="S86" s="3">
        <f>(-0.042-0.014*'Com TS variável MC2020'!Q95)*('Modelos normativos'!AP86-ABS('Modelos Propostos'!K86)-'Dataset experimental'!W86+COS(T86))</f>
        <v>-7.7193128102607811E-2</v>
      </c>
      <c r="T86" s="3">
        <f>'Dataset experimental'!O86-('Modelos normativos'!AQ86-SIN(0.083/('Dataset experimental'!M86-'Dataset experimental'!O86))-'Modelos empíricos'!I86)/0.646</f>
        <v>-0.68786918919776241</v>
      </c>
      <c r="X86" s="3">
        <f>'Modelos normativos'!S86+'Avaliação do resultado ML'!A86</f>
        <v>0.29118507440348051</v>
      </c>
      <c r="Y86" s="3">
        <f>X86/'Dataset experimental'!$AF86</f>
        <v>0.97061691467826838</v>
      </c>
      <c r="AK86" s="3">
        <f>'Modelos Propostos'!B86+H86</f>
        <v>0.36525938353560206</v>
      </c>
      <c r="AL86" s="3">
        <f>AK86/'Dataset experimental'!$AF86</f>
        <v>1.2175312784520069</v>
      </c>
      <c r="AW86" s="3">
        <f>'Modelos normativos'!S86+F86</f>
        <v>0.29328698278193255</v>
      </c>
      <c r="AX86" s="3">
        <f>AW86/'Dataset experimental'!$AF86</f>
        <v>0.97762327593977516</v>
      </c>
      <c r="BI86" s="3">
        <f>'Modelos Propostos'!B86+S86</f>
        <v>0.29002145266070095</v>
      </c>
      <c r="BJ86" s="3">
        <f>BI86/'Dataset experimental'!$AF86</f>
        <v>0.96673817553566987</v>
      </c>
      <c r="BU86" s="3">
        <f>'Modelos Propostos'!B86+L86</f>
        <v>0.2727483839512827</v>
      </c>
      <c r="BV86" s="3">
        <f>BU86/'Dataset experimental'!$AF86</f>
        <v>0.90916127983760908</v>
      </c>
      <c r="CH86" s="3">
        <f>'Modelos Propostos'!B86+Q86</f>
        <v>0.32999532909178458</v>
      </c>
      <c r="CI86" s="3">
        <f>CH86/'Dataset experimental'!$AF86</f>
        <v>1.0999844303059487</v>
      </c>
    </row>
    <row r="87" spans="1:87" x14ac:dyDescent="0.25">
      <c r="A87" s="3">
        <f t="shared" si="3"/>
        <v>4.9925949813343744E-2</v>
      </c>
      <c r="B87" s="8">
        <f>'Dataset experimental'!K87*COS('Dataset experimental'!AC87)-'Dataset experimental'!M87-'Dataset experimental'!C87</f>
        <v>-2.418812862413583E-2</v>
      </c>
      <c r="C87" s="8">
        <f>('Dataset experimental'!AE87+SIN('Avaliação do resultado ML'!B87))*0.70674187</f>
        <v>-0.22691713591226828</v>
      </c>
      <c r="D87" s="8">
        <f>'Modelos Propostos'!E87+'Avaliação do resultado ML'!C87-'Modelos normativos'!AQ87</f>
        <v>-0.97057557643337478</v>
      </c>
      <c r="E87" s="8">
        <f>'Modelos empíricos'!I87+1.1854</f>
        <v>2.2984096518902035</v>
      </c>
      <c r="F87" s="3">
        <f>-0.01753*('Modelos normativos'!AN87-'Dataset experimental'!C87-ABS(G87)-('Modelos Propostos'!E87-'Modelos normativos'!AP87)/0.25291)</f>
        <v>3.1283717119950684E-2</v>
      </c>
      <c r="G87" s="3">
        <f>'Dataset experimental'!K87+'Modelos empíricos'!K87^2+('Modelos Propostos'!E87-'Modelos normativos'!AQ87)*4.10553</f>
        <v>-1.9504690013229071</v>
      </c>
      <c r="H87" s="3">
        <f t="shared" si="4"/>
        <v>-2.3297128720702477E-2</v>
      </c>
      <c r="I87" s="3">
        <f>(1.61428/'Dataset experimental'!Q87)^3</f>
        <v>45.325486077441369</v>
      </c>
      <c r="J87" s="3">
        <f>SIN('Dataset experimental'!E87)+1.450178*(SIN('Avaliação do resultado ML'!I87)+'Dataset experimental'!C87)</f>
        <v>0.62366616946197551</v>
      </c>
      <c r="K87" s="3">
        <f>('Modelos empíricos'!C87-'Dataset experimental'!G87)*'Dataset experimental'!AE87-'Modelos normativos'!AP87</f>
        <v>-1.3332954329618987</v>
      </c>
      <c r="L87" s="3">
        <f>0.0076*'Dataset experimental'!B87+'Avaliação do resultado ML'!M87+'Avaliação do resultado ML'!N87+(-0.0328)*(0.0171*'Dataset experimental'!AD87-0.9442)*'Avaliação do resultado ML'!O87-'Avaliação do resultado ML'!P87-0.0364</f>
        <v>-0.11577964458726066</v>
      </c>
      <c r="M87" s="8">
        <f>0.03283*SIN(0.7328*'Dataset experimental'!D87-1.8266)</f>
        <v>-1.1595882783440576E-2</v>
      </c>
      <c r="N87" s="8">
        <f>0.0476*SIN(4.2067/(0.0095*'Dataset experimental'!P87-1.9338)^3)</f>
        <v>-4.5651062357061324E-2</v>
      </c>
      <c r="O87" s="8">
        <f>0.0214*'Dataset experimental'!F87-3.1067*'Dataset experimental'!B87*'Dataset experimental'!P87*('Dataset experimental'!T87-'Dataset experimental'!R87)*(0.39*'Dataset experimental'!P87*'Dataset experimental'!T87/'Dataset experimental'!V87-'Dataset experimental'!Z87+3.12)/(100000*'Dataset experimental'!V87)+0.7995</f>
        <v>-0.24226808197381378</v>
      </c>
      <c r="P87" s="8">
        <f>0.4461*('Dataset experimental'!Z87-0.6*'Modelos normativos'!AB87)*(3.4*'Dataset experimental'!L87+0.17*'Dataset experimental'!B87/'Modelos normativos'!AC87)/200000</f>
        <v>0.14138376948890616</v>
      </c>
      <c r="Q87" s="3">
        <f>0.0076*'Dataset experimental'!B87+(-0.0328)*(0.0171*'Dataset experimental'!AD87-0.9442)*'Avaliação do resultado ML'!O87-'Avaliação do resultado ML'!P87-0.0364</f>
        <v>-5.8532699446758762E-2</v>
      </c>
      <c r="R87" s="3">
        <f t="shared" si="5"/>
        <v>4.9696958786331313</v>
      </c>
      <c r="S87" s="3">
        <f>(-0.042-0.014*'Com TS variável MC2020'!Q96)*('Modelos normativos'!AP87-ABS('Modelos Propostos'!K87)-'Dataset experimental'!W87+COS(T87))</f>
        <v>-6.7505808207513285E-2</v>
      </c>
      <c r="T87" s="3">
        <f>'Dataset experimental'!O87-('Modelos normativos'!AQ87-SIN(0.083/('Dataset experimental'!M87-'Dataset experimental'!O87))-'Modelos empíricos'!I87)/0.646</f>
        <v>-1.3966075953663448</v>
      </c>
      <c r="X87" s="3">
        <f>'Modelos normativos'!S87+'Avaliação do resultado ML'!A87</f>
        <v>0.3343146045710772</v>
      </c>
      <c r="Y87" s="3">
        <f>X87/'Dataset experimental'!$AF87</f>
        <v>1.0130745593062944</v>
      </c>
      <c r="AK87" s="3">
        <f>'Modelos Propostos'!B87+H87</f>
        <v>0.41380522916055507</v>
      </c>
      <c r="AL87" s="3">
        <f>AK87/'Dataset experimental'!$AF87</f>
        <v>1.2539552398804699</v>
      </c>
      <c r="AW87" s="3">
        <f>'Modelos normativos'!S87+F87</f>
        <v>0.31567237187768415</v>
      </c>
      <c r="AX87" s="3">
        <f>AW87/'Dataset experimental'!$AF87</f>
        <v>0.9565829450838913</v>
      </c>
      <c r="BI87" s="3">
        <f>'Modelos Propostos'!B87+S87</f>
        <v>0.36959654967374428</v>
      </c>
      <c r="BJ87" s="3">
        <f>BI87/'Dataset experimental'!$AF87</f>
        <v>1.1199895444658916</v>
      </c>
      <c r="BU87" s="3">
        <f>'Modelos Propostos'!B87+L87</f>
        <v>0.32132271329399692</v>
      </c>
      <c r="BV87" s="3">
        <f>BU87/'Dataset experimental'!$AF87</f>
        <v>0.9737051917999906</v>
      </c>
      <c r="CH87" s="3">
        <f>'Modelos Propostos'!B87+Q87</f>
        <v>0.3785696584344988</v>
      </c>
      <c r="CI87" s="3">
        <f>CH87/'Dataset experimental'!$AF87</f>
        <v>1.1471807831348448</v>
      </c>
    </row>
    <row r="88" spans="1:87" x14ac:dyDescent="0.25">
      <c r="A88" s="3">
        <f t="shared" si="3"/>
        <v>4.7314018076673653E-2</v>
      </c>
      <c r="B88" s="8">
        <f>'Dataset experimental'!K88*COS('Dataset experimental'!AC88)-'Dataset experimental'!M88-'Dataset experimental'!C88</f>
        <v>-2.418812862413583E-2</v>
      </c>
      <c r="C88" s="8">
        <f>('Dataset experimental'!AE88+SIN('Avaliação do resultado ML'!B88))*0.70674187</f>
        <v>-0.19182421807644331</v>
      </c>
      <c r="D88" s="8">
        <f>'Modelos Propostos'!E88+'Avaliação do resultado ML'!C88-'Modelos normativos'!AQ88</f>
        <v>-0.95868404317895783</v>
      </c>
      <c r="E88" s="8">
        <f>'Modelos empíricos'!I88+1.1854</f>
        <v>2.3950302796958933</v>
      </c>
      <c r="F88" s="3">
        <f>-0.01753*('Modelos normativos'!AN88-'Dataset experimental'!C88-ABS(G88)-('Modelos Propostos'!E88-'Modelos normativos'!AP88)/0.25291)</f>
        <v>7.2283062667140427E-3</v>
      </c>
      <c r="G88" s="3">
        <f>'Dataset experimental'!K88+'Modelos empíricos'!K88^2+('Modelos Propostos'!E88-'Modelos normativos'!AQ88)*4.10553</f>
        <v>-1.4708938562860523</v>
      </c>
      <c r="H88" s="3">
        <f t="shared" si="4"/>
        <v>-4.3292305253882904E-2</v>
      </c>
      <c r="I88" s="3">
        <f>(1.61428/'Dataset experimental'!Q88)^3</f>
        <v>45.325486077441369</v>
      </c>
      <c r="J88" s="3">
        <f>SIN('Dataset experimental'!E88)+1.450178*(SIN('Avaliação do resultado ML'!I88)+'Dataset experimental'!C88)</f>
        <v>0.62366616946197551</v>
      </c>
      <c r="K88" s="3">
        <f>('Modelos empíricos'!C88-'Dataset experimental'!G88)*'Dataset experimental'!AE88-'Modelos normativos'!AP88</f>
        <v>-1.9423474138690089</v>
      </c>
      <c r="L88" s="3">
        <f>0.0076*'Dataset experimental'!B88+'Avaliação do resultado ML'!M88+'Avaliação do resultado ML'!N88+(-0.0328)*(0.0171*'Dataset experimental'!AD88-0.9442)*'Avaliação do resultado ML'!O88-'Avaliação do resultado ML'!P88-0.0364</f>
        <v>-0.13573265010127167</v>
      </c>
      <c r="M88" s="8">
        <f>0.03283*SIN(0.7328*'Dataset experimental'!D88-1.8266)</f>
        <v>-1.1595882783440576E-2</v>
      </c>
      <c r="N88" s="8">
        <f>0.0476*SIN(4.2067/(0.0095*'Dataset experimental'!P88-1.9338)^3)</f>
        <v>-4.5651062357061324E-2</v>
      </c>
      <c r="O88" s="8">
        <f>0.0214*'Dataset experimental'!F88-3.1067*'Dataset experimental'!B88*'Dataset experimental'!P88*('Dataset experimental'!T88-'Dataset experimental'!R88)*(0.39*'Dataset experimental'!P88*'Dataset experimental'!T88/'Dataset experimental'!V88-'Dataset experimental'!Z88+3.12)/(100000*'Dataset experimental'!V88)+0.7995</f>
        <v>-0.63599236482685406</v>
      </c>
      <c r="P88" s="8">
        <f>0.4461*('Dataset experimental'!Z88-0.6*'Modelos normativos'!AB88)*(3.4*'Dataset experimental'!L88+0.17*'Dataset experimental'!B88/'Modelos normativos'!AC88)/200000</f>
        <v>0.15855743089758373</v>
      </c>
      <c r="Q88" s="3">
        <f>0.0076*'Dataset experimental'!B88+(-0.0328)*(0.0171*'Dataset experimental'!AD88-0.9442)*'Avaliação do resultado ML'!O88-'Avaliação do resultado ML'!P88-0.0364</f>
        <v>-7.8485704960769773E-2</v>
      </c>
      <c r="R88" s="3">
        <f t="shared" si="5"/>
        <v>3.1352603957050253</v>
      </c>
      <c r="S88" s="3">
        <f>(-0.042-0.014*'Com TS variável MC2020'!Q97)*('Modelos normativos'!AP88-ABS('Modelos Propostos'!K88)-'Dataset experimental'!W88+COS(T88))</f>
        <v>-5.1787184514123744E-2</v>
      </c>
      <c r="T88" s="3">
        <f>'Dataset experimental'!O88-('Modelos normativos'!AQ88-SIN(0.083/('Dataset experimental'!M88-'Dataset experimental'!O88))-'Modelos empíricos'!I88)/0.646</f>
        <v>-1.9461730958324832</v>
      </c>
      <c r="X88" s="3">
        <f>'Modelos normativos'!S88+'Avaliação do resultado ML'!A88</f>
        <v>0.37518934200577692</v>
      </c>
      <c r="Y88" s="3">
        <f>X88/'Dataset experimental'!$AF88</f>
        <v>1.1369374000175057</v>
      </c>
      <c r="AK88" s="3">
        <f>'Modelos Propostos'!B88+H88</f>
        <v>0.46345848804286488</v>
      </c>
      <c r="AL88" s="3">
        <f>AK88/'Dataset experimental'!$AF88</f>
        <v>1.404419660735954</v>
      </c>
      <c r="AW88" s="3">
        <f>'Modelos normativos'!S88+F88</f>
        <v>0.33510363019581729</v>
      </c>
      <c r="AX88" s="3">
        <f>AW88/'Dataset experimental'!$AF88</f>
        <v>1.0154655460479312</v>
      </c>
      <c r="BI88" s="3">
        <f>'Modelos Propostos'!B88+S88</f>
        <v>0.45496360878262404</v>
      </c>
      <c r="BJ88" s="3">
        <f>BI88/'Dataset experimental'!$AF88</f>
        <v>1.3786776023715879</v>
      </c>
      <c r="BU88" s="3">
        <f>'Modelos Propostos'!B88+L88</f>
        <v>0.3710181431954761</v>
      </c>
      <c r="BV88" s="3">
        <f>BU88/'Dataset experimental'!$AF88</f>
        <v>1.1242974036226547</v>
      </c>
      <c r="CH88" s="3">
        <f>'Modelos Propostos'!B88+Q88</f>
        <v>0.42826508833597798</v>
      </c>
      <c r="CI88" s="3">
        <f>CH88/'Dataset experimental'!$AF88</f>
        <v>1.297772994957509</v>
      </c>
    </row>
    <row r="89" spans="1:87" x14ac:dyDescent="0.25">
      <c r="A89" s="3">
        <f t="shared" si="3"/>
        <v>4.0962303792799075E-2</v>
      </c>
      <c r="B89" s="8">
        <f>'Dataset experimental'!K89*COS('Dataset experimental'!AC89)-'Dataset experimental'!M89-'Dataset experimental'!C89</f>
        <v>-2.418812862413583E-2</v>
      </c>
      <c r="C89" s="8">
        <f>('Dataset experimental'!AE89+SIN('Avaliação do resultado ML'!B89))*0.70674187</f>
        <v>-0.40286410196886141</v>
      </c>
      <c r="D89" s="8">
        <f>'Modelos Propostos'!E89+'Avaliação do resultado ML'!C89-'Modelos normativos'!AQ89</f>
        <v>-0.91869923316555946</v>
      </c>
      <c r="E89" s="8">
        <f>'Modelos empíricos'!I89+1.1854</f>
        <v>2.5682724673862714</v>
      </c>
      <c r="F89" s="3">
        <f>-0.01753*('Modelos normativos'!AN89-'Dataset experimental'!C89-ABS(G89)-('Modelos Propostos'!E89-'Modelos normativos'!AP89)/0.25291)</f>
        <v>5.0750076739561709E-2</v>
      </c>
      <c r="G89" s="3">
        <f>'Dataset experimental'!K89+'Modelos empíricos'!K89^2+('Modelos Propostos'!E89-'Modelos normativos'!AQ89)*4.10553</f>
        <v>-1.4391658999106149</v>
      </c>
      <c r="H89" s="3">
        <f t="shared" si="4"/>
        <v>6.8766038745699573E-2</v>
      </c>
      <c r="I89" s="3">
        <f>(1.61428/'Dataset experimental'!Q89)^3</f>
        <v>45.325486077441369</v>
      </c>
      <c r="J89" s="3">
        <f>SIN('Dataset experimental'!E89)+1.450178*(SIN('Avaliação do resultado ML'!I89)+'Dataset experimental'!C89)</f>
        <v>0.62366616946197551</v>
      </c>
      <c r="K89" s="3">
        <f>('Modelos empíricos'!C89-'Dataset experimental'!G89)*'Dataset experimental'!AE89-'Modelos normativos'!AP89</f>
        <v>1.4709436004344476</v>
      </c>
      <c r="L89" s="3">
        <f>0.0076*'Dataset experimental'!B89+'Avaliação do resultado ML'!M89+'Avaliação do resultado ML'!N89+(-0.0328)*(0.0171*'Dataset experimental'!AD89-0.9442)*'Avaliação do resultado ML'!O89-'Avaliação do resultado ML'!P89-0.0364</f>
        <v>3.6355788472860195E-3</v>
      </c>
      <c r="M89" s="8">
        <f>0.03283*SIN(0.7328*'Dataset experimental'!D89-1.8266)</f>
        <v>-1.1595882783440576E-2</v>
      </c>
      <c r="N89" s="8">
        <f>0.0476*SIN(4.2067/(0.0095*'Dataset experimental'!P89-1.9338)^3)</f>
        <v>-4.5651062357061324E-2</v>
      </c>
      <c r="O89" s="8">
        <f>0.0214*'Dataset experimental'!F89-3.1067*'Dataset experimental'!B89*'Dataset experimental'!P89*('Dataset experimental'!T89-'Dataset experimental'!R89)*(0.39*'Dataset experimental'!P89*'Dataset experimental'!T89/'Dataset experimental'!V89-'Dataset experimental'!Z89+3.12)/(100000*'Dataset experimental'!V89)+0.7995</f>
        <v>1.7317653499251047</v>
      </c>
      <c r="P89" s="8">
        <f>0.4461*('Dataset experimental'!Z89-0.6*'Modelos normativos'!AB89)*(3.4*'Dataset experimental'!L89+0.17*'Dataset experimental'!B89/'Modelos normativos'!AC89)/200000</f>
        <v>5.5279398371172322E-2</v>
      </c>
      <c r="Q89" s="3">
        <f>0.0076*'Dataset experimental'!B89+(-0.0328)*(0.0171*'Dataset experimental'!AD89-0.9442)*'Avaliação do resultado ML'!O89-'Avaliação do resultado ML'!P89-0.0364</f>
        <v>6.0882523987787915E-2</v>
      </c>
      <c r="R89" s="3">
        <f t="shared" si="5"/>
        <v>5.2868813059460666E-2</v>
      </c>
      <c r="S89" s="3">
        <f>(-0.042-0.014*'Com TS variável MC2020'!Q98)*('Modelos normativos'!AP89-ABS('Modelos Propostos'!K89)-'Dataset experimental'!W89+COS(T89))</f>
        <v>3.7819415996612926E-2</v>
      </c>
      <c r="T89" s="3">
        <f>'Dataset experimental'!O89-('Modelos normativos'!AQ89-SIN(0.083/('Dataset experimental'!M89-'Dataset experimental'!O89))-'Modelos empíricos'!I89)/0.646</f>
        <v>2.5264119560055573</v>
      </c>
      <c r="X89" s="3">
        <f>'Modelos normativos'!S89+'Avaliação do resultado ML'!A89</f>
        <v>0.18047829808280144</v>
      </c>
      <c r="Y89" s="3">
        <f>X89/'Dataset experimental'!$AF89</f>
        <v>1.2031886538853429</v>
      </c>
      <c r="AK89" s="3">
        <f>'Modelos Propostos'!B89+H89</f>
        <v>0.22424642681390766</v>
      </c>
      <c r="AL89" s="3">
        <f>AK89/'Dataset experimental'!$AF89</f>
        <v>1.4949761787593845</v>
      </c>
      <c r="AW89" s="3">
        <f>'Modelos normativos'!S89+F89</f>
        <v>0.19026607102956405</v>
      </c>
      <c r="AX89" s="3">
        <f>AW89/'Dataset experimental'!$AF89</f>
        <v>1.2684404735304271</v>
      </c>
      <c r="BI89" s="3">
        <f>'Modelos Propostos'!B89+S89</f>
        <v>0.19329980406482103</v>
      </c>
      <c r="BJ89" s="3">
        <f>BI89/'Dataset experimental'!$AF89</f>
        <v>1.2886653604321403</v>
      </c>
      <c r="BU89" s="3">
        <f>'Modelos Propostos'!B89+L89</f>
        <v>0.15911596691549412</v>
      </c>
      <c r="BV89" s="3">
        <f>BU89/'Dataset experimental'!$AF89</f>
        <v>1.0607731127699609</v>
      </c>
      <c r="CH89" s="3">
        <f>'Modelos Propostos'!B89+Q89</f>
        <v>0.216362912055996</v>
      </c>
      <c r="CI89" s="3">
        <f>CH89/'Dataset experimental'!$AF89</f>
        <v>1.4424194137066402</v>
      </c>
    </row>
    <row r="90" spans="1:87" x14ac:dyDescent="0.25">
      <c r="A90" s="3">
        <f t="shared" si="3"/>
        <v>4.4636851550700032E-2</v>
      </c>
      <c r="B90" s="8">
        <f>'Dataset experimental'!K90*COS('Dataset experimental'!AC90)-'Dataset experimental'!M90-'Dataset experimental'!C90</f>
        <v>-2.418812862413583E-2</v>
      </c>
      <c r="C90" s="8">
        <f>('Dataset experimental'!AE90+SIN('Avaliação do resultado ML'!B90))*0.70674187</f>
        <v>-0.36765058991366928</v>
      </c>
      <c r="D90" s="8">
        <f>'Modelos Propostos'!E90+'Avaliação do resultado ML'!C90-'Modelos normativos'!AQ90</f>
        <v>-0.95034633045145978</v>
      </c>
      <c r="E90" s="8">
        <f>'Modelos empíricos'!I90+1.1854</f>
        <v>2.5155402614884883</v>
      </c>
      <c r="F90" s="3">
        <f>-0.01753*('Modelos normativos'!AN90-'Dataset experimental'!C90-ABS(G90)-('Modelos Propostos'!E90-'Modelos normativos'!AP90)/0.25291)</f>
        <v>5.5649804801499086E-2</v>
      </c>
      <c r="G90" s="3">
        <f>'Dataset experimental'!K90+'Modelos empíricos'!K90^2+('Modelos Propostos'!E90-'Modelos normativos'!AQ90)*4.10553</f>
        <v>-1.956853175118356</v>
      </c>
      <c r="H90" s="3">
        <f t="shared" si="4"/>
        <v>4.9197951124023205E-2</v>
      </c>
      <c r="I90" s="3">
        <f>(1.61428/'Dataset experimental'!Q90)^3</f>
        <v>45.325486077441369</v>
      </c>
      <c r="J90" s="3">
        <f>SIN('Dataset experimental'!E90)+1.450178*(SIN('Avaliação do resultado ML'!I90)+'Dataset experimental'!C90)</f>
        <v>0.62366616946197551</v>
      </c>
      <c r="K90" s="3">
        <f>('Modelos empíricos'!C90-'Dataset experimental'!G90)*'Dataset experimental'!AE90-'Modelos normativos'!AP90</f>
        <v>0.87490072435536248</v>
      </c>
      <c r="L90" s="3">
        <f>0.0076*'Dataset experimental'!B90+'Avaliação do resultado ML'!M90+'Avaliação do resultado ML'!N90+(-0.0328)*(0.0171*'Dataset experimental'!AD90-0.9442)*'Avaliação do resultado ML'!O90-'Avaliação do resultado ML'!P90-0.0364</f>
        <v>-2.2849801674789422E-2</v>
      </c>
      <c r="M90" s="8">
        <f>0.03283*SIN(0.7328*'Dataset experimental'!D90-1.8266)</f>
        <v>-1.1595882783440576E-2</v>
      </c>
      <c r="N90" s="8">
        <f>0.0476*SIN(4.2067/(0.0095*'Dataset experimental'!P90-1.9338)^3)</f>
        <v>-4.5651062357061324E-2</v>
      </c>
      <c r="O90" s="8">
        <f>0.0214*'Dataset experimental'!F90-3.1067*'Dataset experimental'!B90*'Dataset experimental'!P90*('Dataset experimental'!T90-'Dataset experimental'!R90)*(0.39*'Dataset experimental'!P90*'Dataset experimental'!T90/'Dataset experimental'!V90-'Dataset experimental'!Z90+3.12)/(100000*'Dataset experimental'!V90)+0.7995</f>
        <v>1.3366880626636344</v>
      </c>
      <c r="P90" s="8">
        <f>0.4461*('Dataset experimental'!Z90-0.6*'Modelos normativos'!AB90)*(3.4*'Dataset experimental'!L90+0.17*'Dataset experimental'!B90/'Modelos normativos'!AC90)/200000</f>
        <v>7.2512075798436423E-2</v>
      </c>
      <c r="Q90" s="3">
        <f>0.0076*'Dataset experimental'!B90+(-0.0328)*(0.0171*'Dataset experimental'!AD90-0.9442)*'Avaliação do resultado ML'!O90-'Avaliação do resultado ML'!P90-0.0364</f>
        <v>3.439714346571246E-2</v>
      </c>
      <c r="R90" s="3">
        <f t="shared" si="5"/>
        <v>-0.4644462046231827</v>
      </c>
      <c r="S90" s="3">
        <f>(-0.042-0.014*'Com TS variável MC2020'!Q99)*('Modelos normativos'!AP90-ABS('Modelos Propostos'!K90)-'Dataset experimental'!W90+COS(T90))</f>
        <v>1.960299243397173E-2</v>
      </c>
      <c r="T90" s="3">
        <f>'Dataset experimental'!O90-('Modelos normativos'!AQ90-SIN(0.083/('Dataset experimental'!M90-'Dataset experimental'!O90))-'Modelos empíricos'!I90)/0.646</f>
        <v>1.7432475995138776</v>
      </c>
      <c r="X90" s="3">
        <f>'Modelos normativos'!S90+'Avaliação do resultado ML'!A90</f>
        <v>0.20160728899952018</v>
      </c>
      <c r="Y90" s="3">
        <f>X90/'Dataset experimental'!$AF90</f>
        <v>1.1200404944417788</v>
      </c>
      <c r="AK90" s="3">
        <f>'Modelos Propostos'!B90+H90</f>
        <v>0.24601529022989801</v>
      </c>
      <c r="AL90" s="3">
        <f>AK90/'Dataset experimental'!$AF90</f>
        <v>1.3667516123883223</v>
      </c>
      <c r="AW90" s="3">
        <f>'Modelos normativos'!S90+F90</f>
        <v>0.21262024225031925</v>
      </c>
      <c r="AX90" s="3">
        <f>AW90/'Dataset experimental'!$AF90</f>
        <v>1.1812235680573293</v>
      </c>
      <c r="BI90" s="3">
        <f>'Modelos Propostos'!B90+S90</f>
        <v>0.21642033153984655</v>
      </c>
      <c r="BJ90" s="3">
        <f>BI90/'Dataset experimental'!$AF90</f>
        <v>1.2023351752213698</v>
      </c>
      <c r="BU90" s="3">
        <f>'Modelos Propostos'!B90+L90</f>
        <v>0.1739675374310854</v>
      </c>
      <c r="BV90" s="3">
        <f>BU90/'Dataset experimental'!$AF90</f>
        <v>0.96648631906158555</v>
      </c>
      <c r="CH90" s="3">
        <f>'Modelos Propostos'!B90+Q90</f>
        <v>0.23121448257158728</v>
      </c>
      <c r="CI90" s="3">
        <f>CH90/'Dataset experimental'!$AF90</f>
        <v>1.2845249031754848</v>
      </c>
    </row>
    <row r="91" spans="1:87" x14ac:dyDescent="0.25">
      <c r="A91" s="3">
        <f t="shared" si="3"/>
        <v>4.5855796384945025E-2</v>
      </c>
      <c r="B91" s="8">
        <f>'Dataset experimental'!K91*COS('Dataset experimental'!AC91)-'Dataset experimental'!M91-'Dataset experimental'!C91</f>
        <v>-2.418812862413583E-2</v>
      </c>
      <c r="C91" s="8">
        <f>('Dataset experimental'!AE91+SIN('Avaliação do resultado ML'!B91))*0.70674187</f>
        <v>-0.33249737496816084</v>
      </c>
      <c r="D91" s="8">
        <f>'Modelos Propostos'!E91+'Avaliação do resultado ML'!C91-'Modelos normativos'!AQ91</f>
        <v>-0.96876566265866026</v>
      </c>
      <c r="E91" s="8">
        <f>'Modelos empíricos'!I91+1.1854</f>
        <v>2.5422241956793012</v>
      </c>
      <c r="F91" s="3">
        <f>-0.01753*('Modelos normativos'!AN91-'Dataset experimental'!C91-ABS(G91)-('Modelos Propostos'!E91-'Modelos normativos'!AP91)/0.25291)</f>
        <v>5.7635677614650126E-2</v>
      </c>
      <c r="G91" s="3">
        <f>'Dataset experimental'!K91+'Modelos empíricos'!K91^2+('Modelos Propostos'!E91-'Modelos normativos'!AQ91)*4.10553</f>
        <v>-2.2558235455604509</v>
      </c>
      <c r="H91" s="3">
        <f t="shared" si="4"/>
        <v>3.0940319299756689E-2</v>
      </c>
      <c r="I91" s="3">
        <f>(1.61428/'Dataset experimental'!Q91)^3</f>
        <v>45.325486077441369</v>
      </c>
      <c r="J91" s="3">
        <f>SIN('Dataset experimental'!E91)+1.450178*(SIN('Avaliação do resultado ML'!I91)+'Dataset experimental'!C91)</f>
        <v>0.62366616946197551</v>
      </c>
      <c r="K91" s="3">
        <f>('Modelos empíricos'!C91-'Dataset experimental'!G91)*'Dataset experimental'!AE91-'Modelos normativos'!AP91</f>
        <v>0.31877426001584019</v>
      </c>
      <c r="L91" s="3">
        <f>0.0076*'Dataset experimental'!B91+'Avaliação do resultado ML'!M91+'Avaliação do resultado ML'!N91+(-0.0328)*(0.0171*'Dataset experimental'!AD91-0.9442)*'Avaliação do resultado ML'!O91-'Avaliação do resultado ML'!P91-0.0364</f>
        <v>-4.7999061343484431E-2</v>
      </c>
      <c r="M91" s="8">
        <f>0.03283*SIN(0.7328*'Dataset experimental'!D91-1.8266)</f>
        <v>-1.1595882783440576E-2</v>
      </c>
      <c r="N91" s="8">
        <f>0.0476*SIN(4.2067/(0.0095*'Dataset experimental'!P91-1.9338)^3)</f>
        <v>-4.5651062357061324E-2</v>
      </c>
      <c r="O91" s="8">
        <f>0.0214*'Dataset experimental'!F91-3.1067*'Dataset experimental'!B91*'Dataset experimental'!P91*('Dataset experimental'!T91-'Dataset experimental'!R91)*(0.39*'Dataset experimental'!P91*'Dataset experimental'!T91/'Dataset experimental'!V91-'Dataset experimental'!Z91+3.12)/(100000*'Dataset experimental'!V91)+0.7995</f>
        <v>0.94228727760638031</v>
      </c>
      <c r="P91" s="8">
        <f>0.4461*('Dataset experimental'!Z91-0.6*'Modelos normativos'!AB91)*(3.4*'Dataset experimental'!L91+0.17*'Dataset experimental'!B91/'Modelos normativos'!AC91)/200000</f>
        <v>8.9715245216407197E-2</v>
      </c>
      <c r="Q91" s="3">
        <f>0.0076*'Dataset experimental'!B91+(-0.0328)*(0.0171*'Dataset experimental'!AD91-0.9442)*'Avaliação do resultado ML'!O91-'Avaliação do resultado ML'!P91-0.0364</f>
        <v>9.2478837970174782E-3</v>
      </c>
      <c r="R91" s="3">
        <f t="shared" si="5"/>
        <v>-1.5513434389108547</v>
      </c>
      <c r="S91" s="3">
        <f>(-0.042-0.014*'Com TS variável MC2020'!Q100)*('Modelos normativos'!AP91-ABS('Modelos Propostos'!K91)-'Dataset experimental'!W91+COS(T91))</f>
        <v>-9.962495721455961E-3</v>
      </c>
      <c r="T91" s="3">
        <f>'Dataset experimental'!O91-('Modelos normativos'!AQ91-SIN(0.083/('Dataset experimental'!M91-'Dataset experimental'!O91))-'Modelos empíricos'!I91)/0.646</f>
        <v>1.0842197039093668</v>
      </c>
      <c r="X91" s="3">
        <f>'Modelos normativos'!S91+'Avaliação do resultado ML'!A91</f>
        <v>0.22025078924744801</v>
      </c>
      <c r="Y91" s="3">
        <f>X91/'Dataset experimental'!$AF91</f>
        <v>1.1012539462372399</v>
      </c>
      <c r="AK91" s="3">
        <f>'Modelos Propostos'!B91+H91</f>
        <v>0.27387842565633186</v>
      </c>
      <c r="AL91" s="3">
        <f>AK91/'Dataset experimental'!$AF91</f>
        <v>1.3693921282816592</v>
      </c>
      <c r="AW91" s="3">
        <f>'Modelos normativos'!S91+F91</f>
        <v>0.23203067047715312</v>
      </c>
      <c r="AX91" s="3">
        <f>AW91/'Dataset experimental'!$AF91</f>
        <v>1.1601533523857654</v>
      </c>
      <c r="BI91" s="3">
        <f>'Modelos Propostos'!B91+S91</f>
        <v>0.23297561063511918</v>
      </c>
      <c r="BJ91" s="3">
        <f>BI91/'Dataset experimental'!$AF91</f>
        <v>1.1648780531755958</v>
      </c>
      <c r="BU91" s="3">
        <f>'Modelos Propostos'!B91+L91</f>
        <v>0.19493904501309073</v>
      </c>
      <c r="BV91" s="3">
        <f>BU91/'Dataset experimental'!$AF91</f>
        <v>0.97469522506545359</v>
      </c>
      <c r="CH91" s="3">
        <f>'Modelos Propostos'!B91+Q91</f>
        <v>0.25218599015359261</v>
      </c>
      <c r="CI91" s="3">
        <f>CH91/'Dataset experimental'!$AF91</f>
        <v>1.260929950767963</v>
      </c>
    </row>
    <row r="92" spans="1:87" x14ac:dyDescent="0.25">
      <c r="A92" s="3">
        <f t="shared" si="3"/>
        <v>4.8892109426950194E-2</v>
      </c>
      <c r="B92" s="8">
        <f>'Dataset experimental'!K92*COS('Dataset experimental'!AC92)-'Dataset experimental'!M92-'Dataset experimental'!C92</f>
        <v>-2.418812862413583E-2</v>
      </c>
      <c r="C92" s="8">
        <f>('Dataset experimental'!AE92+SIN('Avaliação do resultado ML'!B92))*0.70674187</f>
        <v>-0.29734416002265229</v>
      </c>
      <c r="D92" s="8">
        <f>'Modelos Propostos'!E92+'Avaliação do resultado ML'!C92-'Modelos normativos'!AQ92</f>
        <v>-0.97697932388968001</v>
      </c>
      <c r="E92" s="8">
        <f>'Modelos empíricos'!I92+1.1854</f>
        <v>2.3986177248151712</v>
      </c>
      <c r="F92" s="3">
        <f>-0.01753*('Modelos normativos'!AN92-'Dataset experimental'!C92-ABS(G92)-('Modelos Propostos'!E92-'Modelos normativos'!AP92)/0.25291)</f>
        <v>5.6726429789536015E-2</v>
      </c>
      <c r="G92" s="3">
        <f>'Dataset experimental'!K92+'Modelos empíricos'!K92^2+('Modelos Propostos'!E92-'Modelos normativos'!AQ92)*4.10553</f>
        <v>-2.3492885939949608</v>
      </c>
      <c r="H92" s="3">
        <f t="shared" si="4"/>
        <v>1.3958542058639356E-2</v>
      </c>
      <c r="I92" s="3">
        <f>(1.61428/'Dataset experimental'!Q92)^3</f>
        <v>45.325486077441369</v>
      </c>
      <c r="J92" s="3">
        <f>SIN('Dataset experimental'!E92)+1.450178*(SIN('Avaliação do resultado ML'!I92)+'Dataset experimental'!C92)</f>
        <v>0.62366616946197551</v>
      </c>
      <c r="K92" s="3">
        <f>('Modelos empíricos'!C92-'Dataset experimental'!G92)*'Dataset experimental'!AE92-'Modelos normativos'!AP92</f>
        <v>-0.19848974367338715</v>
      </c>
      <c r="L92" s="3">
        <f>0.0076*'Dataset experimental'!B92+'Avaliação do resultado ML'!M92+'Avaliação do resultado ML'!N92+(-0.0328)*(0.0171*'Dataset experimental'!AD92-0.9442)*'Avaliação do resultado ML'!O92-'Avaliação do resultado ML'!P92-0.0364</f>
        <v>-7.1858657895336922E-2</v>
      </c>
      <c r="M92" s="8">
        <f>0.03283*SIN(0.7328*'Dataset experimental'!D92-1.8266)</f>
        <v>-1.1595882783440576E-2</v>
      </c>
      <c r="N92" s="8">
        <f>0.0476*SIN(4.2067/(0.0095*'Dataset experimental'!P92-1.9338)^3)</f>
        <v>-4.5651062357061324E-2</v>
      </c>
      <c r="O92" s="8">
        <f>0.0214*'Dataset experimental'!F92-3.1067*'Dataset experimental'!B92*'Dataset experimental'!P92*('Dataset experimental'!T92-'Dataset experimental'!R92)*(0.39*'Dataset experimental'!P92*'Dataset experimental'!T92/'Dataset experimental'!V92-'Dataset experimental'!Z92+3.12)/(100000*'Dataset experimental'!V92)+0.7995</f>
        <v>0.54788649254912458</v>
      </c>
      <c r="P92" s="8">
        <f>0.4461*('Dataset experimental'!Z92-0.6*'Modelos normativos'!AB92)*(3.4*'Dataset experimental'!L92+0.17*'Dataset experimental'!B92/'Modelos normativos'!AC92)/200000</f>
        <v>0.10691841463437803</v>
      </c>
      <c r="Q92" s="3">
        <f>0.0076*'Dataset experimental'!B92+(-0.0328)*(0.0171*'Dataset experimental'!AD92-0.9442)*'Avaliação do resultado ML'!O92-'Avaliação do resultado ML'!P92-0.0364</f>
        <v>-1.4611712754835027E-2</v>
      </c>
      <c r="R92" s="3">
        <f t="shared" si="5"/>
        <v>-5.1480059732213554</v>
      </c>
      <c r="S92" s="3">
        <f>(-0.042-0.014*'Com TS variável MC2020'!Q101)*('Modelos normativos'!AP92-ABS('Modelos Propostos'!K92)-'Dataset experimental'!W92+COS(T92))</f>
        <v>-4.8650246812168695E-2</v>
      </c>
      <c r="T92" s="3">
        <f>'Dataset experimental'!O92-('Modelos normativos'!AQ92-SIN(0.083/('Dataset experimental'!M92-'Dataset experimental'!O92))-'Modelos empíricos'!I92)/0.646</f>
        <v>0.1615843701393074</v>
      </c>
      <c r="X92" s="3">
        <f>'Modelos normativos'!S92+'Avaliação do resultado ML'!A92</f>
        <v>0.2460085483905948</v>
      </c>
      <c r="Y92" s="3">
        <f>X92/'Dataset experimental'!$AF92</f>
        <v>0.9840341935623792</v>
      </c>
      <c r="AK92" s="3">
        <f>'Modelos Propostos'!B92+H92</f>
        <v>0.31128534570399946</v>
      </c>
      <c r="AL92" s="3">
        <f>AK92/'Dataset experimental'!$AF92</f>
        <v>1.2451413828159978</v>
      </c>
      <c r="AW92" s="3">
        <f>'Modelos normativos'!S92+F92</f>
        <v>0.25384286875318063</v>
      </c>
      <c r="AX92" s="3">
        <f>AW92/'Dataset experimental'!$AF92</f>
        <v>1.0153714750127225</v>
      </c>
      <c r="BI92" s="3">
        <f>'Modelos Propostos'!B92+S92</f>
        <v>0.24867655683319143</v>
      </c>
      <c r="BJ92" s="3">
        <f>BI92/'Dataset experimental'!$AF92</f>
        <v>0.9947062273327657</v>
      </c>
      <c r="BU92" s="3">
        <f>'Modelos Propostos'!B92+L92</f>
        <v>0.22546814575002322</v>
      </c>
      <c r="BV92" s="3">
        <f>BU92/'Dataset experimental'!$AF92</f>
        <v>0.90187258300009288</v>
      </c>
      <c r="CH92" s="3">
        <f>'Modelos Propostos'!B92+Q92</f>
        <v>0.2827150908905251</v>
      </c>
      <c r="CI92" s="3">
        <f>CH92/'Dataset experimental'!$AF92</f>
        <v>1.1308603635621004</v>
      </c>
    </row>
    <row r="93" spans="1:87" x14ac:dyDescent="0.25">
      <c r="A93" s="3">
        <f t="shared" si="3"/>
        <v>5.0432527542791546E-2</v>
      </c>
      <c r="B93" s="8">
        <f>'Dataset experimental'!K93*COS('Dataset experimental'!AC93)-'Dataset experimental'!M93-'Dataset experimental'!C93</f>
        <v>-2.418812862413583E-2</v>
      </c>
      <c r="C93" s="8">
        <f>('Dataset experimental'!AE93+SIN('Avaliação do resultado ML'!B93))*0.70674187</f>
        <v>-0.26213064796746033</v>
      </c>
      <c r="D93" s="8">
        <f>'Modelos Propostos'!E93+'Avaliação do resultado ML'!C93-'Modelos normativos'!AQ93</f>
        <v>-0.97707631460487909</v>
      </c>
      <c r="E93" s="8">
        <f>'Modelos empíricos'!I93+1.1854</f>
        <v>2.3030626938792667</v>
      </c>
      <c r="F93" s="3">
        <f>-0.01753*('Modelos normativos'!AN93-'Dataset experimental'!C93-ABS(G93)-('Modelos Propostos'!E93-'Modelos normativos'!AP93)/0.25291)</f>
        <v>5.2534435921243551E-2</v>
      </c>
      <c r="G93" s="3">
        <f>'Dataset experimental'!K93+'Modelos empíricos'!K93^2+('Modelos Propostos'!E93-'Modelos normativos'!AQ93)*4.10553</f>
        <v>-2.2455060692534246</v>
      </c>
      <c r="H93" s="3">
        <f t="shared" si="4"/>
        <v>2.4991397541089984E-3</v>
      </c>
      <c r="I93" s="3">
        <f>(1.61428/'Dataset experimental'!Q93)^3</f>
        <v>45.325486077441369</v>
      </c>
      <c r="J93" s="3">
        <f>SIN('Dataset experimental'!E93)+1.450178*(SIN('Avaliação do resultado ML'!I93)+'Dataset experimental'!C93)</f>
        <v>0.62366616946197551</v>
      </c>
      <c r="K93" s="3">
        <f>('Modelos empíricos'!C93-'Dataset experimental'!G93)*'Dataset experimental'!AE93-'Modelos normativos'!AP93</f>
        <v>-0.5475425095744032</v>
      </c>
      <c r="L93" s="3">
        <f>0.0076*'Dataset experimental'!B93+'Avaliação do resultado ML'!M93+'Avaliação do resultado ML'!N93+(-0.0328)*(0.0171*'Dataset experimental'!AD93-0.9442)*'Avaliação do resultado ML'!O93-'Avaliação do resultado ML'!P93-0.0364</f>
        <v>-9.446619681202606E-2</v>
      </c>
      <c r="M93" s="8">
        <f>0.03283*SIN(0.7328*'Dataset experimental'!D93-1.8266)</f>
        <v>-1.1595882783440576E-2</v>
      </c>
      <c r="N93" s="8">
        <f>0.0476*SIN(4.2067/(0.0095*'Dataset experimental'!P93-1.9338)^3)</f>
        <v>-4.5651062357061324E-2</v>
      </c>
      <c r="O93" s="8">
        <f>0.0214*'Dataset experimental'!F93-3.1067*'Dataset experimental'!B93*'Dataset experimental'!P93*('Dataset experimental'!T93-'Dataset experimental'!R93)*(0.39*'Dataset experimental'!P93*'Dataset experimental'!T93/'Dataset experimental'!V93-'Dataset experimental'!Z93+3.12)/(100000*'Dataset experimental'!V93)+0.7995</f>
        <v>0.15280920528765607</v>
      </c>
      <c r="P93" s="8">
        <f>0.4461*('Dataset experimental'!Z93-0.6*'Modelos normativos'!AB93)*(3.4*'Dataset experimental'!L93+0.17*'Dataset experimental'!B93/'Modelos normativos'!AC93)/200000</f>
        <v>0.12415109206164207</v>
      </c>
      <c r="Q93" s="3">
        <f>0.0076*'Dataset experimental'!B93+(-0.0328)*(0.0171*'Dataset experimental'!AD93-0.9442)*'Avaliação do resultado ML'!O93-'Avaliação do resultado ML'!P93-0.0364</f>
        <v>-3.7219251671524164E-2</v>
      </c>
      <c r="R93" s="3">
        <f t="shared" si="5"/>
        <v>-37.799485465631939</v>
      </c>
      <c r="S93" s="3">
        <f>(-0.042-0.014*'Com TS variável MC2020'!Q102)*('Modelos normativos'!AP93-ABS('Modelos Propostos'!K93)-'Dataset experimental'!W93+COS(T93))</f>
        <v>-7.7193128102607811E-2</v>
      </c>
      <c r="T93" s="3">
        <f>'Dataset experimental'!O93-('Modelos normativos'!AQ93-SIN(0.083/('Dataset experimental'!M93-'Dataset experimental'!O93))-'Modelos empíricos'!I93)/0.646</f>
        <v>-0.68786918919776241</v>
      </c>
      <c r="X93" s="3">
        <f>'Modelos normativos'!S93+'Avaliação do resultado ML'!A93</f>
        <v>0.29118507440348051</v>
      </c>
      <c r="Y93" s="3">
        <f>X93/'Dataset experimental'!$AF93</f>
        <v>0.97061691467826838</v>
      </c>
      <c r="AK93" s="3">
        <f>'Modelos Propostos'!B93+H93</f>
        <v>0.36971372051741774</v>
      </c>
      <c r="AL93" s="3">
        <f>AK93/'Dataset experimental'!$AF93</f>
        <v>1.2323790683913924</v>
      </c>
      <c r="AW93" s="3">
        <f>'Modelos normativos'!S93+F93</f>
        <v>0.29328698278193255</v>
      </c>
      <c r="AX93" s="3">
        <f>AW93/'Dataset experimental'!$AF93</f>
        <v>0.97762327593977516</v>
      </c>
      <c r="BI93" s="3">
        <f>'Modelos Propostos'!B93+S93</f>
        <v>0.29002145266070095</v>
      </c>
      <c r="BJ93" s="3">
        <f>BI93/'Dataset experimental'!$AF93</f>
        <v>0.96673817553566987</v>
      </c>
      <c r="BU93" s="3">
        <f>'Modelos Propostos'!B93+L93</f>
        <v>0.2727483839512827</v>
      </c>
      <c r="BV93" s="3">
        <f>BU93/'Dataset experimental'!$AF93</f>
        <v>0.90916127983760908</v>
      </c>
      <c r="CH93" s="3">
        <f>'Modelos Propostos'!B93+Q93</f>
        <v>0.32999532909178458</v>
      </c>
      <c r="CI93" s="3">
        <f>CH93/'Dataset experimental'!$AF93</f>
        <v>1.0999844303059487</v>
      </c>
    </row>
    <row r="94" spans="1:87" x14ac:dyDescent="0.25">
      <c r="A94" s="3">
        <f t="shared" si="3"/>
        <v>4.9925949813343744E-2</v>
      </c>
      <c r="B94" s="8">
        <f>'Dataset experimental'!K94*COS('Dataset experimental'!AC94)-'Dataset experimental'!M94-'Dataset experimental'!C94</f>
        <v>-2.418812862413583E-2</v>
      </c>
      <c r="C94" s="8">
        <f>('Dataset experimental'!AE94+SIN('Avaliação do resultado ML'!B94))*0.70674187</f>
        <v>-0.22691713591226828</v>
      </c>
      <c r="D94" s="8">
        <f>'Modelos Propostos'!E94+'Avaliação do resultado ML'!C94-'Modelos normativos'!AQ94</f>
        <v>-0.97057557643337478</v>
      </c>
      <c r="E94" s="8">
        <f>'Modelos empíricos'!I94+1.1854</f>
        <v>2.2984096518902035</v>
      </c>
      <c r="F94" s="3">
        <f>-0.01753*('Modelos normativos'!AN94-'Dataset experimental'!C94-ABS(G94)-('Modelos Propostos'!E94-'Modelos normativos'!AP94)/0.25291)</f>
        <v>3.1283717119950684E-2</v>
      </c>
      <c r="G94" s="3">
        <f>'Dataset experimental'!K94+'Modelos empíricos'!K94^2+('Modelos Propostos'!E94-'Modelos normativos'!AQ94)*4.10553</f>
        <v>-1.9504690013229071</v>
      </c>
      <c r="H94" s="3">
        <f t="shared" si="4"/>
        <v>-2.3297128720702477E-2</v>
      </c>
      <c r="I94" s="3">
        <f>(1.61428/'Dataset experimental'!Q94)^3</f>
        <v>45.325486077441369</v>
      </c>
      <c r="J94" s="3">
        <f>SIN('Dataset experimental'!E94)+1.450178*(SIN('Avaliação do resultado ML'!I94)+'Dataset experimental'!C94)</f>
        <v>0.62366616946197551</v>
      </c>
      <c r="K94" s="3">
        <f>('Modelos empíricos'!C94-'Dataset experimental'!G94)*'Dataset experimental'!AE94-'Modelos normativos'!AP94</f>
        <v>-1.3332954329618987</v>
      </c>
      <c r="L94" s="3">
        <f>0.0076*'Dataset experimental'!B94+'Avaliação do resultado ML'!M94+'Avaliação do resultado ML'!N94+(-0.0328)*(0.0171*'Dataset experimental'!AD94-0.9442)*'Avaliação do resultado ML'!O94-'Avaliação do resultado ML'!P94-0.0364</f>
        <v>-0.11577964458726066</v>
      </c>
      <c r="M94" s="8">
        <f>0.03283*SIN(0.7328*'Dataset experimental'!D94-1.8266)</f>
        <v>-1.1595882783440576E-2</v>
      </c>
      <c r="N94" s="8">
        <f>0.0476*SIN(4.2067/(0.0095*'Dataset experimental'!P94-1.9338)^3)</f>
        <v>-4.5651062357061324E-2</v>
      </c>
      <c r="O94" s="8">
        <f>0.0214*'Dataset experimental'!F94-3.1067*'Dataset experimental'!B94*'Dataset experimental'!P94*('Dataset experimental'!T94-'Dataset experimental'!R94)*(0.39*'Dataset experimental'!P94*'Dataset experimental'!T94/'Dataset experimental'!V94-'Dataset experimental'!Z94+3.12)/(100000*'Dataset experimental'!V94)+0.7995</f>
        <v>-0.24226808197381378</v>
      </c>
      <c r="P94" s="8">
        <f>0.4461*('Dataset experimental'!Z94-0.6*'Modelos normativos'!AB94)*(3.4*'Dataset experimental'!L94+0.17*'Dataset experimental'!B94/'Modelos normativos'!AC94)/200000</f>
        <v>0.14138376948890616</v>
      </c>
      <c r="Q94" s="3">
        <f>0.0076*'Dataset experimental'!B94+(-0.0328)*(0.0171*'Dataset experimental'!AD94-0.9442)*'Avaliação do resultado ML'!O94-'Avaliação do resultado ML'!P94-0.0364</f>
        <v>-5.8532699446758762E-2</v>
      </c>
      <c r="R94" s="3">
        <f t="shared" si="5"/>
        <v>4.9696958786331313</v>
      </c>
      <c r="S94" s="3">
        <f>(-0.042-0.014*'Com TS variável MC2020'!Q103)*('Modelos normativos'!AP94-ABS('Modelos Propostos'!K94)-'Dataset experimental'!W94+COS(T94))</f>
        <v>-6.7505808207513285E-2</v>
      </c>
      <c r="T94" s="3">
        <f>'Dataset experimental'!O94-('Modelos normativos'!AQ94-SIN(0.083/('Dataset experimental'!M94-'Dataset experimental'!O94))-'Modelos empíricos'!I94)/0.646</f>
        <v>-1.3966075953663448</v>
      </c>
      <c r="X94" s="3">
        <f>'Modelos normativos'!S94+'Avaliação do resultado ML'!A94</f>
        <v>0.3343146045710772</v>
      </c>
      <c r="Y94" s="3">
        <f>X94/'Dataset experimental'!$AF94</f>
        <v>1.0130745593062944</v>
      </c>
      <c r="AK94" s="3">
        <f>'Modelos Propostos'!B94+H94</f>
        <v>0.41380522916055507</v>
      </c>
      <c r="AL94" s="3">
        <f>AK94/'Dataset experimental'!$AF94</f>
        <v>1.2539552398804699</v>
      </c>
      <c r="AW94" s="3">
        <f>'Modelos normativos'!S94+F94</f>
        <v>0.31567237187768415</v>
      </c>
      <c r="AX94" s="3">
        <f>AW94/'Dataset experimental'!$AF94</f>
        <v>0.9565829450838913</v>
      </c>
      <c r="BI94" s="3">
        <f>'Modelos Propostos'!B94+S94</f>
        <v>0.36959654967374428</v>
      </c>
      <c r="BJ94" s="3">
        <f>BI94/'Dataset experimental'!$AF94</f>
        <v>1.1199895444658916</v>
      </c>
      <c r="BU94" s="3">
        <f>'Modelos Propostos'!B94+L94</f>
        <v>0.32132271329399692</v>
      </c>
      <c r="BV94" s="3">
        <f>BU94/'Dataset experimental'!$AF94</f>
        <v>0.9737051917999906</v>
      </c>
      <c r="CH94" s="3">
        <f>'Modelos Propostos'!B94+Q94</f>
        <v>0.3785696584344988</v>
      </c>
      <c r="CI94" s="3">
        <f>CH94/'Dataset experimental'!$AF94</f>
        <v>1.1471807831348448</v>
      </c>
    </row>
    <row r="95" spans="1:87" x14ac:dyDescent="0.25">
      <c r="A95" s="3">
        <f t="shared" si="3"/>
        <v>4.9865382995558538E-2</v>
      </c>
      <c r="B95" s="8">
        <f>'Dataset experimental'!K95*COS('Dataset experimental'!AC95)-'Dataset experimental'!M95-'Dataset experimental'!C95</f>
        <v>-2.418812862413583E-2</v>
      </c>
      <c r="C95" s="8">
        <f>('Dataset experimental'!AE95+SIN('Avaliação do resultado ML'!B95))*0.70674187</f>
        <v>-0.19182421807644331</v>
      </c>
      <c r="D95" s="8">
        <f>'Modelos Propostos'!E95+'Avaliação do resultado ML'!C95-'Modelos normativos'!AQ95</f>
        <v>-0.95868404317895783</v>
      </c>
      <c r="E95" s="8">
        <f>'Modelos empíricos'!I95+1.1854</f>
        <v>2.2358684007885392</v>
      </c>
      <c r="F95" s="3">
        <f>-0.01753*('Modelos normativos'!AN95-'Dataset experimental'!C95-ABS(G95)-('Modelos Propostos'!E95-'Modelos normativos'!AP95)/0.25291)</f>
        <v>7.2283062667140427E-3</v>
      </c>
      <c r="G95" s="3">
        <f>'Dataset experimental'!K95+'Modelos empíricos'!K95^2+('Modelos Propostos'!E95-'Modelos normativos'!AQ95)*4.10553</f>
        <v>-1.4708938562860523</v>
      </c>
      <c r="H95" s="3">
        <f t="shared" si="4"/>
        <v>-4.3292305253882904E-2</v>
      </c>
      <c r="I95" s="3">
        <f>(1.61428/'Dataset experimental'!Q95)^3</f>
        <v>45.325486077441369</v>
      </c>
      <c r="J95" s="3">
        <f>SIN('Dataset experimental'!E95)+1.450178*(SIN('Avaliação do resultado ML'!I95)+'Dataset experimental'!C95)</f>
        <v>0.62366616946197551</v>
      </c>
      <c r="K95" s="3">
        <f>('Modelos empíricos'!C95-'Dataset experimental'!G95)*'Dataset experimental'!AE95-'Modelos normativos'!AP95</f>
        <v>-1.9423474138690089</v>
      </c>
      <c r="L95" s="3">
        <f>0.0076*'Dataset experimental'!B95+'Avaliação do resultado ML'!M95+'Avaliação do resultado ML'!N95+(-0.0328)*(0.0171*'Dataset experimental'!AD95-0.9442)*'Avaliação do resultado ML'!O95-'Avaliação do resultado ML'!P95-0.0364</f>
        <v>-0.13573265010127167</v>
      </c>
      <c r="M95" s="8">
        <f>0.03283*SIN(0.7328*'Dataset experimental'!D95-1.8266)</f>
        <v>-1.1595882783440576E-2</v>
      </c>
      <c r="N95" s="8">
        <f>0.0476*SIN(4.2067/(0.0095*'Dataset experimental'!P95-1.9338)^3)</f>
        <v>-4.5651062357061324E-2</v>
      </c>
      <c r="O95" s="8">
        <f>0.0214*'Dataset experimental'!F95-3.1067*'Dataset experimental'!B95*'Dataset experimental'!P95*('Dataset experimental'!T95-'Dataset experimental'!R95)*(0.39*'Dataset experimental'!P95*'Dataset experimental'!T95/'Dataset experimental'!V95-'Dataset experimental'!Z95+3.12)/(100000*'Dataset experimental'!V95)+0.7995</f>
        <v>-0.63599236482685406</v>
      </c>
      <c r="P95" s="8">
        <f>0.4461*('Dataset experimental'!Z95-0.6*'Modelos normativos'!AB95)*(3.4*'Dataset experimental'!L95+0.17*'Dataset experimental'!B95/'Modelos normativos'!AC95)/200000</f>
        <v>0.15855743089758373</v>
      </c>
      <c r="Q95" s="3">
        <f>0.0076*'Dataset experimental'!B95+(-0.0328)*(0.0171*'Dataset experimental'!AD95-0.9442)*'Avaliação do resultado ML'!O95-'Avaliação do resultado ML'!P95-0.0364</f>
        <v>-7.8485704960769773E-2</v>
      </c>
      <c r="R95" s="3">
        <f t="shared" si="5"/>
        <v>3.1352603957050253</v>
      </c>
      <c r="S95" s="3">
        <f>(-0.042-0.014*'Com TS variável MC2020'!Q104)*('Modelos normativos'!AP95-ABS('Modelos Propostos'!K95)-'Dataset experimental'!W95+COS(T95))</f>
        <v>-4.1126257155855446E-2</v>
      </c>
      <c r="T95" s="3">
        <f>'Dataset experimental'!O95-('Modelos normativos'!AQ95-SIN(0.083/('Dataset experimental'!M95-'Dataset experimental'!O95))-'Modelos empíricos'!I95)/0.646</f>
        <v>-2.1925537133361277</v>
      </c>
      <c r="X95" s="3">
        <f>'Modelos normativos'!S95+'Avaliação do resultado ML'!A95</f>
        <v>0.37774070692466177</v>
      </c>
      <c r="Y95" s="3">
        <f>X95/'Dataset experimental'!$AF95</f>
        <v>0.99405449190700468</v>
      </c>
      <c r="AK95" s="3">
        <f>'Modelos Propostos'!B95+H95</f>
        <v>0.46345848804286488</v>
      </c>
      <c r="AL95" s="3">
        <f>AK95/'Dataset experimental'!$AF95</f>
        <v>1.2196276001128024</v>
      </c>
      <c r="AW95" s="3">
        <f>'Modelos normativos'!S95+F95</f>
        <v>0.33510363019581729</v>
      </c>
      <c r="AX95" s="3">
        <f>AW95/'Dataset experimental'!$AF95</f>
        <v>0.88185165841004554</v>
      </c>
      <c r="BI95" s="3">
        <f>'Modelos Propostos'!B95+S95</f>
        <v>0.46562453614089233</v>
      </c>
      <c r="BJ95" s="3">
        <f>BI95/'Dataset experimental'!$AF95</f>
        <v>1.2253277266865588</v>
      </c>
      <c r="BU95" s="3">
        <f>'Modelos Propostos'!B95+L95</f>
        <v>0.3710181431954761</v>
      </c>
      <c r="BV95" s="3">
        <f>BU95/'Dataset experimental'!$AF95</f>
        <v>0.97636353472493709</v>
      </c>
      <c r="CH95" s="3">
        <f>'Modelos Propostos'!B95+Q95</f>
        <v>0.42826508833597798</v>
      </c>
      <c r="CI95" s="3">
        <f>CH95/'Dataset experimental'!$AF95</f>
        <v>1.1270133903578368</v>
      </c>
    </row>
    <row r="96" spans="1:87" x14ac:dyDescent="0.25">
      <c r="A96" s="3">
        <f t="shared" si="3"/>
        <v>1.2624537280192978E-2</v>
      </c>
      <c r="B96" s="8">
        <f>'Dataset experimental'!K96*COS('Dataset experimental'!AC96)-'Dataset experimental'!M96-'Dataset experimental'!C96</f>
        <v>1.3677365435168736</v>
      </c>
      <c r="C96" s="8">
        <f>('Dataset experimental'!AE96+SIN('Avaliação do resultado ML'!B96))*0.70674187</f>
        <v>0.30645022077199613</v>
      </c>
      <c r="D96" s="8">
        <f>'Modelos Propostos'!E96+'Avaliação do resultado ML'!C96-'Modelos normativos'!AQ96</f>
        <v>-0.5745483965729945</v>
      </c>
      <c r="E96" s="8">
        <f>'Modelos empíricos'!I96+1.1854</f>
        <v>2.4167242279122103</v>
      </c>
      <c r="F96" s="3">
        <f>-0.01753*('Modelos normativos'!AN96-'Dataset experimental'!C96-ABS(G96)-('Modelos Propostos'!E96-'Modelos normativos'!AP96)/0.25291)</f>
        <v>6.5457773207370007E-2</v>
      </c>
      <c r="G96" s="3">
        <f>'Dataset experimental'!K96+'Modelos empíricos'!K96^2+('Modelos Propostos'!E96-'Modelos normativos'!AQ96)*4.10553</f>
        <v>-2.5186138297869007</v>
      </c>
      <c r="H96" s="3">
        <f t="shared" si="4"/>
        <v>0.11027588639704868</v>
      </c>
      <c r="I96" s="3">
        <f>(1.61428/'Dataset experimental'!Q96)^3</f>
        <v>45.325486077441369</v>
      </c>
      <c r="J96" s="3">
        <f>SIN('Dataset experimental'!E96)+1.450178*(SIN('Avaliação do resultado ML'!I96)+'Dataset experimental'!C96)</f>
        <v>0.62366616946197551</v>
      </c>
      <c r="K96" s="3">
        <f>('Modelos empíricos'!C96-'Dataset experimental'!G96)*'Dataset experimental'!AE96-'Modelos normativos'!AP96</f>
        <v>2.735331283996711</v>
      </c>
      <c r="L96" s="3">
        <f>0.0076*'Dataset experimental'!B96+'Avaliação do resultado ML'!M96+'Avaliação do resultado ML'!N96+(-0.0328)*(0.0171*'Dataset experimental'!AD96-0.9442)*'Avaliação do resultado ML'!O96-'Avaliação do resultado ML'!P96-0.0364</f>
        <v>3.3418787863644814E-2</v>
      </c>
      <c r="M96" s="8">
        <f>0.03283*SIN(0.7328*'Dataset experimental'!D96-1.8266)</f>
        <v>-1.1595882783440576E-2</v>
      </c>
      <c r="N96" s="8">
        <f>0.0476*SIN(4.2067/(0.0095*'Dataset experimental'!P96-1.9338)^3)</f>
        <v>-4.5651062357061324E-2</v>
      </c>
      <c r="O96" s="8">
        <f>0.0214*'Dataset experimental'!F96-3.1067*'Dataset experimental'!B96*'Dataset experimental'!P96*('Dataset experimental'!T96-'Dataset experimental'!R96)*(0.39*'Dataset experimental'!P96*'Dataset experimental'!T96/'Dataset experimental'!V96-'Dataset experimental'!Z96+3.12)/(100000*'Dataset experimental'!V96)+0.7995</f>
        <v>3.0053074280735084</v>
      </c>
      <c r="P96" s="8">
        <f>0.4461*('Dataset experimental'!Z96-0.6*'Modelos normativos'!AB96)*(3.4*'Dataset experimental'!L96+0.17*'Dataset experimental'!B96/'Modelos normativos'!AC96)/200000</f>
        <v>4.8265619951288426E-2</v>
      </c>
      <c r="Q96" s="3">
        <f>0.0076*'Dataset experimental'!B96+(-0.0328)*(0.0171*'Dataset experimental'!AD96-0.9442)*'Avaliação do resultado ML'!O96-'Avaliação do resultado ML'!P96-0.0364</f>
        <v>9.0665733004146723E-2</v>
      </c>
      <c r="R96" s="3">
        <f t="shared" si="5"/>
        <v>0.30304710263965018</v>
      </c>
      <c r="S96" s="3">
        <f>(-0.042-0.014*'Com TS variável MC2020'!Q105)*('Modelos normativos'!AP96-ABS('Modelos Propostos'!K96)-'Dataset experimental'!W96+COS(T96))</f>
        <v>5.2853993678441888E-2</v>
      </c>
      <c r="T96" s="3">
        <f>'Dataset experimental'!O96-('Modelos normativos'!AQ96-SIN(0.083/('Dataset experimental'!M96-'Dataset experimental'!O96))-'Modelos empíricos'!I96)/0.646</f>
        <v>1.8939932414281768</v>
      </c>
      <c r="X96" s="3">
        <f>'Modelos normativos'!S96+'Avaliação do resultado ML'!A96</f>
        <v>0.11189928932553295</v>
      </c>
      <c r="Y96" s="3">
        <f>X96/'Dataset experimental'!$AF96</f>
        <v>0.74599526217021972</v>
      </c>
      <c r="AK96" s="3">
        <f>'Modelos Propostos'!B96+H96</f>
        <v>0.22091034843084489</v>
      </c>
      <c r="AL96" s="3">
        <f>AK96/'Dataset experimental'!$AF96</f>
        <v>1.4727356562056326</v>
      </c>
      <c r="AW96" s="3">
        <f>'Modelos normativos'!S96+F96</f>
        <v>0.16473252525270998</v>
      </c>
      <c r="AX96" s="3">
        <f>AW96/'Dataset experimental'!$AF96</f>
        <v>1.0982168350180666</v>
      </c>
      <c r="BI96" s="3">
        <f>'Modelos Propostos'!B96+S96</f>
        <v>0.16348845571223808</v>
      </c>
      <c r="BJ96" s="3">
        <f>BI96/'Dataset experimental'!$AF96</f>
        <v>1.0899230380815872</v>
      </c>
      <c r="BU96" s="3">
        <f>'Modelos Propostos'!B96+L96</f>
        <v>0.144053249897441</v>
      </c>
      <c r="BV96" s="3">
        <f>BU96/'Dataset experimental'!$AF96</f>
        <v>0.96035499931627344</v>
      </c>
      <c r="CH96" s="3">
        <f>'Modelos Propostos'!B96+Q96</f>
        <v>0.20130019503794294</v>
      </c>
      <c r="CI96" s="3">
        <f>CH96/'Dataset experimental'!$AF96</f>
        <v>1.3420013002529529</v>
      </c>
    </row>
    <row r="97" spans="1:87" x14ac:dyDescent="0.25">
      <c r="A97" s="3">
        <f t="shared" si="3"/>
        <v>2.1705327912445817E-2</v>
      </c>
      <c r="B97" s="8">
        <f>'Dataset experimental'!K97*COS('Dataset experimental'!AC97)-'Dataset experimental'!M97-'Dataset experimental'!C97</f>
        <v>1.3677365435168736</v>
      </c>
      <c r="C97" s="8">
        <f>('Dataset experimental'!AE97+SIN('Avaliação do resultado ML'!B97))*0.70674187</f>
        <v>0.3416637328271882</v>
      </c>
      <c r="D97" s="8">
        <f>'Modelos Propostos'!E97+'Avaliação do resultado ML'!C97-'Modelos normativos'!AQ97</f>
        <v>-0.66770420236118233</v>
      </c>
      <c r="E97" s="8">
        <f>'Modelos empíricos'!I97+1.1854</f>
        <v>2.3697709156983082</v>
      </c>
      <c r="F97" s="3">
        <f>-0.01753*('Modelos normativos'!AN97-'Dataset experimental'!C97-ABS(G97)-('Modelos Propostos'!E97-'Modelos normativos'!AP97)/0.25291)</f>
        <v>7.6504561060459095E-2</v>
      </c>
      <c r="G97" s="3">
        <f>'Dataset experimental'!K97+'Modelos empíricos'!K97^2+('Modelos Propostos'!E97-'Modelos normativos'!AQ97)*4.10553</f>
        <v>-3.4054370507923144</v>
      </c>
      <c r="H97" s="3">
        <f t="shared" si="4"/>
        <v>9.2978451931892456E-2</v>
      </c>
      <c r="I97" s="3">
        <f>(1.61428/'Dataset experimental'!Q97)^3</f>
        <v>45.325486077441369</v>
      </c>
      <c r="J97" s="3">
        <f>SIN('Dataset experimental'!E97)+1.450178*(SIN('Avaliação do resultado ML'!I97)+'Dataset experimental'!C97)</f>
        <v>0.62366616946197551</v>
      </c>
      <c r="K97" s="3">
        <f>('Modelos empíricos'!C97-'Dataset experimental'!G97)*'Dataset experimental'!AE97-'Modelos normativos'!AP97</f>
        <v>2.2084523785700823</v>
      </c>
      <c r="L97" s="3">
        <f>0.0076*'Dataset experimental'!B97+'Avaliação do resultado ML'!M97+'Avaliação do resultado ML'!N97+(-0.0328)*(0.0171*'Dataset experimental'!AD97-0.9442)*'Avaliação do resultado ML'!O97-'Avaliação do resultado ML'!P97-0.0364</f>
        <v>1.0774529117474445E-2</v>
      </c>
      <c r="M97" s="8">
        <f>0.03283*SIN(0.7328*'Dataset experimental'!D97-1.8266)</f>
        <v>-1.1595882783440576E-2</v>
      </c>
      <c r="N97" s="8">
        <f>0.0476*SIN(4.2067/(0.0095*'Dataset experimental'!P97-1.9338)^3)</f>
        <v>-4.5651062357061324E-2</v>
      </c>
      <c r="O97" s="8">
        <f>0.0214*'Dataset experimental'!F97-3.1067*'Dataset experimental'!B97*'Dataset experimental'!P97*('Dataset experimental'!T97-'Dataset experimental'!R97)*(0.39*'Dataset experimental'!P97*'Dataset experimental'!T97/'Dataset experimental'!V97-'Dataset experimental'!Z97+3.12)/(100000*'Dataset experimental'!V97)+0.7995</f>
        <v>2.7336917930812485</v>
      </c>
      <c r="P97" s="8">
        <f>0.4461*('Dataset experimental'!Z97-0.6*'Modelos normativos'!AB97)*(3.4*'Dataset experimental'!L97+0.17*'Dataset experimental'!B97/'Modelos normativos'!AC97)/200000</f>
        <v>6.1576554118476033E-2</v>
      </c>
      <c r="Q97" s="3">
        <f>0.0076*'Dataset experimental'!B97+(-0.0328)*(0.0171*'Dataset experimental'!AD97-0.9442)*'Avaliação do resultado ML'!O97-'Avaliação do resultado ML'!P97-0.0364</f>
        <v>6.8021474257976319E-2</v>
      </c>
      <c r="R97" s="3">
        <f t="shared" si="5"/>
        <v>0.11588200162083666</v>
      </c>
      <c r="S97" s="3">
        <f>(-0.042-0.014*'Com TS variável MC2020'!Q106)*('Modelos normativos'!AP97-ABS('Modelos Propostos'!K97)-'Dataset experimental'!W97+COS(T97))</f>
        <v>3.235014095379464E-2</v>
      </c>
      <c r="T97" s="3">
        <f>'Dataset experimental'!O97-('Modelos normativos'!AQ97-SIN(0.083/('Dataset experimental'!M97-'Dataset experimental'!O97))-'Modelos empíricos'!I97)/0.646</f>
        <v>1.1763209331316078</v>
      </c>
      <c r="X97" s="3">
        <f>'Modelos normativos'!S97+'Avaliação do resultado ML'!A97</f>
        <v>0.13788391790836269</v>
      </c>
      <c r="Y97" s="3">
        <f>X97/'Dataset experimental'!$AF97</f>
        <v>0.76602176615757045</v>
      </c>
      <c r="AK97" s="3">
        <f>'Modelos Propostos'!B97+H97</f>
        <v>0.23675189999865909</v>
      </c>
      <c r="AL97" s="3">
        <f>AK97/'Dataset experimental'!$AF97</f>
        <v>1.3152883333258838</v>
      </c>
      <c r="AW97" s="3">
        <f>'Modelos normativos'!S97+F97</f>
        <v>0.19268315105637596</v>
      </c>
      <c r="AX97" s="3">
        <f>AW97/'Dataset experimental'!$AF97</f>
        <v>1.0704619503131998</v>
      </c>
      <c r="BI97" s="3">
        <f>'Modelos Propostos'!B97+S97</f>
        <v>0.17612358902056124</v>
      </c>
      <c r="BJ97" s="3">
        <f>BI97/'Dataset experimental'!$AF97</f>
        <v>0.97846438344756248</v>
      </c>
      <c r="BU97" s="3">
        <f>'Modelos Propostos'!B97+L97</f>
        <v>0.15454797718424107</v>
      </c>
      <c r="BV97" s="3">
        <f>BU97/'Dataset experimental'!$AF97</f>
        <v>0.8585998732457838</v>
      </c>
      <c r="CH97" s="3">
        <f>'Modelos Propostos'!B97+Q97</f>
        <v>0.21179492232474295</v>
      </c>
      <c r="CI97" s="3">
        <f>CH97/'Dataset experimental'!$AF97</f>
        <v>1.1766384573596831</v>
      </c>
    </row>
    <row r="98" spans="1:87" x14ac:dyDescent="0.25">
      <c r="A98" s="3">
        <f t="shared" si="3"/>
        <v>2.8973066687105226E-2</v>
      </c>
      <c r="B98" s="8">
        <f>'Dataset experimental'!K98*COS('Dataset experimental'!AC98)-'Dataset experimental'!M98-'Dataset experimental'!C98</f>
        <v>1.3677365435168736</v>
      </c>
      <c r="C98" s="8">
        <f>('Dataset experimental'!AE98+SIN('Avaliação do resultado ML'!B98))*0.70674187</f>
        <v>0.37681694777269664</v>
      </c>
      <c r="D98" s="8">
        <f>'Modelos Propostos'!E98+'Avaliação do resultado ML'!C98-'Modelos normativos'!AQ98</f>
        <v>-0.75325908006469433</v>
      </c>
      <c r="E98" s="8">
        <f>'Modelos empíricos'!I98+1.1854</f>
        <v>2.3935305720947255</v>
      </c>
      <c r="F98" s="3">
        <f>-0.01753*('Modelos normativos'!AN98-'Dataset experimental'!C98-ABS(G98)-('Modelos Propostos'!E98-'Modelos normativos'!AP98)/0.25291)</f>
        <v>8.5444751202751593E-2</v>
      </c>
      <c r="G98" s="3">
        <f>'Dataset experimental'!K98+'Modelos empíricos'!K98^2+('Modelos Propostos'!E98-'Modelos normativos'!AQ98)*4.10553</f>
        <v>-4.1422266103454461</v>
      </c>
      <c r="H98" s="3">
        <f t="shared" si="4"/>
        <v>7.6588538660032957E-2</v>
      </c>
      <c r="I98" s="3">
        <f>(1.61428/'Dataset experimental'!Q98)^3</f>
        <v>45.325486077441369</v>
      </c>
      <c r="J98" s="3">
        <f>SIN('Dataset experimental'!E98)+1.450178*(SIN('Avaliação do resultado ML'!I98)+'Dataset experimental'!C98)</f>
        <v>0.62366616946197551</v>
      </c>
      <c r="K98" s="3">
        <f>('Modelos empíricos'!C98-'Dataset experimental'!G98)*'Dataset experimental'!AE98-'Modelos normativos'!AP98</f>
        <v>1.7092165189337893</v>
      </c>
      <c r="L98" s="3">
        <f>0.0076*'Dataset experimental'!B98+'Avaliação do resultado ML'!M98+'Avaliação do resultado ML'!N98+(-0.0328)*(0.0171*'Dataset experimental'!AD98-0.9442)*'Avaliação do resultado ML'!O98-'Avaliação do resultado ML'!P98-0.0364</f>
        <v>-1.0943551405631829E-2</v>
      </c>
      <c r="M98" s="8">
        <f>0.03283*SIN(0.7328*'Dataset experimental'!D98-1.8266)</f>
        <v>-1.1595882783440576E-2</v>
      </c>
      <c r="N98" s="8">
        <f>0.0476*SIN(4.2067/(0.0095*'Dataset experimental'!P98-1.9338)^3)</f>
        <v>-4.5651062357061324E-2</v>
      </c>
      <c r="O98" s="8">
        <f>0.0214*'Dataset experimental'!F98-3.1067*'Dataset experimental'!B98*'Dataset experimental'!P98*('Dataset experimental'!T98-'Dataset experimental'!R98)*(0.39*'Dataset experimental'!P98*'Dataset experimental'!T98/'Dataset experimental'!V98-'Dataset experimental'!Z98+3.12)/(100000*'Dataset experimental'!V98)+0.7995</f>
        <v>2.4625412533543858</v>
      </c>
      <c r="P98" s="8">
        <f>0.4461*('Dataset experimental'!Z98-0.6*'Modelos normativos'!AB98)*(3.4*'Dataset experimental'!L98+0.17*'Dataset experimental'!B98/'Modelos normativos'!AC98)/200000</f>
        <v>7.4864695590171879E-2</v>
      </c>
      <c r="Q98" s="3">
        <f>0.0076*'Dataset experimental'!B98+(-0.0328)*(0.0171*'Dataset experimental'!AD98-0.9442)*'Avaliação do resultado ML'!O98-'Avaliação do resultado ML'!P98-0.0364</f>
        <v>4.630339373487008E-2</v>
      </c>
      <c r="R98" s="3">
        <f t="shared" si="5"/>
        <v>-0.14288758601608656</v>
      </c>
      <c r="S98" s="3">
        <f>(-0.042-0.014*'Com TS variável MC2020'!Q107)*('Modelos normativos'!AP98-ABS('Modelos Propostos'!K98)-'Dataset experimental'!W98+COS(T98))</f>
        <v>4.9308239967525945E-3</v>
      </c>
      <c r="T98" s="3">
        <f>'Dataset experimental'!O98-('Modelos normativos'!AQ98-SIN(0.083/('Dataset experimental'!M98-'Dataset experimental'!O98))-'Modelos empíricos'!I98)/0.646</f>
        <v>0.56921585803876984</v>
      </c>
      <c r="X98" s="3">
        <f>'Modelos normativos'!S98+'Avaliação do resultado ML'!A98</f>
        <v>0.17614843284113754</v>
      </c>
      <c r="Y98" s="3">
        <f>X98/'Dataset experimental'!$AF98</f>
        <v>0.88074216420568763</v>
      </c>
      <c r="AK98" s="3">
        <f>'Modelos Propostos'!B98+H98</f>
        <v>0.26648882810422969</v>
      </c>
      <c r="AL98" s="3">
        <f>AK98/'Dataset experimental'!$AF98</f>
        <v>1.3324441405211485</v>
      </c>
      <c r="AW98" s="3">
        <f>'Modelos normativos'!S98+F98</f>
        <v>0.2326201173567839</v>
      </c>
      <c r="AX98" s="3">
        <f>AW98/'Dataset experimental'!$AF98</f>
        <v>1.1631005867839195</v>
      </c>
      <c r="BI98" s="3">
        <f>'Modelos Propostos'!B98+S98</f>
        <v>0.19483111344094936</v>
      </c>
      <c r="BJ98" s="3">
        <f>BI98/'Dataset experimental'!$AF98</f>
        <v>0.97415556720474672</v>
      </c>
      <c r="BU98" s="3">
        <f>'Modelos Propostos'!B98+L98</f>
        <v>0.17895673803856493</v>
      </c>
      <c r="BV98" s="3">
        <f>BU98/'Dataset experimental'!$AF98</f>
        <v>0.89478369019282467</v>
      </c>
      <c r="CH98" s="3">
        <f>'Modelos Propostos'!B98+Q98</f>
        <v>0.23620368317906684</v>
      </c>
      <c r="CI98" s="3">
        <f>CH98/'Dataset experimental'!$AF98</f>
        <v>1.1810184158953341</v>
      </c>
    </row>
    <row r="99" spans="1:87" x14ac:dyDescent="0.25">
      <c r="A99" s="3">
        <f t="shared" si="3"/>
        <v>3.66502331619721E-2</v>
      </c>
      <c r="B99" s="8">
        <f>'Dataset experimental'!K99*COS('Dataset experimental'!AC99)-'Dataset experimental'!M99-'Dataset experimental'!C99</f>
        <v>1.3677365435168736</v>
      </c>
      <c r="C99" s="8">
        <f>('Dataset experimental'!AE99+SIN('Avaliação do resultado ML'!B99))*0.70674187</f>
        <v>0.41197016271820514</v>
      </c>
      <c r="D99" s="8">
        <f>'Modelos Propostos'!E99+'Avaliação do resultado ML'!C99-'Modelos normativos'!AQ99</f>
        <v>-0.83304903586076573</v>
      </c>
      <c r="E99" s="8">
        <f>'Modelos empíricos'!I99+1.1854</f>
        <v>2.3595976696182381</v>
      </c>
      <c r="F99" s="3">
        <f>-0.01753*('Modelos normativos'!AN99-'Dataset experimental'!C99-ABS(G99)-('Modelos Propostos'!E99-'Modelos normativos'!AP99)/0.25291)</f>
        <v>9.1495759743349753E-2</v>
      </c>
      <c r="G99" s="3">
        <f>'Dataset experimental'!K99+'Modelos empíricos'!K99^2+('Modelos Propostos'!E99-'Modelos normativos'!AQ99)*4.10553</f>
        <v>-4.737485016160905</v>
      </c>
      <c r="H99" s="3">
        <f t="shared" si="4"/>
        <v>6.0693198436585258E-2</v>
      </c>
      <c r="I99" s="3">
        <f>(1.61428/'Dataset experimental'!Q99)^3</f>
        <v>45.325486077441369</v>
      </c>
      <c r="J99" s="3">
        <f>SIN('Dataset experimental'!E99)+1.450178*(SIN('Avaliação do resultado ML'!I99)+'Dataset experimental'!C99)</f>
        <v>0.62366616946197551</v>
      </c>
      <c r="K99" s="3">
        <f>('Modelos empíricos'!C99-'Dataset experimental'!G99)*'Dataset experimental'!AE99-'Modelos normativos'!AP99</f>
        <v>1.2250453272357174</v>
      </c>
      <c r="L99" s="3">
        <f>0.0076*'Dataset experimental'!B99+'Avaliação do resultado ML'!M99+'Avaliação do resultado ML'!N99+(-0.0328)*(0.0171*'Dataset experimental'!AD99-0.9442)*'Avaliação do resultado ML'!O99-'Avaliação do resultado ML'!P99-0.0364</f>
        <v>-3.1774988535908794E-2</v>
      </c>
      <c r="M99" s="8">
        <f>0.03283*SIN(0.7328*'Dataset experimental'!D99-1.8266)</f>
        <v>-1.1595882783440576E-2</v>
      </c>
      <c r="N99" s="8">
        <f>0.0476*SIN(4.2067/(0.0095*'Dataset experimental'!P99-1.9338)^3)</f>
        <v>-4.5651062357061324E-2</v>
      </c>
      <c r="O99" s="8">
        <f>0.0214*'Dataset experimental'!F99-3.1067*'Dataset experimental'!B99*'Dataset experimental'!P99*('Dataset experimental'!T99-'Dataset experimental'!R99)*(0.39*'Dataset experimental'!P99*'Dataset experimental'!T99/'Dataset experimental'!V99-'Dataset experimental'!Z99+3.12)/(100000*'Dataset experimental'!V99)+0.7995</f>
        <v>2.1913907136275239</v>
      </c>
      <c r="P99" s="8">
        <f>0.4461*('Dataset experimental'!Z99-0.6*'Modelos normativos'!AB99)*(3.4*'Dataset experimental'!L99+0.17*'Dataset experimental'!B99/'Modelos normativos'!AC99)/200000</f>
        <v>8.8152837061867717E-2</v>
      </c>
      <c r="Q99" s="3">
        <f>0.0076*'Dataset experimental'!B99+(-0.0328)*(0.0171*'Dataset experimental'!AD99-0.9442)*'Avaliação do resultado ML'!O99-'Avaliação do resultado ML'!P99-0.0364</f>
        <v>2.5471956604593102E-2</v>
      </c>
      <c r="R99" s="3">
        <f t="shared" si="5"/>
        <v>-0.52353458631956273</v>
      </c>
      <c r="S99" s="3">
        <f>(-0.042-0.014*'Com TS variável MC2020'!Q108)*('Modelos normativos'!AP99-ABS('Modelos Propostos'!K99)-'Dataset experimental'!W99+COS(T99))</f>
        <v>-2.1198735479513616E-2</v>
      </c>
      <c r="T99" s="3">
        <f>'Dataset experimental'!O99-('Modelos normativos'!AQ99-SIN(0.083/('Dataset experimental'!M99-'Dataset experimental'!O99))-'Modelos empíricos'!I99)/0.646</f>
        <v>-0.12719658373039155</v>
      </c>
      <c r="X99" s="3">
        <f>'Modelos normativos'!S99+'Avaliação do resultado ML'!A99</f>
        <v>0.21482237547411992</v>
      </c>
      <c r="Y99" s="3">
        <f>X99/'Dataset experimental'!$AF99</f>
        <v>0.93401032814834739</v>
      </c>
      <c r="AK99" s="3">
        <f>'Modelos Propostos'!B99+H99</f>
        <v>0.29672032925821212</v>
      </c>
      <c r="AL99" s="3">
        <f>AK99/'Dataset experimental'!$AF99</f>
        <v>1.2900883880791831</v>
      </c>
      <c r="AW99" s="3">
        <f>'Modelos normativos'!S99+F99</f>
        <v>0.26966790205549757</v>
      </c>
      <c r="AX99" s="3">
        <f>AW99/'Dataset experimental'!$AF99</f>
        <v>1.1724691393717286</v>
      </c>
      <c r="BI99" s="3">
        <f>'Modelos Propostos'!B99+S99</f>
        <v>0.21482839534211326</v>
      </c>
      <c r="BJ99" s="3">
        <f>BI99/'Dataset experimental'!$AF99</f>
        <v>0.93403650148744888</v>
      </c>
      <c r="BU99" s="3">
        <f>'Modelos Propostos'!B99+L99</f>
        <v>0.20425214228571809</v>
      </c>
      <c r="BV99" s="3">
        <f>BU99/'Dataset experimental'!$AF99</f>
        <v>0.8880527925466003</v>
      </c>
      <c r="CH99" s="3">
        <f>'Modelos Propostos'!B99+Q99</f>
        <v>0.26149908742621997</v>
      </c>
      <c r="CI99" s="3">
        <f>CH99/'Dataset experimental'!$AF99</f>
        <v>1.1369525540270433</v>
      </c>
    </row>
    <row r="100" spans="1:87" x14ac:dyDescent="0.25">
      <c r="A100" s="3">
        <f t="shared" si="3"/>
        <v>4.3064221286185332E-2</v>
      </c>
      <c r="B100" s="8">
        <f>'Dataset experimental'!K100*COS('Dataset experimental'!AC100)-'Dataset experimental'!M100-'Dataset experimental'!C100</f>
        <v>1.3677365435168736</v>
      </c>
      <c r="C100" s="8">
        <f>('Dataset experimental'!AE100+SIN('Avaliação do resultado ML'!B100))*0.70674187</f>
        <v>0.44718367477339716</v>
      </c>
      <c r="D100" s="8">
        <f>'Modelos Propostos'!E100+'Avaliação do resultado ML'!C100-'Modelos normativos'!AQ100</f>
        <v>-0.90838299524844768</v>
      </c>
      <c r="E100" s="8">
        <f>'Modelos empíricos'!I100+1.1854</f>
        <v>2.3796143786042352</v>
      </c>
      <c r="F100" s="3">
        <f>-0.01753*('Modelos normativos'!AN100-'Dataset experimental'!C100-ABS(G100)-('Modelos Propostos'!E100-'Modelos normativos'!AP100)/0.25291)</f>
        <v>8.504572983166625E-2</v>
      </c>
      <c r="G100" s="3">
        <f>'Dataset experimental'!K100+'Modelos empíricos'!K100^2+('Modelos Propostos'!E100-'Modelos normativos'!AQ100)*4.10553</f>
        <v>-5.196741817479821</v>
      </c>
      <c r="H100" s="3">
        <f t="shared" si="4"/>
        <v>4.0710924042874484E-2</v>
      </c>
      <c r="I100" s="3">
        <f>(1.61428/'Dataset experimental'!Q100)^3</f>
        <v>45.325486077441369</v>
      </c>
      <c r="J100" s="3">
        <f>SIN('Dataset experimental'!E100)+1.450178*(SIN('Avaliação do resultado ML'!I100)+'Dataset experimental'!C100)</f>
        <v>0.62366616946197551</v>
      </c>
      <c r="K100" s="3">
        <f>('Modelos empíricos'!C100-'Dataset experimental'!G100)*'Dataset experimental'!AE100-'Modelos normativos'!AP100</f>
        <v>0.61638634478945564</v>
      </c>
      <c r="L100" s="3">
        <f>0.0076*'Dataset experimental'!B100+'Avaliação do resultado ML'!M100+'Avaliação do resultado ML'!N100+(-0.0328)*(0.0171*'Dataset experimental'!AD100-0.9442)*'Avaliação do resultado ML'!O100-'Avaliação do resultado ML'!P100-0.0364</f>
        <v>-5.1753231178376158E-2</v>
      </c>
      <c r="M100" s="8">
        <f>0.03283*SIN(0.7328*'Dataset experimental'!D100-1.8266)</f>
        <v>-1.1595882783440576E-2</v>
      </c>
      <c r="N100" s="8">
        <f>0.0476*SIN(4.2067/(0.0095*'Dataset experimental'!P100-1.9338)^3)</f>
        <v>-4.5651062357061324E-2</v>
      </c>
      <c r="O100" s="8">
        <f>0.0214*'Dataset experimental'!F100-3.1067*'Dataset experimental'!B100*'Dataset experimental'!P100*('Dataset experimental'!T100-'Dataset experimental'!R100)*(0.39*'Dataset experimental'!P100*'Dataset experimental'!T100/'Dataset experimental'!V100-'Dataset experimental'!Z100+3.12)/(100000*'Dataset experimental'!V100)+0.7995</f>
        <v>1.9197750786352636</v>
      </c>
      <c r="P100" s="8">
        <f>0.4461*('Dataset experimental'!Z100-0.6*'Modelos normativos'!AB100)*(3.4*'Dataset experimental'!L100+0.17*'Dataset experimental'!B100/'Modelos normativos'!AC100)/200000</f>
        <v>0.10146377122905532</v>
      </c>
      <c r="Q100" s="3">
        <f>0.0076*'Dataset experimental'!B100+(-0.0328)*(0.0171*'Dataset experimental'!AD100-0.9442)*'Avaliação do resultado ML'!O100-'Avaliação do resultado ML'!P100-0.0364</f>
        <v>5.4937139621257514E-3</v>
      </c>
      <c r="R100" s="3">
        <f t="shared" si="5"/>
        <v>-1.271236956544453</v>
      </c>
      <c r="S100" s="3">
        <f>(-0.042-0.014*'Com TS variável MC2020'!Q109)*('Modelos normativos'!AP100-ABS('Modelos Propostos'!K100)-'Dataset experimental'!W100+COS(T100))</f>
        <v>-4.3880492317845916E-2</v>
      </c>
      <c r="T100" s="3">
        <f>'Dataset experimental'!O100-('Modelos normativos'!AQ100-SIN(0.083/('Dataset experimental'!M100-'Dataset experimental'!O100))-'Modelos empíricos'!I100)/0.646</f>
        <v>-0.74120012855962492</v>
      </c>
      <c r="X100" s="3">
        <f>'Modelos normativos'!S100+'Avaliação do resultado ML'!A100</f>
        <v>0.25228630746855513</v>
      </c>
      <c r="Y100" s="3">
        <f>X100/'Dataset experimental'!$AF100</f>
        <v>1.0091452298742205</v>
      </c>
      <c r="AK100" s="3">
        <f>'Modelos Propostos'!B100+H100</f>
        <v>0.32294401603846223</v>
      </c>
      <c r="AL100" s="3">
        <f>AK100/'Dataset experimental'!$AF100</f>
        <v>1.2917760641538489</v>
      </c>
      <c r="AW100" s="3">
        <f>'Modelos normativos'!S100+F100</f>
        <v>0.29426781601403607</v>
      </c>
      <c r="AX100" s="3">
        <f>AW100/'Dataset experimental'!$AF100</f>
        <v>1.1770712640561443</v>
      </c>
      <c r="BI100" s="3">
        <f>'Modelos Propostos'!B100+S100</f>
        <v>0.23835259967774186</v>
      </c>
      <c r="BJ100" s="3">
        <f>BI100/'Dataset experimental'!$AF100</f>
        <v>0.95341039871096744</v>
      </c>
      <c r="BU100" s="3">
        <f>'Modelos Propostos'!B100+L100</f>
        <v>0.23047986081721161</v>
      </c>
      <c r="BV100" s="3">
        <f>BU100/'Dataset experimental'!$AF100</f>
        <v>0.92191944326884645</v>
      </c>
      <c r="CH100" s="3">
        <f>'Modelos Propostos'!B100+Q100</f>
        <v>0.28772680595771349</v>
      </c>
      <c r="CI100" s="3">
        <f>CH100/'Dataset experimental'!$AF100</f>
        <v>1.150907223830854</v>
      </c>
    </row>
    <row r="101" spans="1:87" x14ac:dyDescent="0.25">
      <c r="A101" s="3">
        <f t="shared" si="3"/>
        <v>5.1134220443783199E-2</v>
      </c>
      <c r="B101" s="8">
        <f>'Dataset experimental'!K101*COS('Dataset experimental'!AC101)-'Dataset experimental'!M101-'Dataset experimental'!C101</f>
        <v>1.3677365435168736</v>
      </c>
      <c r="C101" s="8">
        <f>('Dataset experimental'!AE101+SIN('Avaliação do resultado ML'!B101))*0.70674187</f>
        <v>0.48239718682858923</v>
      </c>
      <c r="D101" s="8">
        <f>'Modelos Propostos'!E101+'Avaliação do resultado ML'!C101-'Modelos normativos'!AQ101</f>
        <v>-0.97999006672380418</v>
      </c>
      <c r="E101" s="8">
        <f>'Modelos empíricos'!I101+1.1854</f>
        <v>2.2755390842997434</v>
      </c>
      <c r="F101" s="3">
        <f>-0.01753*('Modelos normativos'!AN101-'Dataset experimental'!C101-ABS(G101)-('Modelos Propostos'!E101-'Modelos normativos'!AP101)/0.25291)</f>
        <v>7.651256444975503E-2</v>
      </c>
      <c r="G101" s="3">
        <f>'Dataset experimental'!K101+'Modelos empíricos'!K101^2+('Modelos Propostos'!E101-'Modelos normativos'!AQ101)*4.10553</f>
        <v>-5.5224299949159574</v>
      </c>
      <c r="H101" s="3">
        <f t="shared" si="4"/>
        <v>2.1608811346772373E-2</v>
      </c>
      <c r="I101" s="3">
        <f>(1.61428/'Dataset experimental'!Q101)^3</f>
        <v>45.325486077441369</v>
      </c>
      <c r="J101" s="3">
        <f>SIN('Dataset experimental'!E101)+1.450178*(SIN('Avaliação do resultado ML'!I101)+'Dataset experimental'!C101)</f>
        <v>0.62366616946197551</v>
      </c>
      <c r="K101" s="3">
        <f>('Modelos empíricos'!C101-'Dataset experimental'!G101)*'Dataset experimental'!AE101-'Modelos normativos'!AP101</f>
        <v>3.4537039394935132E-2</v>
      </c>
      <c r="L101" s="3">
        <f>0.0076*'Dataset experimental'!B101+'Avaliação do resultado ML'!M101+'Avaliação do resultado ML'!N101+(-0.0328)*(0.0171*'Dataset experimental'!AD101-0.9442)*'Avaliação do resultado ML'!O101-'Avaliação do resultado ML'!P101-0.0364</f>
        <v>-7.084178616109349E-2</v>
      </c>
      <c r="M101" s="8">
        <f>0.03283*SIN(0.7328*'Dataset experimental'!D101-1.8266)</f>
        <v>-1.1595882783440576E-2</v>
      </c>
      <c r="N101" s="8">
        <f>0.0476*SIN(4.2067/(0.0095*'Dataset experimental'!P101-1.9338)^3)</f>
        <v>-4.5651062357061324E-2</v>
      </c>
      <c r="O101" s="8">
        <f>0.0214*'Dataset experimental'!F101-3.1067*'Dataset experimental'!B101*'Dataset experimental'!P101*('Dataset experimental'!T101-'Dataset experimental'!R101)*(0.39*'Dataset experimental'!P101*'Dataset experimental'!T101/'Dataset experimental'!V101-'Dataset experimental'!Z101+3.12)/(100000*'Dataset experimental'!V101)+0.7995</f>
        <v>1.6481594436430034</v>
      </c>
      <c r="P101" s="8">
        <f>0.4461*('Dataset experimental'!Z101-0.6*'Modelos normativos'!AB101)*(3.4*'Dataset experimental'!L101+0.17*'Dataset experimental'!B101/'Modelos normativos'!AC101)/200000</f>
        <v>0.11477470539624293</v>
      </c>
      <c r="Q101" s="3">
        <f>0.0076*'Dataset experimental'!B101+(-0.0328)*(0.0171*'Dataset experimental'!AD101-0.9442)*'Avaliação do resultado ML'!O101-'Avaliação do resultado ML'!P101-0.0364</f>
        <v>-1.3594841020591594E-2</v>
      </c>
      <c r="R101" s="3">
        <f t="shared" si="5"/>
        <v>-3.2783749658527541</v>
      </c>
      <c r="S101" s="3">
        <f>(-0.042-0.014*'Com TS variável MC2020'!Q110)*('Modelos normativos'!AP101-ABS('Modelos Propostos'!K101)-'Dataset experimental'!W101+COS(T101))</f>
        <v>-3.8931305273350092E-2</v>
      </c>
      <c r="T101" s="3">
        <f>'Dataset experimental'!O101-('Modelos normativos'!AQ101-SIN(0.083/('Dataset experimental'!M101-'Dataset experimental'!O101))-'Modelos empíricos'!I101)/0.646</f>
        <v>-1.5472965577394608</v>
      </c>
      <c r="X101" s="3">
        <f>'Modelos normativos'!S101+'Avaliação do resultado ML'!A101</f>
        <v>0.29140625049637497</v>
      </c>
      <c r="Y101" s="3">
        <f>X101/'Dataset experimental'!$AF101</f>
        <v>0.97135416832124999</v>
      </c>
      <c r="AK101" s="3">
        <f>'Modelos Propostos'!B101+H101</f>
        <v>0.35004786451632103</v>
      </c>
      <c r="AL101" s="3">
        <f>AK101/'Dataset experimental'!$AF101</f>
        <v>1.1668262150544035</v>
      </c>
      <c r="AW101" s="3">
        <f>'Modelos normativos'!S101+F101</f>
        <v>0.31678459450234681</v>
      </c>
      <c r="AX101" s="3">
        <f>AW101/'Dataset experimental'!$AF101</f>
        <v>1.055948648341156</v>
      </c>
      <c r="BI101" s="3">
        <f>'Modelos Propostos'!B101+S101</f>
        <v>0.28950774789619854</v>
      </c>
      <c r="BJ101" s="3">
        <f>BI101/'Dataset experimental'!$AF101</f>
        <v>0.96502582632066181</v>
      </c>
      <c r="BU101" s="3">
        <f>'Modelos Propostos'!B101+L101</f>
        <v>0.25759726700845514</v>
      </c>
      <c r="BV101" s="3">
        <f>BU101/'Dataset experimental'!$AF101</f>
        <v>0.85865755669485055</v>
      </c>
      <c r="CH101" s="3">
        <f>'Modelos Propostos'!B101+Q101</f>
        <v>0.31484421214895703</v>
      </c>
      <c r="CI101" s="3">
        <f>CH101/'Dataset experimental'!$AF101</f>
        <v>1.0494807071631902</v>
      </c>
    </row>
    <row r="102" spans="1:87" x14ac:dyDescent="0.25">
      <c r="A102" s="3">
        <f t="shared" si="3"/>
        <v>5.5723608217666802E-2</v>
      </c>
      <c r="B102" s="8">
        <f>'Dataset experimental'!K102*COS('Dataset experimental'!AC102)-'Dataset experimental'!M102-'Dataset experimental'!C102</f>
        <v>1.3677365435168736</v>
      </c>
      <c r="C102" s="8">
        <f>('Dataset experimental'!AE102+SIN('Avaliação do resultado ML'!B102))*0.70674187</f>
        <v>0.51749010466441414</v>
      </c>
      <c r="D102" s="8">
        <f>'Modelos Propostos'!E102+'Avaliação do resultado ML'!C102-'Modelos normativos'!AQ102</f>
        <v>-1.0482942108693549</v>
      </c>
      <c r="E102" s="8">
        <f>'Modelos empíricos'!I102+1.1854</f>
        <v>2.3701743127918604</v>
      </c>
      <c r="F102" s="3">
        <f>-0.01753*('Modelos normativos'!AN102-'Dataset experimental'!C102-ABS(G102)-('Modelos Propostos'!E102-'Modelos normativos'!AP102)/0.25291)</f>
        <v>6.5937902652956001E-2</v>
      </c>
      <c r="G102" s="3">
        <f>'Dataset experimental'!K102+'Modelos empíricos'!K102^2+('Modelos Propostos'!E102-'Modelos normativos'!AQ102)*4.10553</f>
        <v>-5.7167884051611573</v>
      </c>
      <c r="H102" s="3">
        <f t="shared" si="4"/>
        <v>3.4477623252510388E-3</v>
      </c>
      <c r="I102" s="3">
        <f>(1.61428/'Dataset experimental'!Q102)^3</f>
        <v>45.325486077441369</v>
      </c>
      <c r="J102" s="3">
        <f>SIN('Dataset experimental'!E102)+1.450178*(SIN('Avaliação do resultado ML'!I102)+'Dataset experimental'!C102)</f>
        <v>0.62366616946197551</v>
      </c>
      <c r="K102" s="3">
        <f>('Modelos empíricos'!C102-'Dataset experimental'!G102)*'Dataset experimental'!AE102-'Modelos normativos'!AP102</f>
        <v>-0.51864751806840137</v>
      </c>
      <c r="L102" s="3">
        <f>0.0076*'Dataset experimental'!B102+'Avaliação do resultado ML'!M102+'Avaliação do resultado ML'!N102+(-0.0328)*(0.0171*'Dataset experimental'!AD102-0.9442)*'Avaliação do resultado ML'!O102-'Avaliação do resultado ML'!P102-0.0364</f>
        <v>-8.8979846816489377E-2</v>
      </c>
      <c r="M102" s="8">
        <f>0.03283*SIN(0.7328*'Dataset experimental'!D102-1.8266)</f>
        <v>-1.1595882783440576E-2</v>
      </c>
      <c r="N102" s="8">
        <f>0.0476*SIN(4.2067/(0.0095*'Dataset experimental'!P102-1.9338)^3)</f>
        <v>-4.5651062357061324E-2</v>
      </c>
      <c r="O102" s="8">
        <f>0.0214*'Dataset experimental'!F102-3.1067*'Dataset experimental'!B102*'Dataset experimental'!P102*('Dataset experimental'!T102-'Dataset experimental'!R102)*(0.39*'Dataset experimental'!P102*'Dataset experimental'!T102/'Dataset experimental'!V102-'Dataset experimental'!Z102+3.12)/(100000*'Dataset experimental'!V102)+0.7995</f>
        <v>1.3774739991815381</v>
      </c>
      <c r="P102" s="8">
        <f>0.4461*('Dataset experimental'!Z102-0.6*'Modelos normativos'!AB102)*(3.4*'Dataset experimental'!L102+0.17*'Dataset experimental'!B102/'Modelos normativos'!AC102)/200000</f>
        <v>0.12804005417244707</v>
      </c>
      <c r="Q102" s="3">
        <f>0.0076*'Dataset experimental'!B102+(-0.0328)*(0.0171*'Dataset experimental'!AD102-0.9442)*'Avaliação do resultado ML'!O102-'Avaliação do resultado ML'!P102-0.0364</f>
        <v>-3.1732901675987482E-2</v>
      </c>
      <c r="R102" s="3">
        <f t="shared" si="5"/>
        <v>-25.807999050517662</v>
      </c>
      <c r="S102" s="3">
        <f>(-0.042-0.014*'Com TS variável MC2020'!Q111)*('Modelos normativos'!AP102-ABS('Modelos Propostos'!K102)-'Dataset experimental'!W102+COS(T102))</f>
        <v>-2.14991858180251E-2</v>
      </c>
      <c r="T102" s="3">
        <f>'Dataset experimental'!O102-('Modelos normativos'!AQ102-SIN(0.083/('Dataset experimental'!M102-'Dataset experimental'!O102))-'Modelos empíricos'!I102)/0.646</f>
        <v>-2.0435826914468631</v>
      </c>
      <c r="X102" s="3">
        <f>'Modelos normativos'!S102+'Avaliação do resultado ML'!A102</f>
        <v>0.32693924671626762</v>
      </c>
      <c r="Y102" s="3">
        <f>X102/'Dataset experimental'!$AF102</f>
        <v>1.0897974890542255</v>
      </c>
      <c r="AK102" s="3">
        <f>'Modelos Propostos'!B102+H102</f>
        <v>0.37793453707569918</v>
      </c>
      <c r="AL102" s="3">
        <f>AK102/'Dataset experimental'!$AF102</f>
        <v>1.2597817902523307</v>
      </c>
      <c r="AW102" s="3">
        <f>'Modelos normativos'!S102+F102</f>
        <v>0.33715354115155682</v>
      </c>
      <c r="AX102" s="3">
        <f>AW102/'Dataset experimental'!$AF102</f>
        <v>1.1238451371718561</v>
      </c>
      <c r="BI102" s="3">
        <f>'Modelos Propostos'!B102+S102</f>
        <v>0.35298758893242305</v>
      </c>
      <c r="BJ102" s="3">
        <f>BI102/'Dataset experimental'!$AF102</f>
        <v>1.1766252964414101</v>
      </c>
      <c r="BU102" s="3">
        <f>'Modelos Propostos'!B102+L102</f>
        <v>0.28550692793395882</v>
      </c>
      <c r="BV102" s="3">
        <f>BU102/'Dataset experimental'!$AF102</f>
        <v>0.95168975977986281</v>
      </c>
      <c r="CH102" s="3">
        <f>'Modelos Propostos'!B102+Q102</f>
        <v>0.3427538730744607</v>
      </c>
      <c r="CI102" s="3">
        <f>CH102/'Dataset experimental'!$AF102</f>
        <v>1.1425129102482023</v>
      </c>
    </row>
    <row r="103" spans="1:87" x14ac:dyDescent="0.25">
      <c r="A103" s="3">
        <f t="shared" si="3"/>
        <v>6.4538934537510043E-3</v>
      </c>
      <c r="B103" s="8">
        <f>'Dataset experimental'!K103*COS('Dataset experimental'!AC103)-'Dataset experimental'!M103-'Dataset experimental'!C103</f>
        <v>1.3677365435168736</v>
      </c>
      <c r="C103" s="8">
        <f>('Dataset experimental'!AE103+SIN('Avaliação do resultado ML'!B103))*0.70674187</f>
        <v>0.27123670871680411</v>
      </c>
      <c r="D103" s="8">
        <f>'Modelos Propostos'!E103+'Avaliação do resultado ML'!C103-'Modelos normativos'!AQ103</f>
        <v>-0.47147149067386795</v>
      </c>
      <c r="E103" s="8">
        <f>'Modelos empíricos'!I103+1.1854</f>
        <v>2.2268033569864496</v>
      </c>
      <c r="F103" s="3">
        <f>-0.01753*('Modelos normativos'!AN103-'Dataset experimental'!C103-ABS(G103)-('Modelos Propostos'!E103-'Modelos normativos'!AP103)/0.25291)</f>
        <v>5.2311393432579519E-2</v>
      </c>
      <c r="G103" s="3">
        <f>'Dataset experimental'!K103+'Modelos empíricos'!K103^2+('Modelos Propostos'!E103-'Modelos normativos'!AQ103)*4.10553</f>
        <v>-1.4727914608909389</v>
      </c>
      <c r="H103" s="3">
        <f t="shared" si="4"/>
        <v>0.12845348255981351</v>
      </c>
      <c r="I103" s="3">
        <f>(1.61428/'Dataset experimental'!Q103)^3</f>
        <v>45.325486077441369</v>
      </c>
      <c r="J103" s="3">
        <f>SIN('Dataset experimental'!E103)+1.450178*(SIN('Avaliação do resultado ML'!I103)+'Dataset experimental'!C103)</f>
        <v>0.62366616946197551</v>
      </c>
      <c r="K103" s="3">
        <f>('Modelos empíricos'!C103-'Dataset experimental'!G103)*'Dataset experimental'!AE103-'Modelos normativos'!AP103</f>
        <v>3.2890198664750798</v>
      </c>
      <c r="L103" s="3">
        <f>0.0076*'Dataset experimental'!B103+'Avaliação do resultado ML'!M103+'Avaliação do resultado ML'!N103+(-0.0328)*(0.0171*'Dataset experimental'!AD103-0.9442)*'Avaliação do resultado ML'!O103-'Avaliação do resultado ML'!P103-0.0364</f>
        <v>5.695273426956525E-2</v>
      </c>
      <c r="M103" s="8">
        <f>0.03283*SIN(0.7328*'Dataset experimental'!D103-1.8266)</f>
        <v>-1.1595882783440576E-2</v>
      </c>
      <c r="N103" s="8">
        <f>0.0476*SIN(4.2067/(0.0095*'Dataset experimental'!P103-1.9338)^3)</f>
        <v>-4.5651062357061324E-2</v>
      </c>
      <c r="O103" s="8">
        <f>0.0214*'Dataset experimental'!F103-3.1067*'Dataset experimental'!B103*'Dataset experimental'!P103*('Dataset experimental'!T103-'Dataset experimental'!R103)*(0.39*'Dataset experimental'!P103*'Dataset experimental'!T103/'Dataset experimental'!V103-'Dataset experimental'!Z103+3.12)/(100000*'Dataset experimental'!V103)+0.7995</f>
        <v>3.2769230630657686</v>
      </c>
      <c r="P103" s="8">
        <f>0.4461*('Dataset experimental'!Z103-0.6*'Modelos normativos'!AB103)*(3.4*'Dataset experimental'!L103+0.17*'Dataset experimental'!B103/'Modelos normativos'!AC103)/200000</f>
        <v>3.4954685784100825E-2</v>
      </c>
      <c r="Q103" s="3">
        <f>0.0076*'Dataset experimental'!B103+(-0.0328)*(0.0171*'Dataset experimental'!AD103-0.9442)*'Avaliação do resultado ML'!O103-'Avaliação do resultado ML'!P103-0.0364</f>
        <v>0.11419967941006716</v>
      </c>
      <c r="R103" s="3">
        <f t="shared" si="5"/>
        <v>0.44337244218385119</v>
      </c>
      <c r="S103" s="3">
        <f>(-0.042-0.014*'Com TS variável MC2020'!Q112)*('Modelos normativos'!AP103-ABS('Modelos Propostos'!K103)-'Dataset experimental'!W103+COS(T103))</f>
        <v>5.558680642622784E-2</v>
      </c>
      <c r="T103" s="3">
        <f>'Dataset experimental'!O103-('Modelos normativos'!AQ103-SIN(0.083/('Dataset experimental'!M103-'Dataset experimental'!O103))-'Modelos empíricos'!I103)/0.646</f>
        <v>2.2449872476509638</v>
      </c>
      <c r="X103" s="3">
        <f>'Modelos normativos'!S103+'Avaliação do resultado ML'!A103</f>
        <v>9.3308667951002178E-2</v>
      </c>
      <c r="Y103" s="3">
        <f>X103/'Dataset experimental'!$AF103</f>
        <v>0.62205778634001452</v>
      </c>
      <c r="AK103" s="3">
        <f>'Modelos Propostos'!B103+H103</f>
        <v>0.21530825705706469</v>
      </c>
      <c r="AL103" s="3">
        <f>AK103/'Dataset experimental'!$AF103</f>
        <v>1.4353883803804313</v>
      </c>
      <c r="AW103" s="3">
        <f>'Modelos normativos'!S103+F103</f>
        <v>0.13916616792983069</v>
      </c>
      <c r="AX103" s="3">
        <f>AW103/'Dataset experimental'!$AF103</f>
        <v>0.92777445286553795</v>
      </c>
      <c r="BI103" s="3">
        <f>'Modelos Propostos'!B103+S103</f>
        <v>0.14244158092347903</v>
      </c>
      <c r="BJ103" s="3">
        <f>BI103/'Dataset experimental'!$AF103</f>
        <v>0.94961053948986018</v>
      </c>
      <c r="BU103" s="3">
        <f>'Modelos Propostos'!B103+L103</f>
        <v>0.14380750876681642</v>
      </c>
      <c r="BV103" s="3">
        <f>BU103/'Dataset experimental'!$AF103</f>
        <v>0.95871672511210948</v>
      </c>
      <c r="CH103" s="3">
        <f>'Modelos Propostos'!B103+Q103</f>
        <v>0.20105445390731835</v>
      </c>
      <c r="CI103" s="3">
        <f>CH103/'Dataset experimental'!$AF103</f>
        <v>1.3403630260487891</v>
      </c>
    </row>
    <row r="104" spans="1:87" x14ac:dyDescent="0.25">
      <c r="A104" s="3">
        <f t="shared" si="3"/>
        <v>1.5914225175765101E-2</v>
      </c>
      <c r="B104" s="8">
        <f>'Dataset experimental'!K104*COS('Dataset experimental'!AC104)-'Dataset experimental'!M104-'Dataset experimental'!C104</f>
        <v>1.3677365435168736</v>
      </c>
      <c r="C104" s="8">
        <f>('Dataset experimental'!AE104+SIN('Avaliação do resultado ML'!B104))*0.70674187</f>
        <v>0.30645022077199613</v>
      </c>
      <c r="D104" s="8">
        <f>'Modelos Propostos'!E104+'Avaliação do resultado ML'!C104-'Modelos normativos'!AQ104</f>
        <v>-0.5745483965729945</v>
      </c>
      <c r="E104" s="8">
        <f>'Modelos empíricos'!I104+1.1854</f>
        <v>2.2115035232601752</v>
      </c>
      <c r="F104" s="3">
        <f>-0.01753*('Modelos normativos'!AN104-'Dataset experimental'!C104-ABS(G104)-('Modelos Propostos'!E104-'Modelos normativos'!AP104)/0.25291)</f>
        <v>6.5457773207370007E-2</v>
      </c>
      <c r="G104" s="3">
        <f>'Dataset experimental'!K104+'Modelos empíricos'!K104^2+('Modelos Propostos'!E104-'Modelos normativos'!AQ104)*4.10553</f>
        <v>-2.5186138297869007</v>
      </c>
      <c r="H104" s="3">
        <f t="shared" si="4"/>
        <v>0.11027588639704868</v>
      </c>
      <c r="I104" s="3">
        <f>(1.61428/'Dataset experimental'!Q104)^3</f>
        <v>45.325486077441369</v>
      </c>
      <c r="J104" s="3">
        <f>SIN('Dataset experimental'!E104)+1.450178*(SIN('Avaliação do resultado ML'!I104)+'Dataset experimental'!C104)</f>
        <v>0.62366616946197551</v>
      </c>
      <c r="K104" s="3">
        <f>('Modelos empíricos'!C104-'Dataset experimental'!G104)*'Dataset experimental'!AE104-'Modelos normativos'!AP104</f>
        <v>2.735331283996711</v>
      </c>
      <c r="L104" s="3">
        <f>0.0076*'Dataset experimental'!B104+'Avaliação do resultado ML'!M104+'Avaliação do resultado ML'!N104+(-0.0328)*(0.0171*'Dataset experimental'!AD104-0.9442)*'Avaliação do resultado ML'!O104-'Avaliação do resultado ML'!P104-0.0364</f>
        <v>3.3418787863644814E-2</v>
      </c>
      <c r="M104" s="8">
        <f>0.03283*SIN(0.7328*'Dataset experimental'!D104-1.8266)</f>
        <v>-1.1595882783440576E-2</v>
      </c>
      <c r="N104" s="8">
        <f>0.0476*SIN(4.2067/(0.0095*'Dataset experimental'!P104-1.9338)^3)</f>
        <v>-4.5651062357061324E-2</v>
      </c>
      <c r="O104" s="8">
        <f>0.0214*'Dataset experimental'!F104-3.1067*'Dataset experimental'!B104*'Dataset experimental'!P104*('Dataset experimental'!T104-'Dataset experimental'!R104)*(0.39*'Dataset experimental'!P104*'Dataset experimental'!T104/'Dataset experimental'!V104-'Dataset experimental'!Z104+3.12)/(100000*'Dataset experimental'!V104)+0.7995</f>
        <v>3.0053074280735084</v>
      </c>
      <c r="P104" s="8">
        <f>0.4461*('Dataset experimental'!Z104-0.6*'Modelos normativos'!AB104)*(3.4*'Dataset experimental'!L104+0.17*'Dataset experimental'!B104/'Modelos normativos'!AC104)/200000</f>
        <v>4.8265619951288426E-2</v>
      </c>
      <c r="Q104" s="3">
        <f>0.0076*'Dataset experimental'!B104+(-0.0328)*(0.0171*'Dataset experimental'!AD104-0.9442)*'Avaliação do resultado ML'!O104-'Avaliação do resultado ML'!P104-0.0364</f>
        <v>9.0665733004146723E-2</v>
      </c>
      <c r="R104" s="3">
        <f t="shared" si="5"/>
        <v>0.30304710263965018</v>
      </c>
      <c r="S104" s="3">
        <f>(-0.042-0.014*'Com TS variável MC2020'!Q113)*('Modelos normativos'!AP104-ABS('Modelos Propostos'!K104)-'Dataset experimental'!W104+COS(T104))</f>
        <v>4.5660086717088176E-2</v>
      </c>
      <c r="T104" s="3">
        <f>'Dataset experimental'!O104-('Modelos normativos'!AQ104-SIN(0.083/('Dataset experimental'!M104-'Dataset experimental'!O104))-'Modelos empíricos'!I104)/0.646</f>
        <v>1.5763141320597016</v>
      </c>
      <c r="X104" s="3">
        <f>'Modelos normativos'!S104+'Avaliação do resultado ML'!A104</f>
        <v>0.11518897722110508</v>
      </c>
      <c r="Y104" s="3">
        <f>X104/'Dataset experimental'!$AF104</f>
        <v>0.63993876233947267</v>
      </c>
      <c r="AK104" s="3">
        <f>'Modelos Propostos'!B104+H104</f>
        <v>0.22091034843084489</v>
      </c>
      <c r="AL104" s="3">
        <f>AK104/'Dataset experimental'!$AF104</f>
        <v>1.227279713504694</v>
      </c>
      <c r="AW104" s="3">
        <f>'Modelos normativos'!S104+F104</f>
        <v>0.16473252525270998</v>
      </c>
      <c r="AX104" s="3">
        <f>AW104/'Dataset experimental'!$AF104</f>
        <v>0.91518069584838879</v>
      </c>
      <c r="BI104" s="3">
        <f>'Modelos Propostos'!B104+S104</f>
        <v>0.15629454875088439</v>
      </c>
      <c r="BJ104" s="3">
        <f>BI104/'Dataset experimental'!$AF104</f>
        <v>0.86830304861602436</v>
      </c>
      <c r="BU104" s="3">
        <f>'Modelos Propostos'!B104+L104</f>
        <v>0.144053249897441</v>
      </c>
      <c r="BV104" s="3">
        <f>BU104/'Dataset experimental'!$AF104</f>
        <v>0.8002958327635612</v>
      </c>
      <c r="CH104" s="3">
        <f>'Modelos Propostos'!B104+Q104</f>
        <v>0.20130019503794294</v>
      </c>
      <c r="CI104" s="3">
        <f>CH104/'Dataset experimental'!$AF104</f>
        <v>1.1183344168774609</v>
      </c>
    </row>
    <row r="105" spans="1:87" x14ac:dyDescent="0.25">
      <c r="A105" s="3">
        <f t="shared" si="3"/>
        <v>2.1705327912445817E-2</v>
      </c>
      <c r="B105" s="8">
        <f>'Dataset experimental'!K105*COS('Dataset experimental'!AC105)-'Dataset experimental'!M105-'Dataset experimental'!C105</f>
        <v>1.3677365435168736</v>
      </c>
      <c r="C105" s="8">
        <f>('Dataset experimental'!AE105+SIN('Avaliação do resultado ML'!B105))*0.70674187</f>
        <v>0.3416637328271882</v>
      </c>
      <c r="D105" s="8">
        <f>'Modelos Propostos'!E105+'Avaliação do resultado ML'!C105-'Modelos normativos'!AQ105</f>
        <v>-0.66770420236118233</v>
      </c>
      <c r="E105" s="8">
        <f>'Modelos empíricos'!I105+1.1854</f>
        <v>2.3697709156983082</v>
      </c>
      <c r="F105" s="3">
        <f>-0.01753*('Modelos normativos'!AN105-'Dataset experimental'!C105-ABS(G105)-('Modelos Propostos'!E105-'Modelos normativos'!AP105)/0.25291)</f>
        <v>7.6504561060459095E-2</v>
      </c>
      <c r="G105" s="3">
        <f>'Dataset experimental'!K105+'Modelos empíricos'!K105^2+('Modelos Propostos'!E105-'Modelos normativos'!AQ105)*4.10553</f>
        <v>-3.4054370507923144</v>
      </c>
      <c r="H105" s="3">
        <f t="shared" si="4"/>
        <v>9.2978451931892456E-2</v>
      </c>
      <c r="I105" s="3">
        <f>(1.61428/'Dataset experimental'!Q105)^3</f>
        <v>45.325486077441369</v>
      </c>
      <c r="J105" s="3">
        <f>SIN('Dataset experimental'!E105)+1.450178*(SIN('Avaliação do resultado ML'!I105)+'Dataset experimental'!C105)</f>
        <v>0.62366616946197551</v>
      </c>
      <c r="K105" s="3">
        <f>('Modelos empíricos'!C105-'Dataset experimental'!G105)*'Dataset experimental'!AE105-'Modelos normativos'!AP105</f>
        <v>2.2084523785700823</v>
      </c>
      <c r="L105" s="3">
        <f>0.0076*'Dataset experimental'!B105+'Avaliação do resultado ML'!M105+'Avaliação do resultado ML'!N105+(-0.0328)*(0.0171*'Dataset experimental'!AD105-0.9442)*'Avaliação do resultado ML'!O105-'Avaliação do resultado ML'!P105-0.0364</f>
        <v>1.0774529117474445E-2</v>
      </c>
      <c r="M105" s="8">
        <f>0.03283*SIN(0.7328*'Dataset experimental'!D105-1.8266)</f>
        <v>-1.1595882783440576E-2</v>
      </c>
      <c r="N105" s="8">
        <f>0.0476*SIN(4.2067/(0.0095*'Dataset experimental'!P105-1.9338)^3)</f>
        <v>-4.5651062357061324E-2</v>
      </c>
      <c r="O105" s="8">
        <f>0.0214*'Dataset experimental'!F105-3.1067*'Dataset experimental'!B105*'Dataset experimental'!P105*('Dataset experimental'!T105-'Dataset experimental'!R105)*(0.39*'Dataset experimental'!P105*'Dataset experimental'!T105/'Dataset experimental'!V105-'Dataset experimental'!Z105+3.12)/(100000*'Dataset experimental'!V105)+0.7995</f>
        <v>2.7336917930812485</v>
      </c>
      <c r="P105" s="8">
        <f>0.4461*('Dataset experimental'!Z105-0.6*'Modelos normativos'!AB105)*(3.4*'Dataset experimental'!L105+0.17*'Dataset experimental'!B105/'Modelos normativos'!AC105)/200000</f>
        <v>6.1576554118476033E-2</v>
      </c>
      <c r="Q105" s="3">
        <f>0.0076*'Dataset experimental'!B105+(-0.0328)*(0.0171*'Dataset experimental'!AD105-0.9442)*'Avaliação do resultado ML'!O105-'Avaliação do resultado ML'!P105-0.0364</f>
        <v>6.8021474257976319E-2</v>
      </c>
      <c r="R105" s="3">
        <f t="shared" si="5"/>
        <v>0.11588200162083666</v>
      </c>
      <c r="S105" s="3">
        <f>(-0.042-0.014*'Com TS variável MC2020'!Q114)*('Modelos normativos'!AP105-ABS('Modelos Propostos'!K105)-'Dataset experimental'!W105+COS(T105))</f>
        <v>3.235014095379464E-2</v>
      </c>
      <c r="T105" s="3">
        <f>'Dataset experimental'!O105-('Modelos normativos'!AQ105-SIN(0.083/('Dataset experimental'!M105-'Dataset experimental'!O105))-'Modelos empíricos'!I105)/0.646</f>
        <v>1.1763209331316078</v>
      </c>
      <c r="X105" s="3">
        <f>'Modelos normativos'!S105+'Avaliação do resultado ML'!A105</f>
        <v>0.13788391790836269</v>
      </c>
      <c r="Y105" s="3">
        <f>X105/'Dataset experimental'!$AF105</f>
        <v>0.76602176615757045</v>
      </c>
      <c r="AK105" s="3">
        <f>'Modelos Propostos'!B105+H105</f>
        <v>0.23675189999865909</v>
      </c>
      <c r="AL105" s="3">
        <f>AK105/'Dataset experimental'!$AF105</f>
        <v>1.3152883333258838</v>
      </c>
      <c r="AW105" s="3">
        <f>'Modelos normativos'!S105+F105</f>
        <v>0.19268315105637596</v>
      </c>
      <c r="AX105" s="3">
        <f>AW105/'Dataset experimental'!$AF105</f>
        <v>1.0704619503131998</v>
      </c>
      <c r="BI105" s="3">
        <f>'Modelos Propostos'!B105+S105</f>
        <v>0.17612358902056124</v>
      </c>
      <c r="BJ105" s="3">
        <f>BI105/'Dataset experimental'!$AF105</f>
        <v>0.97846438344756248</v>
      </c>
      <c r="BU105" s="3">
        <f>'Modelos Propostos'!B105+L105</f>
        <v>0.15454797718424107</v>
      </c>
      <c r="BV105" s="3">
        <f>BU105/'Dataset experimental'!$AF105</f>
        <v>0.8585998732457838</v>
      </c>
      <c r="CH105" s="3">
        <f>'Modelos Propostos'!B105+Q105</f>
        <v>0.21179492232474295</v>
      </c>
      <c r="CI105" s="3">
        <f>CH105/'Dataset experimental'!$AF105</f>
        <v>1.1766384573596831</v>
      </c>
    </row>
    <row r="106" spans="1:87" x14ac:dyDescent="0.25">
      <c r="A106" s="3">
        <f t="shared" si="3"/>
        <v>3.2846333301240913E-2</v>
      </c>
      <c r="B106" s="8">
        <f>'Dataset experimental'!K106*COS('Dataset experimental'!AC106)-'Dataset experimental'!M106-'Dataset experimental'!C106</f>
        <v>1.3677365435168736</v>
      </c>
      <c r="C106" s="8">
        <f>('Dataset experimental'!AE106+SIN('Avaliação do resultado ML'!B106))*0.70674187</f>
        <v>0.37681694777269664</v>
      </c>
      <c r="D106" s="8">
        <f>'Modelos Propostos'!E106+'Avaliação do resultado ML'!C106-'Modelos normativos'!AQ106</f>
        <v>-0.75325908006469433</v>
      </c>
      <c r="E106" s="8">
        <f>'Modelos empíricos'!I106+1.1854</f>
        <v>2.1519044576757804</v>
      </c>
      <c r="F106" s="3">
        <f>-0.01753*('Modelos normativos'!AN106-'Dataset experimental'!C106-ABS(G106)-('Modelos Propostos'!E106-'Modelos normativos'!AP106)/0.25291)</f>
        <v>8.5444751202751593E-2</v>
      </c>
      <c r="G106" s="3">
        <f>'Dataset experimental'!K106+'Modelos empíricos'!K106^2+('Modelos Propostos'!E106-'Modelos normativos'!AQ106)*4.10553</f>
        <v>-4.1422266103454461</v>
      </c>
      <c r="H106" s="3">
        <f t="shared" si="4"/>
        <v>7.6588538660032957E-2</v>
      </c>
      <c r="I106" s="3">
        <f>(1.61428/'Dataset experimental'!Q106)^3</f>
        <v>45.325486077441369</v>
      </c>
      <c r="J106" s="3">
        <f>SIN('Dataset experimental'!E106)+1.450178*(SIN('Avaliação do resultado ML'!I106)+'Dataset experimental'!C106)</f>
        <v>0.62366616946197551</v>
      </c>
      <c r="K106" s="3">
        <f>('Modelos empíricos'!C106-'Dataset experimental'!G106)*'Dataset experimental'!AE106-'Modelos normativos'!AP106</f>
        <v>1.7092165189337893</v>
      </c>
      <c r="L106" s="3">
        <f>0.0076*'Dataset experimental'!B106+'Avaliação do resultado ML'!M106+'Avaliação do resultado ML'!N106+(-0.0328)*(0.0171*'Dataset experimental'!AD106-0.9442)*'Avaliação do resultado ML'!O106-'Avaliação do resultado ML'!P106-0.0364</f>
        <v>-1.0943551405631829E-2</v>
      </c>
      <c r="M106" s="8">
        <f>0.03283*SIN(0.7328*'Dataset experimental'!D106-1.8266)</f>
        <v>-1.1595882783440576E-2</v>
      </c>
      <c r="N106" s="8">
        <f>0.0476*SIN(4.2067/(0.0095*'Dataset experimental'!P106-1.9338)^3)</f>
        <v>-4.5651062357061324E-2</v>
      </c>
      <c r="O106" s="8">
        <f>0.0214*'Dataset experimental'!F106-3.1067*'Dataset experimental'!B106*'Dataset experimental'!P106*('Dataset experimental'!T106-'Dataset experimental'!R106)*(0.39*'Dataset experimental'!P106*'Dataset experimental'!T106/'Dataset experimental'!V106-'Dataset experimental'!Z106+3.12)/(100000*'Dataset experimental'!V106)+0.7995</f>
        <v>2.4625412533543858</v>
      </c>
      <c r="P106" s="8">
        <f>0.4461*('Dataset experimental'!Z106-0.6*'Modelos normativos'!AB106)*(3.4*'Dataset experimental'!L106+0.17*'Dataset experimental'!B106/'Modelos normativos'!AC106)/200000</f>
        <v>7.4864695590171879E-2</v>
      </c>
      <c r="Q106" s="3">
        <f>0.0076*'Dataset experimental'!B106+(-0.0328)*(0.0171*'Dataset experimental'!AD106-0.9442)*'Avaliação do resultado ML'!O106-'Avaliação do resultado ML'!P106-0.0364</f>
        <v>4.630339373487008E-2</v>
      </c>
      <c r="R106" s="3">
        <f t="shared" si="5"/>
        <v>-0.14288758601608656</v>
      </c>
      <c r="S106" s="3">
        <f>(-0.042-0.014*'Com TS variável MC2020'!Q115)*('Modelos normativos'!AP106-ABS('Modelos Propostos'!K106)-'Dataset experimental'!W106+COS(T106))</f>
        <v>4.5140721124960187E-4</v>
      </c>
      <c r="T106" s="3">
        <f>'Dataset experimental'!O106-('Modelos normativos'!AQ106-SIN(0.083/('Dataset experimental'!M106-'Dataset experimental'!O106))-'Modelos empíricos'!I106)/0.646</f>
        <v>0.19518162519210569</v>
      </c>
      <c r="X106" s="3">
        <f>'Modelos normativos'!S106+'Avaliação do resultado ML'!A106</f>
        <v>0.18002169945527324</v>
      </c>
      <c r="Y106" s="3">
        <f>X106/'Dataset experimental'!$AF106</f>
        <v>0.72008679782109297</v>
      </c>
      <c r="AK106" s="3">
        <f>'Modelos Propostos'!B106+H106</f>
        <v>0.26648882810422969</v>
      </c>
      <c r="AL106" s="3">
        <f>AK106/'Dataset experimental'!$AF106</f>
        <v>1.0659553124169188</v>
      </c>
      <c r="AW106" s="3">
        <f>'Modelos normativos'!S106+F106</f>
        <v>0.2326201173567839</v>
      </c>
      <c r="AX106" s="3">
        <f>AW106/'Dataset experimental'!$AF106</f>
        <v>0.93048046942713558</v>
      </c>
      <c r="BI106" s="3">
        <f>'Modelos Propostos'!B106+S106</f>
        <v>0.19035169665544635</v>
      </c>
      <c r="BJ106" s="3">
        <f>BI106/'Dataset experimental'!$AF106</f>
        <v>0.7614067866217854</v>
      </c>
      <c r="BU106" s="3">
        <f>'Modelos Propostos'!B106+L106</f>
        <v>0.17895673803856493</v>
      </c>
      <c r="BV106" s="3">
        <f>BU106/'Dataset experimental'!$AF106</f>
        <v>0.71582695215425973</v>
      </c>
      <c r="CH106" s="3">
        <f>'Modelos Propostos'!B106+Q106</f>
        <v>0.23620368317906684</v>
      </c>
      <c r="CI106" s="3">
        <f>CH106/'Dataset experimental'!$AF106</f>
        <v>0.94481473271626737</v>
      </c>
    </row>
    <row r="107" spans="1:87" x14ac:dyDescent="0.25">
      <c r="A107" s="3">
        <f t="shared" si="3"/>
        <v>4.0011373991254311E-2</v>
      </c>
      <c r="B107" s="8">
        <f>'Dataset experimental'!K107*COS('Dataset experimental'!AC107)-'Dataset experimental'!M107-'Dataset experimental'!C107</f>
        <v>1.3677365435168736</v>
      </c>
      <c r="C107" s="8">
        <f>('Dataset experimental'!AE107+SIN('Avaliação do resultado ML'!B107))*0.70674187</f>
        <v>0.41197016271820514</v>
      </c>
      <c r="D107" s="8">
        <f>'Modelos Propostos'!E107+'Avaliação do resultado ML'!C107-'Modelos normativos'!AQ107</f>
        <v>-0.83304903586076573</v>
      </c>
      <c r="E107" s="8">
        <f>'Modelos empíricos'!I107+1.1854</f>
        <v>2.1499195143292669</v>
      </c>
      <c r="F107" s="3">
        <f>-0.01753*('Modelos normativos'!AN107-'Dataset experimental'!C107-ABS(G107)-('Modelos Propostos'!E107-'Modelos normativos'!AP107)/0.25291)</f>
        <v>9.1495759743349753E-2</v>
      </c>
      <c r="G107" s="3">
        <f>'Dataset experimental'!K107+'Modelos empíricos'!K107^2+('Modelos Propostos'!E107-'Modelos normativos'!AQ107)*4.10553</f>
        <v>-4.737485016160905</v>
      </c>
      <c r="H107" s="3">
        <f t="shared" si="4"/>
        <v>6.0693198436585258E-2</v>
      </c>
      <c r="I107" s="3">
        <f>(1.61428/'Dataset experimental'!Q107)^3</f>
        <v>45.325486077441369</v>
      </c>
      <c r="J107" s="3">
        <f>SIN('Dataset experimental'!E107)+1.450178*(SIN('Avaliação do resultado ML'!I107)+'Dataset experimental'!C107)</f>
        <v>0.62366616946197551</v>
      </c>
      <c r="K107" s="3">
        <f>('Modelos empíricos'!C107-'Dataset experimental'!G107)*'Dataset experimental'!AE107-'Modelos normativos'!AP107</f>
        <v>1.2250453272357174</v>
      </c>
      <c r="L107" s="3">
        <f>0.0076*'Dataset experimental'!B107+'Avaliação do resultado ML'!M107+'Avaliação do resultado ML'!N107+(-0.0328)*(0.0171*'Dataset experimental'!AD107-0.9442)*'Avaliação do resultado ML'!O107-'Avaliação do resultado ML'!P107-0.0364</f>
        <v>-3.1774988535908794E-2</v>
      </c>
      <c r="M107" s="8">
        <f>0.03283*SIN(0.7328*'Dataset experimental'!D107-1.8266)</f>
        <v>-1.1595882783440576E-2</v>
      </c>
      <c r="N107" s="8">
        <f>0.0476*SIN(4.2067/(0.0095*'Dataset experimental'!P107-1.9338)^3)</f>
        <v>-4.5651062357061324E-2</v>
      </c>
      <c r="O107" s="8">
        <f>0.0214*'Dataset experimental'!F107-3.1067*'Dataset experimental'!B107*'Dataset experimental'!P107*('Dataset experimental'!T107-'Dataset experimental'!R107)*(0.39*'Dataset experimental'!P107*'Dataset experimental'!T107/'Dataset experimental'!V107-'Dataset experimental'!Z107+3.12)/(100000*'Dataset experimental'!V107)+0.7995</f>
        <v>2.1913907136275239</v>
      </c>
      <c r="P107" s="8">
        <f>0.4461*('Dataset experimental'!Z107-0.6*'Modelos normativos'!AB107)*(3.4*'Dataset experimental'!L107+0.17*'Dataset experimental'!B107/'Modelos normativos'!AC107)/200000</f>
        <v>8.8152837061867717E-2</v>
      </c>
      <c r="Q107" s="3">
        <f>0.0076*'Dataset experimental'!B107+(-0.0328)*(0.0171*'Dataset experimental'!AD107-0.9442)*'Avaliação do resultado ML'!O107-'Avaliação do resultado ML'!P107-0.0364</f>
        <v>2.5471956604593102E-2</v>
      </c>
      <c r="R107" s="3">
        <f t="shared" si="5"/>
        <v>-0.52353458631956273</v>
      </c>
      <c r="S107" s="3">
        <f>(-0.042-0.014*'Com TS variável MC2020'!Q116)*('Modelos normativos'!AP107-ABS('Modelos Propostos'!K107)-'Dataset experimental'!W107+COS(T107))</f>
        <v>-1.7793125356248173E-2</v>
      </c>
      <c r="T107" s="3">
        <f>'Dataset experimental'!O107-('Modelos normativos'!AQ107-SIN(0.083/('Dataset experimental'!M107-'Dataset experimental'!O107))-'Modelos empíricos'!I107)/0.646</f>
        <v>-0.45177577148421683</v>
      </c>
      <c r="X107" s="3">
        <f>'Modelos normativos'!S107+'Avaliação do resultado ML'!A107</f>
        <v>0.21818351630340213</v>
      </c>
      <c r="Y107" s="3">
        <f>X107/'Dataset experimental'!$AF107</f>
        <v>0.77922684394072184</v>
      </c>
      <c r="AK107" s="3">
        <f>'Modelos Propostos'!B107+H107</f>
        <v>0.29672032925821212</v>
      </c>
      <c r="AL107" s="3">
        <f>AK107/'Dataset experimental'!$AF107</f>
        <v>1.0597154616364717</v>
      </c>
      <c r="AW107" s="3">
        <f>'Modelos normativos'!S107+F107</f>
        <v>0.26966790205549757</v>
      </c>
      <c r="AX107" s="3">
        <f>AW107/'Dataset experimental'!$AF107</f>
        <v>0.96309965019820554</v>
      </c>
      <c r="BI107" s="3">
        <f>'Modelos Propostos'!B107+S107</f>
        <v>0.21823400546537872</v>
      </c>
      <c r="BJ107" s="3">
        <f>BI107/'Dataset experimental'!$AF107</f>
        <v>0.77940716237635244</v>
      </c>
      <c r="BU107" s="3">
        <f>'Modelos Propostos'!B107+L107</f>
        <v>0.20425214228571809</v>
      </c>
      <c r="BV107" s="3">
        <f>BU107/'Dataset experimental'!$AF107</f>
        <v>0.72947193673470734</v>
      </c>
      <c r="CH107" s="3">
        <f>'Modelos Propostos'!B107+Q107</f>
        <v>0.26149908742621997</v>
      </c>
      <c r="CI107" s="3">
        <f>CH107/'Dataset experimental'!$AF107</f>
        <v>0.93392531223649977</v>
      </c>
    </row>
    <row r="108" spans="1:87" x14ac:dyDescent="0.25">
      <c r="A108" s="3">
        <f t="shared" si="3"/>
        <v>4.7705010738070396E-2</v>
      </c>
      <c r="B108" s="8">
        <f>'Dataset experimental'!K108*COS('Dataset experimental'!AC108)-'Dataset experimental'!M108-'Dataset experimental'!C108</f>
        <v>1.3677365435168736</v>
      </c>
      <c r="C108" s="8">
        <f>('Dataset experimental'!AE108+SIN('Avaliação do resultado ML'!B108))*0.70674187</f>
        <v>0.44718367477339716</v>
      </c>
      <c r="D108" s="8">
        <f>'Modelos Propostos'!E108+'Avaliação do resultado ML'!C108-'Modelos normativos'!AQ108</f>
        <v>-0.90838299524844768</v>
      </c>
      <c r="E108" s="8">
        <f>'Modelos empíricos'!I108+1.1854</f>
        <v>2.0901078625789662</v>
      </c>
      <c r="F108" s="3">
        <f>-0.01753*('Modelos normativos'!AN108-'Dataset experimental'!C108-ABS(G108)-('Modelos Propostos'!E108-'Modelos normativos'!AP108)/0.25291)</f>
        <v>8.504572983166625E-2</v>
      </c>
      <c r="G108" s="3">
        <f>'Dataset experimental'!K108+'Modelos empíricos'!K108^2+('Modelos Propostos'!E108-'Modelos normativos'!AQ108)*4.10553</f>
        <v>-5.196741817479821</v>
      </c>
      <c r="H108" s="3">
        <f t="shared" si="4"/>
        <v>4.0710924042874484E-2</v>
      </c>
      <c r="I108" s="3">
        <f>(1.61428/'Dataset experimental'!Q108)^3</f>
        <v>45.325486077441369</v>
      </c>
      <c r="J108" s="3">
        <f>SIN('Dataset experimental'!E108)+1.450178*(SIN('Avaliação do resultado ML'!I108)+'Dataset experimental'!C108)</f>
        <v>0.62366616946197551</v>
      </c>
      <c r="K108" s="3">
        <f>('Modelos empíricos'!C108-'Dataset experimental'!G108)*'Dataset experimental'!AE108-'Modelos normativos'!AP108</f>
        <v>0.61638634478945564</v>
      </c>
      <c r="L108" s="3">
        <f>0.0076*'Dataset experimental'!B108+'Avaliação do resultado ML'!M108+'Avaliação do resultado ML'!N108+(-0.0328)*(0.0171*'Dataset experimental'!AD108-0.9442)*'Avaliação do resultado ML'!O108-'Avaliação do resultado ML'!P108-0.0364</f>
        <v>-5.1753231178376158E-2</v>
      </c>
      <c r="M108" s="8">
        <f>0.03283*SIN(0.7328*'Dataset experimental'!D108-1.8266)</f>
        <v>-1.1595882783440576E-2</v>
      </c>
      <c r="N108" s="8">
        <f>0.0476*SIN(4.2067/(0.0095*'Dataset experimental'!P108-1.9338)^3)</f>
        <v>-4.5651062357061324E-2</v>
      </c>
      <c r="O108" s="8">
        <f>0.0214*'Dataset experimental'!F108-3.1067*'Dataset experimental'!B108*'Dataset experimental'!P108*('Dataset experimental'!T108-'Dataset experimental'!R108)*(0.39*'Dataset experimental'!P108*'Dataset experimental'!T108/'Dataset experimental'!V108-'Dataset experimental'!Z108+3.12)/(100000*'Dataset experimental'!V108)+0.7995</f>
        <v>1.9197750786352636</v>
      </c>
      <c r="P108" s="8">
        <f>0.4461*('Dataset experimental'!Z108-0.6*'Modelos normativos'!AB108)*(3.4*'Dataset experimental'!L108+0.17*'Dataset experimental'!B108/'Modelos normativos'!AC108)/200000</f>
        <v>0.10146377122905532</v>
      </c>
      <c r="Q108" s="3">
        <f>0.0076*'Dataset experimental'!B108+(-0.0328)*(0.0171*'Dataset experimental'!AD108-0.9442)*'Avaliação do resultado ML'!O108-'Avaliação do resultado ML'!P108-0.0364</f>
        <v>5.4937139621257514E-3</v>
      </c>
      <c r="R108" s="3">
        <f t="shared" si="5"/>
        <v>-1.271236956544453</v>
      </c>
      <c r="S108" s="3">
        <f>(-0.042-0.014*'Com TS variável MC2020'!Q117)*('Modelos normativos'!AP108-ABS('Modelos Propostos'!K108)-'Dataset experimental'!W108+COS(T108))</f>
        <v>-2.8699883816667347E-2</v>
      </c>
      <c r="T108" s="3">
        <f>'Dataset experimental'!O108-('Modelos normativos'!AQ108-SIN(0.083/('Dataset experimental'!M108-'Dataset experimental'!O108))-'Modelos empíricos'!I108)/0.646</f>
        <v>-1.189352630146729</v>
      </c>
      <c r="X108" s="3">
        <f>'Modelos normativos'!S108+'Avaliação do resultado ML'!A108</f>
        <v>0.25692709692044019</v>
      </c>
      <c r="Y108" s="3">
        <f>X108/'Dataset experimental'!$AF108</f>
        <v>0.7785669603649702</v>
      </c>
      <c r="AK108" s="3">
        <f>'Modelos Propostos'!B108+H108</f>
        <v>0.32294401603846223</v>
      </c>
      <c r="AL108" s="3">
        <f>AK108/'Dataset experimental'!$AF108</f>
        <v>0.97861823041958251</v>
      </c>
      <c r="AW108" s="3">
        <f>'Modelos normativos'!S108+F108</f>
        <v>0.29426781601403607</v>
      </c>
      <c r="AX108" s="3">
        <f>AW108/'Dataset experimental'!$AF108</f>
        <v>0.89172065458798799</v>
      </c>
      <c r="BI108" s="3">
        <f>'Modelos Propostos'!B108+S108</f>
        <v>0.25353320817892044</v>
      </c>
      <c r="BJ108" s="3">
        <f>BI108/'Dataset experimental'!$AF108</f>
        <v>0.76828244902703158</v>
      </c>
      <c r="BU108" s="3">
        <f>'Modelos Propostos'!B108+L108</f>
        <v>0.23047986081721161</v>
      </c>
      <c r="BV108" s="3">
        <f>BU108/'Dataset experimental'!$AF108</f>
        <v>0.69842382065821695</v>
      </c>
      <c r="CH108" s="3">
        <f>'Modelos Propostos'!B108+Q108</f>
        <v>0.28772680595771349</v>
      </c>
      <c r="CI108" s="3">
        <f>CH108/'Dataset experimental'!$AF108</f>
        <v>0.87189941199307119</v>
      </c>
    </row>
    <row r="109" spans="1:87" x14ac:dyDescent="0.25">
      <c r="A109" s="3">
        <f t="shared" si="3"/>
        <v>5.4813152974588442E-2</v>
      </c>
      <c r="B109" s="8">
        <f>'Dataset experimental'!K109*COS('Dataset experimental'!AC109)-'Dataset experimental'!M109-'Dataset experimental'!C109</f>
        <v>1.3677365435168736</v>
      </c>
      <c r="C109" s="8">
        <f>('Dataset experimental'!AE109+SIN('Avaliação do resultado ML'!B109))*0.70674187</f>
        <v>0.48239718682858923</v>
      </c>
      <c r="D109" s="8">
        <f>'Modelos Propostos'!E109+'Avaliação do resultado ML'!C109-'Modelos normativos'!AQ109</f>
        <v>-0.97999006672380418</v>
      </c>
      <c r="E109" s="8">
        <f>'Modelos empíricos'!I109+1.1854</f>
        <v>2.0460361191840075</v>
      </c>
      <c r="F109" s="3">
        <f>-0.01753*('Modelos normativos'!AN109-'Dataset experimental'!C109-ABS(G109)-('Modelos Propostos'!E109-'Modelos normativos'!AP109)/0.25291)</f>
        <v>7.651256444975503E-2</v>
      </c>
      <c r="G109" s="3">
        <f>'Dataset experimental'!K109+'Modelos empíricos'!K109^2+('Modelos Propostos'!E109-'Modelos normativos'!AQ109)*4.10553</f>
        <v>-5.5224299949159574</v>
      </c>
      <c r="H109" s="3">
        <f t="shared" si="4"/>
        <v>2.1608811346772373E-2</v>
      </c>
      <c r="I109" s="3">
        <f>(1.61428/'Dataset experimental'!Q109)^3</f>
        <v>45.325486077441369</v>
      </c>
      <c r="J109" s="3">
        <f>SIN('Dataset experimental'!E109)+1.450178*(SIN('Avaliação do resultado ML'!I109)+'Dataset experimental'!C109)</f>
        <v>0.62366616946197551</v>
      </c>
      <c r="K109" s="3">
        <f>('Modelos empíricos'!C109-'Dataset experimental'!G109)*'Dataset experimental'!AE109-'Modelos normativos'!AP109</f>
        <v>3.4537039394935132E-2</v>
      </c>
      <c r="L109" s="3">
        <f>0.0076*'Dataset experimental'!B109+'Avaliação do resultado ML'!M109+'Avaliação do resultado ML'!N109+(-0.0328)*(0.0171*'Dataset experimental'!AD109-0.9442)*'Avaliação do resultado ML'!O109-'Avaliação do resultado ML'!P109-0.0364</f>
        <v>-7.084178616109349E-2</v>
      </c>
      <c r="M109" s="8">
        <f>0.03283*SIN(0.7328*'Dataset experimental'!D109-1.8266)</f>
        <v>-1.1595882783440576E-2</v>
      </c>
      <c r="N109" s="8">
        <f>0.0476*SIN(4.2067/(0.0095*'Dataset experimental'!P109-1.9338)^3)</f>
        <v>-4.5651062357061324E-2</v>
      </c>
      <c r="O109" s="8">
        <f>0.0214*'Dataset experimental'!F109-3.1067*'Dataset experimental'!B109*'Dataset experimental'!P109*('Dataset experimental'!T109-'Dataset experimental'!R109)*(0.39*'Dataset experimental'!P109*'Dataset experimental'!T109/'Dataset experimental'!V109-'Dataset experimental'!Z109+3.12)/(100000*'Dataset experimental'!V109)+0.7995</f>
        <v>1.6481594436430034</v>
      </c>
      <c r="P109" s="8">
        <f>0.4461*('Dataset experimental'!Z109-0.6*'Modelos normativos'!AB109)*(3.4*'Dataset experimental'!L109+0.17*'Dataset experimental'!B109/'Modelos normativos'!AC109)/200000</f>
        <v>0.11477470539624293</v>
      </c>
      <c r="Q109" s="3">
        <f>0.0076*'Dataset experimental'!B109+(-0.0328)*(0.0171*'Dataset experimental'!AD109-0.9442)*'Avaliação do resultado ML'!O109-'Avaliação do resultado ML'!P109-0.0364</f>
        <v>-1.3594841020591594E-2</v>
      </c>
      <c r="R109" s="3">
        <f t="shared" si="5"/>
        <v>-3.2783749658527541</v>
      </c>
      <c r="S109" s="3">
        <f>(-0.042-0.014*'Com TS variável MC2020'!Q118)*('Modelos normativos'!AP109-ABS('Modelos Propostos'!K109)-'Dataset experimental'!W109+COS(T109))</f>
        <v>-2.2807147972910925E-2</v>
      </c>
      <c r="T109" s="3">
        <f>'Dataset experimental'!O109-('Modelos normativos'!AQ109-SIN(0.083/('Dataset experimental'!M109-'Dataset experimental'!O109))-'Modelos empíricos'!I109)/0.646</f>
        <v>-1.9025643055966364</v>
      </c>
      <c r="X109" s="3">
        <f>'Modelos normativos'!S109+'Avaliação do resultado ML'!A109</f>
        <v>0.29508518302718023</v>
      </c>
      <c r="Y109" s="3">
        <f>X109/'Dataset experimental'!$AF109</f>
        <v>0.77653995533468478</v>
      </c>
      <c r="AK109" s="3">
        <f>'Modelos Propostos'!B109+H109</f>
        <v>0.35004786451632103</v>
      </c>
      <c r="AL109" s="3">
        <f>AK109/'Dataset experimental'!$AF109</f>
        <v>0.9211785908324237</v>
      </c>
      <c r="AW109" s="3">
        <f>'Modelos normativos'!S109+F109</f>
        <v>0.31678459450234681</v>
      </c>
      <c r="AX109" s="3">
        <f>AW109/'Dataset experimental'!$AF109</f>
        <v>0.83364366974301785</v>
      </c>
      <c r="BI109" s="3">
        <f>'Modelos Propostos'!B109+S109</f>
        <v>0.30563190519663769</v>
      </c>
      <c r="BJ109" s="3">
        <f>BI109/'Dataset experimental'!$AF109</f>
        <v>0.80429448735957287</v>
      </c>
      <c r="BU109" s="3">
        <f>'Modelos Propostos'!B109+L109</f>
        <v>0.25759726700845514</v>
      </c>
      <c r="BV109" s="3">
        <f>BU109/'Dataset experimental'!$AF109</f>
        <v>0.67788754475909252</v>
      </c>
      <c r="CH109" s="3">
        <f>'Modelos Propostos'!B109+Q109</f>
        <v>0.31484421214895703</v>
      </c>
      <c r="CI109" s="3">
        <f>CH109/'Dataset experimental'!$AF109</f>
        <v>0.8285374003919922</v>
      </c>
    </row>
    <row r="110" spans="1:87" x14ac:dyDescent="0.25">
      <c r="A110" s="3">
        <f t="shared" si="3"/>
        <v>6.1465355172148101E-2</v>
      </c>
      <c r="B110" s="8">
        <f>'Dataset experimental'!K110*COS('Dataset experimental'!AC110)-'Dataset experimental'!M110-'Dataset experimental'!C110</f>
        <v>1.3677365435168736</v>
      </c>
      <c r="C110" s="8">
        <f>('Dataset experimental'!AE110+SIN('Avaliação do resultado ML'!B110))*0.70674187</f>
        <v>0.51749010466441414</v>
      </c>
      <c r="D110" s="8">
        <f>'Modelos Propostos'!E110+'Avaliação do resultado ML'!C110-'Modelos normativos'!AQ110</f>
        <v>-1.0482942108693549</v>
      </c>
      <c r="E110" s="8">
        <f>'Modelos empíricos'!I110+1.1854</f>
        <v>2.0119867298547862</v>
      </c>
      <c r="F110" s="3">
        <f>-0.01753*('Modelos normativos'!AN110-'Dataset experimental'!C110-ABS(G110)-('Modelos Propostos'!E110-'Modelos normativos'!AP110)/0.25291)</f>
        <v>6.5937902652956001E-2</v>
      </c>
      <c r="G110" s="3">
        <f>'Dataset experimental'!K110+'Modelos empíricos'!K110^2+('Modelos Propostos'!E110-'Modelos normativos'!AQ110)*4.10553</f>
        <v>-5.7167884051611573</v>
      </c>
      <c r="H110" s="3">
        <f t="shared" si="4"/>
        <v>3.4477623252510388E-3</v>
      </c>
      <c r="I110" s="3">
        <f>(1.61428/'Dataset experimental'!Q110)^3</f>
        <v>45.325486077441369</v>
      </c>
      <c r="J110" s="3">
        <f>SIN('Dataset experimental'!E110)+1.450178*(SIN('Avaliação do resultado ML'!I110)+'Dataset experimental'!C110)</f>
        <v>0.62366616946197551</v>
      </c>
      <c r="K110" s="3">
        <f>('Modelos empíricos'!C110-'Dataset experimental'!G110)*'Dataset experimental'!AE110-'Modelos normativos'!AP110</f>
        <v>-0.51864751806840137</v>
      </c>
      <c r="L110" s="3">
        <f>0.0076*'Dataset experimental'!B110+'Avaliação do resultado ML'!M110+'Avaliação do resultado ML'!N110+(-0.0328)*(0.0171*'Dataset experimental'!AD110-0.9442)*'Avaliação do resultado ML'!O110-'Avaliação do resultado ML'!P110-0.0364</f>
        <v>-8.8979846816489377E-2</v>
      </c>
      <c r="M110" s="8">
        <f>0.03283*SIN(0.7328*'Dataset experimental'!D110-1.8266)</f>
        <v>-1.1595882783440576E-2</v>
      </c>
      <c r="N110" s="8">
        <f>0.0476*SIN(4.2067/(0.0095*'Dataset experimental'!P110-1.9338)^3)</f>
        <v>-4.5651062357061324E-2</v>
      </c>
      <c r="O110" s="8">
        <f>0.0214*'Dataset experimental'!F110-3.1067*'Dataset experimental'!B110*'Dataset experimental'!P110*('Dataset experimental'!T110-'Dataset experimental'!R110)*(0.39*'Dataset experimental'!P110*'Dataset experimental'!T110/'Dataset experimental'!V110-'Dataset experimental'!Z110+3.12)/(100000*'Dataset experimental'!V110)+0.7995</f>
        <v>1.3774739991815381</v>
      </c>
      <c r="P110" s="8">
        <f>0.4461*('Dataset experimental'!Z110-0.6*'Modelos normativos'!AB110)*(3.4*'Dataset experimental'!L110+0.17*'Dataset experimental'!B110/'Modelos normativos'!AC110)/200000</f>
        <v>0.12804005417244707</v>
      </c>
      <c r="Q110" s="3">
        <f>0.0076*'Dataset experimental'!B110+(-0.0328)*(0.0171*'Dataset experimental'!AD110-0.9442)*'Avaliação do resultado ML'!O110-'Avaliação do resultado ML'!P110-0.0364</f>
        <v>-3.1732901675987482E-2</v>
      </c>
      <c r="R110" s="3">
        <f t="shared" si="5"/>
        <v>-25.807999050517662</v>
      </c>
      <c r="S110" s="3">
        <f>(-0.042-0.014*'Com TS variável MC2020'!Q119)*('Modelos normativos'!AP110-ABS('Modelos Propostos'!K110)-'Dataset experimental'!W110+COS(T110))</f>
        <v>-1.1592529923237364E-3</v>
      </c>
      <c r="T110" s="3">
        <f>'Dataset experimental'!O110-('Modelos normativos'!AQ110-SIN(0.083/('Dataset experimental'!M110-'Dataset experimental'!O110))-'Modelos empíricos'!I110)/0.646</f>
        <v>-2.5980526340739125</v>
      </c>
      <c r="X110" s="3">
        <f>'Modelos normativos'!S110+'Avaliação do resultado ML'!A110</f>
        <v>0.33268099367074888</v>
      </c>
      <c r="Y110" s="3">
        <f>X110/'Dataset experimental'!$AF110</f>
        <v>0.77367672946685784</v>
      </c>
      <c r="AK110" s="3">
        <f>'Modelos Propostos'!B110+H110</f>
        <v>0.37793453707569918</v>
      </c>
      <c r="AL110" s="3">
        <f>AK110/'Dataset experimental'!$AF110</f>
        <v>0.87891752808302137</v>
      </c>
      <c r="AW110" s="3">
        <f>'Modelos normativos'!S110+F110</f>
        <v>0.33715354115155682</v>
      </c>
      <c r="AX110" s="3">
        <f>AW110/'Dataset experimental'!$AF110</f>
        <v>0.78407800267803918</v>
      </c>
      <c r="BI110" s="3">
        <f>'Modelos Propostos'!B110+S110</f>
        <v>0.37332752175812445</v>
      </c>
      <c r="BJ110" s="3">
        <f>BI110/'Dataset experimental'!$AF110</f>
        <v>0.86820353897238245</v>
      </c>
      <c r="BU110" s="3">
        <f>'Modelos Propostos'!B110+L110</f>
        <v>0.28550692793395882</v>
      </c>
      <c r="BV110" s="3">
        <f>BU110/'Dataset experimental'!$AF110</f>
        <v>0.6639695998464159</v>
      </c>
      <c r="CH110" s="3">
        <f>'Modelos Propostos'!B110+Q110</f>
        <v>0.3427538730744607</v>
      </c>
      <c r="CI110" s="3">
        <f>CH110/'Dataset experimental'!$AF110</f>
        <v>0.79710203040572258</v>
      </c>
    </row>
    <row r="111" spans="1:87" x14ac:dyDescent="0.25">
      <c r="A111" s="3">
        <f t="shared" si="3"/>
        <v>-2.15153422706367E-3</v>
      </c>
      <c r="B111" s="8">
        <f>'Dataset experimental'!K111*COS('Dataset experimental'!AC111)-'Dataset experimental'!M111-'Dataset experimental'!C111</f>
        <v>1.3677365435168736</v>
      </c>
      <c r="C111" s="8">
        <f>('Dataset experimental'!AE111+SIN('Avaliação do resultado ML'!B111))*0.70674187</f>
        <v>0.48239718682858923</v>
      </c>
      <c r="D111" s="8">
        <f>'Modelos Propostos'!E111+'Avaliação do resultado ML'!C111-'Modelos normativos'!AQ111</f>
        <v>0.4046954677793777</v>
      </c>
      <c r="E111" s="8">
        <f>'Modelos empíricos'!I111+1.1854</f>
        <v>2.3912232717741757</v>
      </c>
      <c r="F111" s="3">
        <f>-0.01753*('Modelos normativos'!AN111-'Dataset experimental'!C111-ABS(G111)-('Modelos Propostos'!E111-'Modelos normativos'!AP111)/0.25291)</f>
        <v>2.9000829401625083E-2</v>
      </c>
      <c r="G111" s="3">
        <f>'Dataset experimental'!K111+'Modelos empíricos'!K111^2+('Modelos Propostos'!E111-'Modelos normativos'!AQ111)*4.10553</f>
        <v>0.44008820586211922</v>
      </c>
      <c r="H111" s="3">
        <f t="shared" si="4"/>
        <v>9.5033858756525591E-2</v>
      </c>
      <c r="I111" s="3">
        <f>(1.61428/'Dataset experimental'!Q111)^3</f>
        <v>45.325486077441369</v>
      </c>
      <c r="J111" s="3">
        <f>SIN('Dataset experimental'!E111)+1.450178*(SIN('Avaliação do resultado ML'!I111)+'Dataset experimental'!C111)</f>
        <v>1.3401262349161716</v>
      </c>
      <c r="K111" s="3">
        <f>('Modelos empíricos'!C111-'Dataset experimental'!G111)*'Dataset experimental'!AE111-'Modelos normativos'!AP111</f>
        <v>1.5545998923005693</v>
      </c>
      <c r="L111" s="3">
        <f>0.0076*'Dataset experimental'!B111+'Avaliação do resultado ML'!M111+'Avaliação do resultado ML'!N111+(-0.0328)*(0.0171*'Dataset experimental'!AD111-0.9442)*'Avaliação do resultado ML'!O111-'Avaliação do resultado ML'!P111-0.0364</f>
        <v>2.7594457254989588E-3</v>
      </c>
      <c r="M111" s="8">
        <f>0.03283*SIN(0.7328*'Dataset experimental'!D111-1.8266)</f>
        <v>1.1926910321452761E-2</v>
      </c>
      <c r="N111" s="8">
        <f>0.0476*SIN(4.2067/(0.0095*'Dataset experimental'!P111-1.9338)^3)</f>
        <v>-4.5651062357061324E-2</v>
      </c>
      <c r="O111" s="8">
        <f>0.0214*'Dataset experimental'!F111-3.1067*'Dataset experimental'!B111*'Dataset experimental'!P111*('Dataset experimental'!T111-'Dataset experimental'!R111)*(0.39*'Dataset experimental'!P111*'Dataset experimental'!T111/'Dataset experimental'!V111-'Dataset experimental'!Z111+3.12)/(100000*'Dataset experimental'!V111)+0.7995</f>
        <v>1.185841052759951</v>
      </c>
      <c r="P111" s="8">
        <f>0.4461*('Dataset experimental'!Z111-0.6*'Modelos normativos'!AB111)*(3.4*'Dataset experimental'!L111+0.17*'Dataset experimental'!B111/'Modelos normativos'!AC111)/200000</f>
        <v>6.0213820930556487E-2</v>
      </c>
      <c r="Q111" s="3">
        <f>0.0076*'Dataset experimental'!B111+(-0.0328)*(0.0171*'Dataset experimental'!AD111-0.9442)*'Avaliação do resultado ML'!O111-'Avaliação do resultado ML'!P111-0.0364</f>
        <v>3.6483597761107503E-2</v>
      </c>
      <c r="R111" s="3">
        <f t="shared" si="5"/>
        <v>2.9036448289115471E-2</v>
      </c>
      <c r="S111" s="3">
        <f>(-0.042-0.014*'Com TS variável MC2020'!Q120)*('Modelos normativos'!AP111-ABS('Modelos Propostos'!K111)-'Dataset experimental'!W111+COS(T111))</f>
        <v>9.3499496666216708E-2</v>
      </c>
      <c r="T111" s="3">
        <f>'Dataset experimental'!O111-('Modelos normativos'!AQ111-SIN(0.083/('Dataset experimental'!M111-'Dataset experimental'!O111))-'Modelos empíricos'!I111)/0.646</f>
        <v>3.1817038663628168</v>
      </c>
      <c r="X111" s="3">
        <f>'Modelos normativos'!S111+'Avaliação do resultado ML'!A111</f>
        <v>0.1201158093431772</v>
      </c>
      <c r="Y111" s="3">
        <f>X111/'Dataset experimental'!$AF111</f>
        <v>0.80077206228784803</v>
      </c>
      <c r="AK111" s="3">
        <f>'Modelos Propostos'!B111+H111</f>
        <v>0.2330063406900735</v>
      </c>
      <c r="AL111" s="3">
        <f>AK111/'Dataset experimental'!$AF111</f>
        <v>1.5533756046004901</v>
      </c>
      <c r="AW111" s="3">
        <f>'Modelos normativos'!S111+F111</f>
        <v>0.15126817297186596</v>
      </c>
      <c r="AX111" s="3">
        <f>AW111/'Dataset experimental'!$AF111</f>
        <v>1.0084544864791065</v>
      </c>
      <c r="BI111" s="3">
        <f>'Modelos Propostos'!B111+S111</f>
        <v>0.23147197859976462</v>
      </c>
      <c r="BJ111" s="3">
        <f>BI111/'Dataset experimental'!$AF111</f>
        <v>1.5431465239984308</v>
      </c>
      <c r="BU111" s="3">
        <f>'Modelos Propostos'!B111+L111</f>
        <v>0.14073192765904688</v>
      </c>
      <c r="BV111" s="3">
        <f>BU111/'Dataset experimental'!$AF111</f>
        <v>0.9382128510603126</v>
      </c>
      <c r="CH111" s="3">
        <f>'Modelos Propostos'!B111+Q111</f>
        <v>0.17445607969465543</v>
      </c>
      <c r="CI111" s="3">
        <f>CH111/'Dataset experimental'!$AF111</f>
        <v>1.163040531297703</v>
      </c>
    </row>
    <row r="112" spans="1:87" x14ac:dyDescent="0.25">
      <c r="A112" s="3">
        <f t="shared" si="3"/>
        <v>9.8063253838739928E-4</v>
      </c>
      <c r="B112" s="8">
        <f>'Dataset experimental'!K112*COS('Dataset experimental'!AC112)-'Dataset experimental'!M112-'Dataset experimental'!C112</f>
        <v>1.3677365435168736</v>
      </c>
      <c r="C112" s="8">
        <f>('Dataset experimental'!AE112+SIN('Avaliação do resultado ML'!B112))*0.70674187</f>
        <v>0.51749010466441414</v>
      </c>
      <c r="D112" s="8">
        <f>'Modelos Propostos'!E112+'Avaliação do resultado ML'!C112-'Modelos normativos'!AQ112</f>
        <v>0.4203791627499045</v>
      </c>
      <c r="E112" s="8">
        <f>'Modelos empíricos'!I112+1.1854</f>
        <v>2.2832978547382448</v>
      </c>
      <c r="F112" s="3">
        <f>-0.01753*('Modelos normativos'!AN112-'Dataset experimental'!C112-ABS(G112)-('Modelos Propostos'!E112-'Modelos normativos'!AP112)/0.25291)</f>
        <v>1.7517384439035777E-2</v>
      </c>
      <c r="G112" s="3">
        <f>'Dataset experimental'!K112+'Modelos empíricos'!K112^2+('Modelos Propostos'!E112-'Modelos normativos'!AQ112)*4.10553</f>
        <v>0.17902576517507424</v>
      </c>
      <c r="H112" s="3">
        <f t="shared" si="4"/>
        <v>8.500171772009843E-2</v>
      </c>
      <c r="I112" s="3">
        <f>(1.61428/'Dataset experimental'!Q112)^3</f>
        <v>45.325486077441369</v>
      </c>
      <c r="J112" s="3">
        <f>SIN('Dataset experimental'!E112)+1.450178*(SIN('Avaliação do resultado ML'!I112)+'Dataset experimental'!C112)</f>
        <v>1.3401262349161716</v>
      </c>
      <c r="K112" s="3">
        <f>('Modelos empíricos'!C112-'Dataset experimental'!G112)*'Dataset experimental'!AE112-'Modelos normativos'!AP112</f>
        <v>1.2490214263722366</v>
      </c>
      <c r="L112" s="3">
        <f>0.0076*'Dataset experimental'!B112+'Avaliação do resultado ML'!M112+'Avaliação do resultado ML'!N112+(-0.0328)*(0.0171*'Dataset experimental'!AD112-0.9442)*'Avaliação do resultado ML'!O112-'Avaliação do resultado ML'!P112-0.0364</f>
        <v>-7.264600069824545E-3</v>
      </c>
      <c r="M112" s="8">
        <f>0.03283*SIN(0.7328*'Dataset experimental'!D112-1.8266)</f>
        <v>1.1926910321452761E-2</v>
      </c>
      <c r="N112" s="8">
        <f>0.0476*SIN(4.2067/(0.0095*'Dataset experimental'!P112-1.9338)^3)</f>
        <v>-4.5651062357061324E-2</v>
      </c>
      <c r="O112" s="8">
        <f>0.0214*'Dataset experimental'!F112-3.1067*'Dataset experimental'!B112*'Dataset experimental'!P112*('Dataset experimental'!T112-'Dataset experimental'!R112)*(0.39*'Dataset experimental'!P112*'Dataset experimental'!T112/'Dataset experimental'!V112-'Dataset experimental'!Z112+3.12)/(100000*'Dataset experimental'!V112)+0.7995</f>
        <v>1.0635046749290371</v>
      </c>
      <c r="P112" s="8">
        <f>0.4461*('Dataset experimental'!Z112-0.6*'Modelos normativos'!AB112)*(3.4*'Dataset experimental'!L112+0.17*'Dataset experimental'!B112/'Modelos normativos'!AC112)/200000</f>
        <v>6.7315933750936016E-2</v>
      </c>
      <c r="Q112" s="3">
        <f>0.0076*'Dataset experimental'!B112+(-0.0328)*(0.0171*'Dataset experimental'!AD112-0.9442)*'Avaliação do resultado ML'!O112-'Avaliação do resultado ML'!P112-0.0364</f>
        <v>2.6459551965784006E-2</v>
      </c>
      <c r="R112" s="3">
        <f t="shared" si="5"/>
        <v>-8.5464156074423064E-2</v>
      </c>
      <c r="S112" s="3">
        <f>(-0.042-0.014*'Com TS variável MC2020'!Q121)*('Modelos normativos'!AP112-ABS('Modelos Propostos'!K112)-'Dataset experimental'!W112+COS(T112))</f>
        <v>8.641887428209355E-2</v>
      </c>
      <c r="T112" s="3">
        <f>'Dataset experimental'!O112-('Modelos normativos'!AQ112-SIN(0.083/('Dataset experimental'!M112-'Dataset experimental'!O112))-'Modelos empíricos'!I112)/0.646</f>
        <v>2.7209276816009362</v>
      </c>
      <c r="X112" s="3">
        <f>'Modelos normativos'!S112+'Avaliação do resultado ML'!A112</f>
        <v>0.14056349647879338</v>
      </c>
      <c r="Y112" s="3">
        <f>X112/'Dataset experimental'!$AF112</f>
        <v>0.78090831377107439</v>
      </c>
      <c r="AK112" s="3">
        <f>'Modelos Propostos'!B112+H112</f>
        <v>0.2467847133765981</v>
      </c>
      <c r="AL112" s="3">
        <f>AK112/'Dataset experimental'!$AF112</f>
        <v>1.371026185425545</v>
      </c>
      <c r="AW112" s="3">
        <f>'Modelos normativos'!S112+F112</f>
        <v>0.15710024837944175</v>
      </c>
      <c r="AX112" s="3">
        <f>AW112/'Dataset experimental'!$AF112</f>
        <v>0.87277915766356529</v>
      </c>
      <c r="BI112" s="3">
        <f>'Modelos Propostos'!B112+S112</f>
        <v>0.24820186993859322</v>
      </c>
      <c r="BJ112" s="3">
        <f>BI112/'Dataset experimental'!$AF112</f>
        <v>1.3788992774366291</v>
      </c>
      <c r="BU112" s="3">
        <f>'Modelos Propostos'!B112+L112</f>
        <v>0.15451839558667513</v>
      </c>
      <c r="BV112" s="3">
        <f>BU112/'Dataset experimental'!$AF112</f>
        <v>0.85843553103708403</v>
      </c>
      <c r="CH112" s="3">
        <f>'Modelos Propostos'!B112+Q112</f>
        <v>0.18824254762228368</v>
      </c>
      <c r="CI112" s="3">
        <f>CH112/'Dataset experimental'!$AF112</f>
        <v>1.0457919312349093</v>
      </c>
    </row>
    <row r="113" spans="1:87" x14ac:dyDescent="0.25">
      <c r="A113" s="3">
        <f t="shared" si="3"/>
        <v>1.054995743513483E-3</v>
      </c>
      <c r="B113" s="8">
        <f>'Dataset experimental'!K113*COS('Dataset experimental'!AC113)-'Dataset experimental'!M113-'Dataset experimental'!C113</f>
        <v>1.3677365435168736</v>
      </c>
      <c r="C113" s="8">
        <f>('Dataset experimental'!AE113+SIN('Avaliação do resultado ML'!B113))*0.70674187</f>
        <v>0.55270361671960622</v>
      </c>
      <c r="D113" s="8">
        <f>'Modelos Propostos'!E113+'Avaliação do resultado ML'!C113-'Modelos normativos'!AQ113</f>
        <v>0.43795189302677373</v>
      </c>
      <c r="E113" s="8">
        <f>'Modelos empíricos'!I113+1.1854</f>
        <v>2.3766627257068054</v>
      </c>
      <c r="F113" s="3">
        <f>-0.01753*('Modelos normativos'!AN113-'Dataset experimental'!C113-ABS(G113)-('Modelos Propostos'!E113-'Modelos normativos'!AP113)/0.25291)</f>
        <v>7.947911281968624E-3</v>
      </c>
      <c r="G113" s="3">
        <f>'Dataset experimental'!K113+'Modelos empíricos'!K113^2+('Modelos Propostos'!E113-'Modelos normativos'!AQ113)*4.10553</f>
        <v>-2.1243866041989024E-2</v>
      </c>
      <c r="H113" s="3">
        <f t="shared" si="4"/>
        <v>7.5332210201816227E-2</v>
      </c>
      <c r="I113" s="3">
        <f>(1.61428/'Dataset experimental'!Q113)^3</f>
        <v>45.325486077441369</v>
      </c>
      <c r="J113" s="3">
        <f>SIN('Dataset experimental'!E113)+1.450178*(SIN('Avaliação do resultado ML'!I113)+'Dataset experimental'!C113)</f>
        <v>1.3401262349161716</v>
      </c>
      <c r="K113" s="3">
        <f>('Modelos empíricos'!C113-'Dataset experimental'!G113)*'Dataset experimental'!AE113-'Modelos normativos'!AP113</f>
        <v>0.95448875752416429</v>
      </c>
      <c r="L113" s="3">
        <f>0.0076*'Dataset experimental'!B113+'Avaliação do resultado ML'!M113+'Avaliação do resultado ML'!N113+(-0.0328)*(0.0171*'Dataset experimental'!AD113-0.9442)*'Avaliação do resultado ML'!O113-'Avaliação do resultado ML'!P113-0.0364</f>
        <v>-1.6921686638529207E-2</v>
      </c>
      <c r="M113" s="8">
        <f>0.03283*SIN(0.7328*'Dataset experimental'!D113-1.8266)</f>
        <v>1.1926910321452761E-2</v>
      </c>
      <c r="N113" s="8">
        <f>0.0476*SIN(4.2067/(0.0095*'Dataset experimental'!P113-1.9338)^3)</f>
        <v>-4.5651062357061324E-2</v>
      </c>
      <c r="O113" s="8">
        <f>0.0214*'Dataset experimental'!F113-3.1067*'Dataset experimental'!B113*'Dataset experimental'!P113*('Dataset experimental'!T113-'Dataset experimental'!R113)*(0.39*'Dataset experimental'!P113*'Dataset experimental'!T113/'Dataset experimental'!V113-'Dataset experimental'!Z113+3.12)/(100000*'Dataset experimental'!V113)+0.7995</f>
        <v>0.94074789717430651</v>
      </c>
      <c r="P113" s="8">
        <f>0.4461*('Dataset experimental'!Z113-0.6*'Modelos normativos'!AB113)*(3.4*'Dataset experimental'!L113+0.17*'Dataset experimental'!B113/'Modelos normativos'!AC113)/200000</f>
        <v>7.4442452457296207E-2</v>
      </c>
      <c r="Q113" s="3">
        <f>0.0076*'Dataset experimental'!B113+(-0.0328)*(0.0171*'Dataset experimental'!AD113-0.9442)*'Avaliação do resultado ML'!O113-'Avaliação do resultado ML'!P113-0.0364</f>
        <v>1.6802465397079358E-2</v>
      </c>
      <c r="R113" s="3">
        <f t="shared" si="5"/>
        <v>-0.22462750785083474</v>
      </c>
      <c r="S113" s="3">
        <f>(-0.042-0.014*'Com TS variável MC2020'!Q122)*('Modelos normativos'!AP113-ABS('Modelos Propostos'!K113)-'Dataset experimental'!W113+COS(T113))</f>
        <v>7.6892675369367974E-2</v>
      </c>
      <c r="T113" s="3">
        <f>'Dataset experimental'!O113-('Modelos normativos'!AQ113-SIN(0.083/('Dataset experimental'!M113-'Dataset experimental'!O113))-'Modelos empíricos'!I113)/0.646</f>
        <v>2.5707370607160849</v>
      </c>
      <c r="X113" s="3">
        <f>'Modelos normativos'!S113+'Avaliação do resultado ML'!A113</f>
        <v>0.15801288356051121</v>
      </c>
      <c r="Y113" s="3">
        <f>X113/'Dataset experimental'!$AF113</f>
        <v>0.87784935311395118</v>
      </c>
      <c r="AK113" s="3">
        <f>'Modelos Propostos'!B113+H113</f>
        <v>0.2610075426524805</v>
      </c>
      <c r="AL113" s="3">
        <f>AK113/'Dataset experimental'!$AF113</f>
        <v>1.4500419036248917</v>
      </c>
      <c r="AW113" s="3">
        <f>'Modelos normativos'!S113+F113</f>
        <v>0.16490579909896635</v>
      </c>
      <c r="AX113" s="3">
        <f>AW113/'Dataset experimental'!$AF113</f>
        <v>0.91614332832759093</v>
      </c>
      <c r="BI113" s="3">
        <f>'Modelos Propostos'!B113+S113</f>
        <v>0.26256800782003226</v>
      </c>
      <c r="BJ113" s="3">
        <f>BI113/'Dataset experimental'!$AF113</f>
        <v>1.4587111545557347</v>
      </c>
      <c r="BU113" s="3">
        <f>'Modelos Propostos'!B113+L113</f>
        <v>0.16875364581213509</v>
      </c>
      <c r="BV113" s="3">
        <f>BU113/'Dataset experimental'!$AF113</f>
        <v>0.93752025451186161</v>
      </c>
      <c r="CH113" s="3">
        <f>'Modelos Propostos'!B113+Q113</f>
        <v>0.20247779784774364</v>
      </c>
      <c r="CI113" s="3">
        <f>CH113/'Dataset experimental'!$AF113</f>
        <v>1.1248766547096869</v>
      </c>
    </row>
    <row r="114" spans="1:87" x14ac:dyDescent="0.25">
      <c r="A114" s="3">
        <f t="shared" si="3"/>
        <v>3.327825597957787E-3</v>
      </c>
      <c r="B114" s="8">
        <f>'Dataset experimental'!K114*COS('Dataset experimental'!AC114)-'Dataset experimental'!M114-'Dataset experimental'!C114</f>
        <v>1.3677365435168736</v>
      </c>
      <c r="C114" s="8">
        <f>('Dataset experimental'!AE114+SIN('Avaliação do resultado ML'!B114))*0.70674187</f>
        <v>0.58791712877479818</v>
      </c>
      <c r="D114" s="8">
        <f>'Modelos Propostos'!E114+'Avaliação do resultado ML'!C114-'Modelos normativos'!AQ114</f>
        <v>0.45708176661290029</v>
      </c>
      <c r="E114" s="8">
        <f>'Modelos empíricos'!I114+1.1854</f>
        <v>2.3415648370078292</v>
      </c>
      <c r="F114" s="3">
        <f>-0.01753*('Modelos normativos'!AN114-'Dataset experimental'!C114-ABS(G114)-('Modelos Propostos'!E114-'Modelos normativos'!AP114)/0.25291)</f>
        <v>3.6999665125283031E-3</v>
      </c>
      <c r="G114" s="3">
        <f>'Dataset experimental'!K114+'Modelos empíricos'!K114^2+('Modelos Propostos'!E114-'Modelos normativos'!AQ114)*4.10553</f>
        <v>-0.16087199604165026</v>
      </c>
      <c r="H114" s="3">
        <f t="shared" si="4"/>
        <v>6.6060492059335771E-2</v>
      </c>
      <c r="I114" s="3">
        <f>(1.61428/'Dataset experimental'!Q114)^3</f>
        <v>45.325486077441369</v>
      </c>
      <c r="J114" s="3">
        <f>SIN('Dataset experimental'!E114)+1.450178*(SIN('Avaliação do resultado ML'!I114)+'Dataset experimental'!C114)</f>
        <v>1.3401262349161716</v>
      </c>
      <c r="K114" s="3">
        <f>('Modelos empíricos'!C114-'Dataset experimental'!G114)*'Dataset experimental'!AE114-'Modelos normativos'!AP114</f>
        <v>0.67207273125305711</v>
      </c>
      <c r="L114" s="3">
        <f>0.0076*'Dataset experimental'!B114+'Avaliação do resultado ML'!M114+'Avaliação do resultado ML'!N114+(-0.0328)*(0.0171*'Dataset experimental'!AD114-0.9442)*'Avaliação do resultado ML'!O114-'Avaliação do resultado ML'!P114-0.0364</f>
        <v>-2.6176678569632558E-2</v>
      </c>
      <c r="M114" s="8">
        <f>0.03283*SIN(0.7328*'Dataset experimental'!D114-1.8266)</f>
        <v>1.1926910321452761E-2</v>
      </c>
      <c r="N114" s="8">
        <f>0.0476*SIN(4.2067/(0.0095*'Dataset experimental'!P114-1.9338)^3)</f>
        <v>-4.5651062357061324E-2</v>
      </c>
      <c r="O114" s="8">
        <f>0.0214*'Dataset experimental'!F114-3.1067*'Dataset experimental'!B114*'Dataset experimental'!P114*('Dataset experimental'!T114-'Dataset experimental'!R114)*(0.39*'Dataset experimental'!P114*'Dataset experimental'!T114/'Dataset experimental'!V114-'Dataset experimental'!Z114+3.12)/(100000*'Dataset experimental'!V114)+0.7995</f>
        <v>0.81799111941957581</v>
      </c>
      <c r="P114" s="8">
        <f>0.4461*('Dataset experimental'!Z114-0.6*'Modelos normativos'!AB114)*(3.4*'Dataset experimental'!L114+0.17*'Dataset experimental'!B114/'Modelos normativos'!AC114)/200000</f>
        <v>8.1568971163656384E-2</v>
      </c>
      <c r="Q114" s="3">
        <f>0.0076*'Dataset experimental'!B114+(-0.0328)*(0.0171*'Dataset experimental'!AD114-0.9442)*'Avaliação do resultado ML'!O114-'Avaliação do resultado ML'!P114-0.0364</f>
        <v>7.5474734659759929E-3</v>
      </c>
      <c r="R114" s="3">
        <f t="shared" si="5"/>
        <v>-0.39625315757746055</v>
      </c>
      <c r="S114" s="3">
        <f>(-0.042-0.014*'Com TS variável MC2020'!Q123)*('Modelos normativos'!AP114-ABS('Modelos Propostos'!K114)-'Dataset experimental'!W114+COS(T114))</f>
        <v>5.8094866594184717E-2</v>
      </c>
      <c r="T114" s="3">
        <f>'Dataset experimental'!O114-('Modelos normativos'!AQ114-SIN(0.083/('Dataset experimental'!M114-'Dataset experimental'!O114))-'Modelos empíricos'!I114)/0.646</f>
        <v>2.2216876787359743</v>
      </c>
      <c r="X114" s="3">
        <f>'Modelos normativos'!S114+'Avaliação do resultado ML'!A114</f>
        <v>0.1776607372915473</v>
      </c>
      <c r="Y114" s="3">
        <f>X114/'Dataset experimental'!$AF114</f>
        <v>0.8883036864577365</v>
      </c>
      <c r="AK114" s="3">
        <f>'Modelos Propostos'!B114+H114</f>
        <v>0.27562816130416462</v>
      </c>
      <c r="AL114" s="3">
        <f>AK114/'Dataset experimental'!$AF114</f>
        <v>1.3781408065208229</v>
      </c>
      <c r="AW114" s="3">
        <f>'Modelos normativos'!S114+F114</f>
        <v>0.1780328782061178</v>
      </c>
      <c r="AX114" s="3">
        <f>AW114/'Dataset experimental'!$AF114</f>
        <v>0.89016439103058898</v>
      </c>
      <c r="BI114" s="3">
        <f>'Modelos Propostos'!B114+S114</f>
        <v>0.26766253583901356</v>
      </c>
      <c r="BJ114" s="3">
        <f>BI114/'Dataset experimental'!$AF114</f>
        <v>1.3383126791950677</v>
      </c>
      <c r="BU114" s="3">
        <f>'Modelos Propostos'!B114+L114</f>
        <v>0.18339099067519626</v>
      </c>
      <c r="BV114" s="3">
        <f>BU114/'Dataset experimental'!$AF114</f>
        <v>0.91695495337598132</v>
      </c>
      <c r="CH114" s="3">
        <f>'Modelos Propostos'!B114+Q114</f>
        <v>0.21711514271080484</v>
      </c>
      <c r="CI114" s="3">
        <f>CH114/'Dataset experimental'!$AF114</f>
        <v>1.085575713554024</v>
      </c>
    </row>
    <row r="115" spans="1:87" x14ac:dyDescent="0.25">
      <c r="A115" s="3">
        <f t="shared" si="3"/>
        <v>3.8102342431301298E-3</v>
      </c>
      <c r="B115" s="8">
        <f>'Dataset experimental'!K115*COS('Dataset experimental'!AC115)-'Dataset experimental'!M115-'Dataset experimental'!C115</f>
        <v>1.3677365435168736</v>
      </c>
      <c r="C115" s="8">
        <f>('Dataset experimental'!AE115+SIN('Avaliação do resultado ML'!B115))*0.70674187</f>
        <v>0.62313064082999026</v>
      </c>
      <c r="D115" s="8">
        <f>'Modelos Propostos'!E115+'Avaliação do resultado ML'!C115-'Modelos normativos'!AQ115</f>
        <v>0.47754467084819996</v>
      </c>
      <c r="E115" s="8">
        <f>'Modelos empíricos'!I115+1.1854</f>
        <v>2.4255932208795348</v>
      </c>
      <c r="F115" s="3">
        <f>-0.01753*('Modelos normativos'!AN115-'Dataset experimental'!C115-ABS(G115)-('Modelos Propostos'!E115-'Modelos normativos'!AP115)/0.25291)</f>
        <v>-1.5024977858021406E-3</v>
      </c>
      <c r="G115" s="3">
        <f>'Dataset experimental'!K115+'Modelos empíricos'!K115^2+('Modelos Propostos'!E115-'Modelos normativos'!AQ115)*4.10553</f>
        <v>-0.24077872607326617</v>
      </c>
      <c r="H115" s="3">
        <f t="shared" si="4"/>
        <v>5.7186563292657026E-2</v>
      </c>
      <c r="I115" s="3">
        <f>(1.61428/'Dataset experimental'!Q115)^3</f>
        <v>45.325486077441369</v>
      </c>
      <c r="J115" s="3">
        <f>SIN('Dataset experimental'!E115)+1.450178*(SIN('Avaliação do resultado ML'!I115)+'Dataset experimental'!C115)</f>
        <v>1.3401262349161716</v>
      </c>
      <c r="K115" s="3">
        <f>('Modelos empíricos'!C115-'Dataset experimental'!G115)*'Dataset experimental'!AE115-'Modelos normativos'!AP115</f>
        <v>0.40177334755891309</v>
      </c>
      <c r="L115" s="3">
        <f>0.0076*'Dataset experimental'!B115+'Avaliação do resultado ML'!M115+'Avaliação do resultado ML'!N115+(-0.0328)*(0.0171*'Dataset experimental'!AD115-0.9442)*'Avaliação do resultado ML'!O115-'Avaliação do resultado ML'!P115-0.0364</f>
        <v>-3.5029575863134668E-2</v>
      </c>
      <c r="M115" s="8">
        <f>0.03283*SIN(0.7328*'Dataset experimental'!D115-1.8266)</f>
        <v>1.1926910321452761E-2</v>
      </c>
      <c r="N115" s="8">
        <f>0.0476*SIN(4.2067/(0.0095*'Dataset experimental'!P115-1.9338)^3)</f>
        <v>-4.5651062357061324E-2</v>
      </c>
      <c r="O115" s="8">
        <f>0.0214*'Dataset experimental'!F115-3.1067*'Dataset experimental'!B115*'Dataset experimental'!P115*('Dataset experimental'!T115-'Dataset experimental'!R115)*(0.39*'Dataset experimental'!P115*'Dataset experimental'!T115/'Dataset experimental'!V115-'Dataset experimental'!Z115+3.12)/(100000*'Dataset experimental'!V115)+0.7995</f>
        <v>0.69523434166484444</v>
      </c>
      <c r="P115" s="8">
        <f>0.4461*('Dataset experimental'!Z115-0.6*'Modelos normativos'!AB115)*(3.4*'Dataset experimental'!L115+0.17*'Dataset experimental'!B115/'Modelos normativos'!AC115)/200000</f>
        <v>8.8695489870016631E-2</v>
      </c>
      <c r="Q115" s="3">
        <f>0.0076*'Dataset experimental'!B115+(-0.0328)*(0.0171*'Dataset experimental'!AD115-0.9442)*'Avaliação do resultado ML'!O115-'Avaliação do resultado ML'!P115-0.0364</f>
        <v>-1.3054238275261032E-3</v>
      </c>
      <c r="R115" s="3">
        <f t="shared" si="5"/>
        <v>-0.61254906478411508</v>
      </c>
      <c r="S115" s="3">
        <f>(-0.042-0.014*'Com TS variável MC2020'!Q124)*('Modelos normativos'!AP115-ABS('Modelos Propostos'!K115)-'Dataset experimental'!W115+COS(T115))</f>
        <v>3.94299793093097E-2</v>
      </c>
      <c r="T115" s="3">
        <f>'Dataset experimental'!O115-('Modelos normativos'!AQ115-SIN(0.083/('Dataset experimental'!M115-'Dataset experimental'!O115))-'Modelos empíricos'!I115)/0.646</f>
        <v>2.0570442914473226</v>
      </c>
      <c r="X115" s="3">
        <f>'Modelos normativos'!S115+'Avaliação do resultado ML'!A115</f>
        <v>0.19551816981331144</v>
      </c>
      <c r="Y115" s="3">
        <f>X115/'Dataset experimental'!$AF115</f>
        <v>0.97759084906655713</v>
      </c>
      <c r="AK115" s="3">
        <f>'Modelos Propostos'!B115+H115</f>
        <v>0.29064656933165062</v>
      </c>
      <c r="AL115" s="3">
        <f>AK115/'Dataset experimental'!$AF115</f>
        <v>1.4532328466582529</v>
      </c>
      <c r="AW115" s="3">
        <f>'Modelos normativos'!S115+F115</f>
        <v>0.19020543778437918</v>
      </c>
      <c r="AX115" s="3">
        <f>AW115/'Dataset experimental'!$AF115</f>
        <v>0.95102718892189586</v>
      </c>
      <c r="BI115" s="3">
        <f>'Modelos Propostos'!B115+S115</f>
        <v>0.27288998534830328</v>
      </c>
      <c r="BJ115" s="3">
        <f>BI115/'Dataset experimental'!$AF115</f>
        <v>1.3644499267415162</v>
      </c>
      <c r="BU115" s="3">
        <f>'Modelos Propostos'!B115+L115</f>
        <v>0.19843043017585893</v>
      </c>
      <c r="BV115" s="3">
        <f>BU115/'Dataset experimental'!$AF115</f>
        <v>0.99215215087929465</v>
      </c>
      <c r="CH115" s="3">
        <f>'Modelos Propostos'!B115+Q115</f>
        <v>0.23215458221146748</v>
      </c>
      <c r="CI115" s="3">
        <f>CH115/'Dataset experimental'!$AF115</f>
        <v>1.1607729110573373</v>
      </c>
    </row>
    <row r="116" spans="1:87" x14ac:dyDescent="0.25">
      <c r="A116" s="3">
        <f t="shared" si="3"/>
        <v>-2.5392279839034082E-3</v>
      </c>
      <c r="B116" s="8">
        <f>'Dataset experimental'!K116*COS('Dataset experimental'!AC116)-'Dataset experimental'!M116-'Dataset experimental'!C116</f>
        <v>1.3677365435168736</v>
      </c>
      <c r="C116" s="8">
        <f>('Dataset experimental'!AE116+SIN('Avaliação do resultado ML'!B116))*0.70674187</f>
        <v>0.51749010466441414</v>
      </c>
      <c r="D116" s="8">
        <f>'Modelos Propostos'!E116+'Avaliação do resultado ML'!C116-'Modelos normativos'!AQ116</f>
        <v>0.4203791627499045</v>
      </c>
      <c r="E116" s="8">
        <f>'Modelos empíricos'!I116+1.1854</f>
        <v>2.5028774256858934</v>
      </c>
      <c r="F116" s="3">
        <f>-0.01753*('Modelos normativos'!AN116-'Dataset experimental'!C116-ABS(G116)-('Modelos Propostos'!E116-'Modelos normativos'!AP116)/0.25291)</f>
        <v>1.7517384439035777E-2</v>
      </c>
      <c r="G116" s="3">
        <f>'Dataset experimental'!K116+'Modelos empíricos'!K116^2+('Modelos Propostos'!E116-'Modelos normativos'!AQ116)*4.10553</f>
        <v>0.17902576517507424</v>
      </c>
      <c r="H116" s="3">
        <f t="shared" si="4"/>
        <v>8.500171772009843E-2</v>
      </c>
      <c r="I116" s="3">
        <f>(1.61428/'Dataset experimental'!Q116)^3</f>
        <v>45.325486077441369</v>
      </c>
      <c r="J116" s="3">
        <f>SIN('Dataset experimental'!E116)+1.450178*(SIN('Avaliação do resultado ML'!I116)+'Dataset experimental'!C116)</f>
        <v>1.3401262349161716</v>
      </c>
      <c r="K116" s="3">
        <f>('Modelos empíricos'!C116-'Dataset experimental'!G116)*'Dataset experimental'!AE116-'Modelos normativos'!AP116</f>
        <v>1.2490214263722366</v>
      </c>
      <c r="L116" s="3">
        <f>0.0076*'Dataset experimental'!B116+'Avaliação do resultado ML'!M116+'Avaliação do resultado ML'!N116+(-0.0328)*(0.0171*'Dataset experimental'!AD116-0.9442)*'Avaliação do resultado ML'!O116-'Avaliação do resultado ML'!P116-0.0364</f>
        <v>-7.264600069824545E-3</v>
      </c>
      <c r="M116" s="8">
        <f>0.03283*SIN(0.7328*'Dataset experimental'!D116-1.8266)</f>
        <v>1.1926910321452761E-2</v>
      </c>
      <c r="N116" s="8">
        <f>0.0476*SIN(4.2067/(0.0095*'Dataset experimental'!P116-1.9338)^3)</f>
        <v>-4.5651062357061324E-2</v>
      </c>
      <c r="O116" s="8">
        <f>0.0214*'Dataset experimental'!F116-3.1067*'Dataset experimental'!B116*'Dataset experimental'!P116*('Dataset experimental'!T116-'Dataset experimental'!R116)*(0.39*'Dataset experimental'!P116*'Dataset experimental'!T116/'Dataset experimental'!V116-'Dataset experimental'!Z116+3.12)/(100000*'Dataset experimental'!V116)+0.7995</f>
        <v>1.0635046749290371</v>
      </c>
      <c r="P116" s="8">
        <f>0.4461*('Dataset experimental'!Z116-0.6*'Modelos normativos'!AB116)*(3.4*'Dataset experimental'!L116+0.17*'Dataset experimental'!B116/'Modelos normativos'!AC116)/200000</f>
        <v>6.7315933750936016E-2</v>
      </c>
      <c r="Q116" s="3">
        <f>0.0076*'Dataset experimental'!B116+(-0.0328)*(0.0171*'Dataset experimental'!AD116-0.9442)*'Avaliação do resultado ML'!O116-'Avaliação do resultado ML'!P116-0.0364</f>
        <v>2.6459551965784006E-2</v>
      </c>
      <c r="R116" s="3">
        <f t="shared" si="5"/>
        <v>-8.5464156074423064E-2</v>
      </c>
      <c r="S116" s="3">
        <f>(-0.042-0.014*'Com TS variável MC2020'!Q125)*('Modelos normativos'!AP116-ABS('Modelos Propostos'!K116)-'Dataset experimental'!W116+COS(T116))</f>
        <v>8.918070290795331E-2</v>
      </c>
      <c r="T116" s="3">
        <f>'Dataset experimental'!O116-('Modelos normativos'!AQ116-SIN(0.083/('Dataset experimental'!M116-'Dataset experimental'!O116))-'Modelos empíricos'!I116)/0.646</f>
        <v>3.0608341381762436</v>
      </c>
      <c r="X116" s="3">
        <f>'Modelos normativos'!S116+'Avaliação do resultado ML'!A116</f>
        <v>0.13704363595650257</v>
      </c>
      <c r="Y116" s="3">
        <f>X116/'Dataset experimental'!$AF116</f>
        <v>0.91362423971001716</v>
      </c>
      <c r="AK116" s="3">
        <f>'Modelos Propostos'!B116+H116</f>
        <v>0.2467847133765981</v>
      </c>
      <c r="AL116" s="3">
        <f>AK116/'Dataset experimental'!$AF116</f>
        <v>1.6452314225106541</v>
      </c>
      <c r="AW116" s="3">
        <f>'Modelos normativos'!S116+F116</f>
        <v>0.15710024837944175</v>
      </c>
      <c r="AX116" s="3">
        <f>AW116/'Dataset experimental'!$AF116</f>
        <v>1.0473349891962784</v>
      </c>
      <c r="BI116" s="3">
        <f>'Modelos Propostos'!B116+S116</f>
        <v>0.250963698564453</v>
      </c>
      <c r="BJ116" s="3">
        <f>BI116/'Dataset experimental'!$AF116</f>
        <v>1.6730913237630201</v>
      </c>
      <c r="BU116" s="3">
        <f>'Modelos Propostos'!B116+L116</f>
        <v>0.15451839558667513</v>
      </c>
      <c r="BV116" s="3">
        <f>BU116/'Dataset experimental'!$AF116</f>
        <v>1.0301226372445009</v>
      </c>
      <c r="CH116" s="3">
        <f>'Modelos Propostos'!B116+Q116</f>
        <v>0.18824254762228368</v>
      </c>
      <c r="CI116" s="3">
        <f>CH116/'Dataset experimental'!$AF116</f>
        <v>1.2549503174818912</v>
      </c>
    </row>
    <row r="117" spans="1:87" x14ac:dyDescent="0.25">
      <c r="A117" s="3">
        <f t="shared" si="3"/>
        <v>1.054995743513483E-3</v>
      </c>
      <c r="B117" s="8">
        <f>'Dataset experimental'!K117*COS('Dataset experimental'!AC117)-'Dataset experimental'!M117-'Dataset experimental'!C117</f>
        <v>1.3677365435168736</v>
      </c>
      <c r="C117" s="8">
        <f>('Dataset experimental'!AE117+SIN('Avaliação do resultado ML'!B117))*0.70674187</f>
        <v>0.55270361671960622</v>
      </c>
      <c r="D117" s="8">
        <f>'Modelos Propostos'!E117+'Avaliação do resultado ML'!C117-'Modelos normativos'!AQ117</f>
        <v>0.43795189302677373</v>
      </c>
      <c r="E117" s="8">
        <f>'Modelos empíricos'!I117+1.1854</f>
        <v>2.3766627257068054</v>
      </c>
      <c r="F117" s="3">
        <f>-0.01753*('Modelos normativos'!AN117-'Dataset experimental'!C117-ABS(G117)-('Modelos Propostos'!E117-'Modelos normativos'!AP117)/0.25291)</f>
        <v>7.947911281968624E-3</v>
      </c>
      <c r="G117" s="3">
        <f>'Dataset experimental'!K117+'Modelos empíricos'!K117^2+('Modelos Propostos'!E117-'Modelos normativos'!AQ117)*4.10553</f>
        <v>-2.1243866041989024E-2</v>
      </c>
      <c r="H117" s="3">
        <f t="shared" si="4"/>
        <v>7.5332210201816227E-2</v>
      </c>
      <c r="I117" s="3">
        <f>(1.61428/'Dataset experimental'!Q117)^3</f>
        <v>45.325486077441369</v>
      </c>
      <c r="J117" s="3">
        <f>SIN('Dataset experimental'!E117)+1.450178*(SIN('Avaliação do resultado ML'!I117)+'Dataset experimental'!C117)</f>
        <v>1.3401262349161716</v>
      </c>
      <c r="K117" s="3">
        <f>('Modelos empíricos'!C117-'Dataset experimental'!G117)*'Dataset experimental'!AE117-'Modelos normativos'!AP117</f>
        <v>0.95448875752416429</v>
      </c>
      <c r="L117" s="3">
        <f>0.0076*'Dataset experimental'!B117+'Avaliação do resultado ML'!M117+'Avaliação do resultado ML'!N117+(-0.0328)*(0.0171*'Dataset experimental'!AD117-0.9442)*'Avaliação do resultado ML'!O117-'Avaliação do resultado ML'!P117-0.0364</f>
        <v>-1.6921686638529207E-2</v>
      </c>
      <c r="M117" s="8">
        <f>0.03283*SIN(0.7328*'Dataset experimental'!D117-1.8266)</f>
        <v>1.1926910321452761E-2</v>
      </c>
      <c r="N117" s="8">
        <f>0.0476*SIN(4.2067/(0.0095*'Dataset experimental'!P117-1.9338)^3)</f>
        <v>-4.5651062357061324E-2</v>
      </c>
      <c r="O117" s="8">
        <f>0.0214*'Dataset experimental'!F117-3.1067*'Dataset experimental'!B117*'Dataset experimental'!P117*('Dataset experimental'!T117-'Dataset experimental'!R117)*(0.39*'Dataset experimental'!P117*'Dataset experimental'!T117/'Dataset experimental'!V117-'Dataset experimental'!Z117+3.12)/(100000*'Dataset experimental'!V117)+0.7995</f>
        <v>0.94074789717430651</v>
      </c>
      <c r="P117" s="8">
        <f>0.4461*('Dataset experimental'!Z117-0.6*'Modelos normativos'!AB117)*(3.4*'Dataset experimental'!L117+0.17*'Dataset experimental'!B117/'Modelos normativos'!AC117)/200000</f>
        <v>7.4442452457296207E-2</v>
      </c>
      <c r="Q117" s="3">
        <f>0.0076*'Dataset experimental'!B117+(-0.0328)*(0.0171*'Dataset experimental'!AD117-0.9442)*'Avaliação do resultado ML'!O117-'Avaliação do resultado ML'!P117-0.0364</f>
        <v>1.6802465397079358E-2</v>
      </c>
      <c r="R117" s="3">
        <f t="shared" si="5"/>
        <v>-0.22462750785083474</v>
      </c>
      <c r="S117" s="3">
        <f>(-0.042-0.014*'Com TS variável MC2020'!Q126)*('Modelos normativos'!AP117-ABS('Modelos Propostos'!K117)-'Dataset experimental'!W117+COS(T117))</f>
        <v>7.6892675369367974E-2</v>
      </c>
      <c r="T117" s="3">
        <f>'Dataset experimental'!O117-('Modelos normativos'!AQ117-SIN(0.083/('Dataset experimental'!M117-'Dataset experimental'!O117))-'Modelos empíricos'!I117)/0.646</f>
        <v>2.5707370607160849</v>
      </c>
      <c r="X117" s="3">
        <f>'Modelos normativos'!S117+'Avaliação do resultado ML'!A117</f>
        <v>0.15801288356051121</v>
      </c>
      <c r="Y117" s="3">
        <f>X117/'Dataset experimental'!$AF117</f>
        <v>0.87784935311395118</v>
      </c>
      <c r="AK117" s="3">
        <f>'Modelos Propostos'!B117+H117</f>
        <v>0.2610075426524805</v>
      </c>
      <c r="AL117" s="3">
        <f>AK117/'Dataset experimental'!$AF117</f>
        <v>1.4500419036248917</v>
      </c>
      <c r="AW117" s="3">
        <f>'Modelos normativos'!S117+F117</f>
        <v>0.16490579909896635</v>
      </c>
      <c r="AX117" s="3">
        <f>AW117/'Dataset experimental'!$AF117</f>
        <v>0.91614332832759093</v>
      </c>
      <c r="BI117" s="3">
        <f>'Modelos Propostos'!B117+S117</f>
        <v>0.26256800782003226</v>
      </c>
      <c r="BJ117" s="3">
        <f>BI117/'Dataset experimental'!$AF117</f>
        <v>1.4587111545557347</v>
      </c>
      <c r="BU117" s="3">
        <f>'Modelos Propostos'!B117+L117</f>
        <v>0.16875364581213509</v>
      </c>
      <c r="BV117" s="3">
        <f>BU117/'Dataset experimental'!$AF117</f>
        <v>0.93752025451186161</v>
      </c>
      <c r="CH117" s="3">
        <f>'Modelos Propostos'!B117+Q117</f>
        <v>0.20247779784774364</v>
      </c>
      <c r="CI117" s="3">
        <f>CH117/'Dataset experimental'!$AF117</f>
        <v>1.1248766547096869</v>
      </c>
    </row>
    <row r="118" spans="1:87" x14ac:dyDescent="0.25">
      <c r="A118" s="3">
        <f t="shared" si="3"/>
        <v>3.327825597957787E-3</v>
      </c>
      <c r="B118" s="8">
        <f>'Dataset experimental'!K118*COS('Dataset experimental'!AC118)-'Dataset experimental'!M118-'Dataset experimental'!C118</f>
        <v>1.3677365435168736</v>
      </c>
      <c r="C118" s="8">
        <f>('Dataset experimental'!AE118+SIN('Avaliação do resultado ML'!B118))*0.70674187</f>
        <v>0.58791712877479818</v>
      </c>
      <c r="D118" s="8">
        <f>'Modelos Propostos'!E118+'Avaliação do resultado ML'!C118-'Modelos normativos'!AQ118</f>
        <v>0.45708176661290029</v>
      </c>
      <c r="E118" s="8">
        <f>'Modelos empíricos'!I118+1.1854</f>
        <v>2.3415648370078292</v>
      </c>
      <c r="F118" s="3">
        <f>-0.01753*('Modelos normativos'!AN118-'Dataset experimental'!C118-ABS(G118)-('Modelos Propostos'!E118-'Modelos normativos'!AP118)/0.25291)</f>
        <v>3.6999665125283031E-3</v>
      </c>
      <c r="G118" s="3">
        <f>'Dataset experimental'!K118+'Modelos empíricos'!K118^2+('Modelos Propostos'!E118-'Modelos normativos'!AQ118)*4.10553</f>
        <v>-0.16087199604165026</v>
      </c>
      <c r="H118" s="3">
        <f t="shared" si="4"/>
        <v>6.6060492059335771E-2</v>
      </c>
      <c r="I118" s="3">
        <f>(1.61428/'Dataset experimental'!Q118)^3</f>
        <v>45.325486077441369</v>
      </c>
      <c r="J118" s="3">
        <f>SIN('Dataset experimental'!E118)+1.450178*(SIN('Avaliação do resultado ML'!I118)+'Dataset experimental'!C118)</f>
        <v>1.3401262349161716</v>
      </c>
      <c r="K118" s="3">
        <f>('Modelos empíricos'!C118-'Dataset experimental'!G118)*'Dataset experimental'!AE118-'Modelos normativos'!AP118</f>
        <v>0.67207273125305711</v>
      </c>
      <c r="L118" s="3">
        <f>0.0076*'Dataset experimental'!B118+'Avaliação do resultado ML'!M118+'Avaliação do resultado ML'!N118+(-0.0328)*(0.0171*'Dataset experimental'!AD118-0.9442)*'Avaliação do resultado ML'!O118-'Avaliação do resultado ML'!P118-0.0364</f>
        <v>-2.6176678569632558E-2</v>
      </c>
      <c r="M118" s="8">
        <f>0.03283*SIN(0.7328*'Dataset experimental'!D118-1.8266)</f>
        <v>1.1926910321452761E-2</v>
      </c>
      <c r="N118" s="8">
        <f>0.0476*SIN(4.2067/(0.0095*'Dataset experimental'!P118-1.9338)^3)</f>
        <v>-4.5651062357061324E-2</v>
      </c>
      <c r="O118" s="8">
        <f>0.0214*'Dataset experimental'!F118-3.1067*'Dataset experimental'!B118*'Dataset experimental'!P118*('Dataset experimental'!T118-'Dataset experimental'!R118)*(0.39*'Dataset experimental'!P118*'Dataset experimental'!T118/'Dataset experimental'!V118-'Dataset experimental'!Z118+3.12)/(100000*'Dataset experimental'!V118)+0.7995</f>
        <v>0.81799111941957581</v>
      </c>
      <c r="P118" s="8">
        <f>0.4461*('Dataset experimental'!Z118-0.6*'Modelos normativos'!AB118)*(3.4*'Dataset experimental'!L118+0.17*'Dataset experimental'!B118/'Modelos normativos'!AC118)/200000</f>
        <v>8.1568971163656384E-2</v>
      </c>
      <c r="Q118" s="3">
        <f>0.0076*'Dataset experimental'!B118+(-0.0328)*(0.0171*'Dataset experimental'!AD118-0.9442)*'Avaliação do resultado ML'!O118-'Avaliação do resultado ML'!P118-0.0364</f>
        <v>7.5474734659759929E-3</v>
      </c>
      <c r="R118" s="3">
        <f t="shared" si="5"/>
        <v>-0.39625315757746055</v>
      </c>
      <c r="S118" s="3">
        <f>(-0.042-0.014*'Com TS variável MC2020'!Q127)*('Modelos normativos'!AP118-ABS('Modelos Propostos'!K118)-'Dataset experimental'!W118+COS(T118))</f>
        <v>5.8094866594184717E-2</v>
      </c>
      <c r="T118" s="3">
        <f>'Dataset experimental'!O118-('Modelos normativos'!AQ118-SIN(0.083/('Dataset experimental'!M118-'Dataset experimental'!O118))-'Modelos empíricos'!I118)/0.646</f>
        <v>2.2216876787359743</v>
      </c>
      <c r="X118" s="3">
        <f>'Modelos normativos'!S118+'Avaliação do resultado ML'!A118</f>
        <v>0.1776607372915473</v>
      </c>
      <c r="Y118" s="3">
        <f>X118/'Dataset experimental'!$AF118</f>
        <v>0.8883036864577365</v>
      </c>
      <c r="AK118" s="3">
        <f>'Modelos Propostos'!B118+H118</f>
        <v>0.27562816130416462</v>
      </c>
      <c r="AL118" s="3">
        <f>AK118/'Dataset experimental'!$AF118</f>
        <v>1.3781408065208229</v>
      </c>
      <c r="AW118" s="3">
        <f>'Modelos normativos'!S118+F118</f>
        <v>0.1780328782061178</v>
      </c>
      <c r="AX118" s="3">
        <f>AW118/'Dataset experimental'!$AF118</f>
        <v>0.89016439103058898</v>
      </c>
      <c r="BI118" s="3">
        <f>'Modelos Propostos'!B118+S118</f>
        <v>0.26766253583901356</v>
      </c>
      <c r="BJ118" s="3">
        <f>BI118/'Dataset experimental'!$AF118</f>
        <v>1.3383126791950677</v>
      </c>
      <c r="BU118" s="3">
        <f>'Modelos Propostos'!B118+L118</f>
        <v>0.18339099067519626</v>
      </c>
      <c r="BV118" s="3">
        <f>BU118/'Dataset experimental'!$AF118</f>
        <v>0.91695495337598132</v>
      </c>
      <c r="CH118" s="3">
        <f>'Modelos Propostos'!B118+Q118</f>
        <v>0.21711514271080484</v>
      </c>
      <c r="CI118" s="3">
        <f>CH118/'Dataset experimental'!$AF118</f>
        <v>1.085575713554024</v>
      </c>
    </row>
    <row r="119" spans="1:87" x14ac:dyDescent="0.25">
      <c r="A119" s="3">
        <f t="shared" si="3"/>
        <v>3.8102342431301298E-3</v>
      </c>
      <c r="B119" s="8">
        <f>'Dataset experimental'!K119*COS('Dataset experimental'!AC119)-'Dataset experimental'!M119-'Dataset experimental'!C119</f>
        <v>1.3677365435168736</v>
      </c>
      <c r="C119" s="8">
        <f>('Dataset experimental'!AE119+SIN('Avaliação do resultado ML'!B119))*0.70674187</f>
        <v>0.62313064082999026</v>
      </c>
      <c r="D119" s="8">
        <f>'Modelos Propostos'!E119+'Avaliação do resultado ML'!C119-'Modelos normativos'!AQ119</f>
        <v>0.47754467084819996</v>
      </c>
      <c r="E119" s="8">
        <f>'Modelos empíricos'!I119+1.1854</f>
        <v>2.4255932208795348</v>
      </c>
      <c r="F119" s="3">
        <f>-0.01753*('Modelos normativos'!AN119-'Dataset experimental'!C119-ABS(G119)-('Modelos Propostos'!E119-'Modelos normativos'!AP119)/0.25291)</f>
        <v>-1.5024977858021406E-3</v>
      </c>
      <c r="G119" s="3">
        <f>'Dataset experimental'!K119+'Modelos empíricos'!K119^2+('Modelos Propostos'!E119-'Modelos normativos'!AQ119)*4.10553</f>
        <v>-0.24077872607326617</v>
      </c>
      <c r="H119" s="3">
        <f t="shared" si="4"/>
        <v>5.7186563292657026E-2</v>
      </c>
      <c r="I119" s="3">
        <f>(1.61428/'Dataset experimental'!Q119)^3</f>
        <v>45.325486077441369</v>
      </c>
      <c r="J119" s="3">
        <f>SIN('Dataset experimental'!E119)+1.450178*(SIN('Avaliação do resultado ML'!I119)+'Dataset experimental'!C119)</f>
        <v>1.3401262349161716</v>
      </c>
      <c r="K119" s="3">
        <f>('Modelos empíricos'!C119-'Dataset experimental'!G119)*'Dataset experimental'!AE119-'Modelos normativos'!AP119</f>
        <v>0.40177334755891309</v>
      </c>
      <c r="L119" s="3">
        <f>0.0076*'Dataset experimental'!B119+'Avaliação do resultado ML'!M119+'Avaliação do resultado ML'!N119+(-0.0328)*(0.0171*'Dataset experimental'!AD119-0.9442)*'Avaliação do resultado ML'!O119-'Avaliação do resultado ML'!P119-0.0364</f>
        <v>-3.5029575863134668E-2</v>
      </c>
      <c r="M119" s="8">
        <f>0.03283*SIN(0.7328*'Dataset experimental'!D119-1.8266)</f>
        <v>1.1926910321452761E-2</v>
      </c>
      <c r="N119" s="8">
        <f>0.0476*SIN(4.2067/(0.0095*'Dataset experimental'!P119-1.9338)^3)</f>
        <v>-4.5651062357061324E-2</v>
      </c>
      <c r="O119" s="8">
        <f>0.0214*'Dataset experimental'!F119-3.1067*'Dataset experimental'!B119*'Dataset experimental'!P119*('Dataset experimental'!T119-'Dataset experimental'!R119)*(0.39*'Dataset experimental'!P119*'Dataset experimental'!T119/'Dataset experimental'!V119-'Dataset experimental'!Z119+3.12)/(100000*'Dataset experimental'!V119)+0.7995</f>
        <v>0.69523434166484444</v>
      </c>
      <c r="P119" s="8">
        <f>0.4461*('Dataset experimental'!Z119-0.6*'Modelos normativos'!AB119)*(3.4*'Dataset experimental'!L119+0.17*'Dataset experimental'!B119/'Modelos normativos'!AC119)/200000</f>
        <v>8.8695489870016631E-2</v>
      </c>
      <c r="Q119" s="3">
        <f>0.0076*'Dataset experimental'!B119+(-0.0328)*(0.0171*'Dataset experimental'!AD119-0.9442)*'Avaliação do resultado ML'!O119-'Avaliação do resultado ML'!P119-0.0364</f>
        <v>-1.3054238275261032E-3</v>
      </c>
      <c r="R119" s="3">
        <f t="shared" si="5"/>
        <v>-0.61254906478411508</v>
      </c>
      <c r="S119" s="3">
        <f>(-0.042-0.014*'Com TS variável MC2020'!Q128)*('Modelos normativos'!AP119-ABS('Modelos Propostos'!K119)-'Dataset experimental'!W119+COS(T119))</f>
        <v>3.94299793093097E-2</v>
      </c>
      <c r="T119" s="3">
        <f>'Dataset experimental'!O119-('Modelos normativos'!AQ119-SIN(0.083/('Dataset experimental'!M119-'Dataset experimental'!O119))-'Modelos empíricos'!I119)/0.646</f>
        <v>2.0570442914473226</v>
      </c>
      <c r="X119" s="3">
        <f>'Modelos normativos'!S119+'Avaliação do resultado ML'!A119</f>
        <v>0.19551816981331144</v>
      </c>
      <c r="Y119" s="3">
        <f>X119/'Dataset experimental'!$AF119</f>
        <v>0.97759084906655713</v>
      </c>
      <c r="AK119" s="3">
        <f>'Modelos Propostos'!B119+H119</f>
        <v>0.29064656933165062</v>
      </c>
      <c r="AL119" s="3">
        <f>AK119/'Dataset experimental'!$AF119</f>
        <v>1.4532328466582529</v>
      </c>
      <c r="AW119" s="3">
        <f>'Modelos normativos'!S119+F119</f>
        <v>0.19020543778437918</v>
      </c>
      <c r="AX119" s="3">
        <f>AW119/'Dataset experimental'!$AF119</f>
        <v>0.95102718892189586</v>
      </c>
      <c r="BI119" s="3">
        <f>'Modelos Propostos'!B119+S119</f>
        <v>0.27288998534830328</v>
      </c>
      <c r="BJ119" s="3">
        <f>BI119/'Dataset experimental'!$AF119</f>
        <v>1.3644499267415162</v>
      </c>
      <c r="BU119" s="3">
        <f>'Modelos Propostos'!B119+L119</f>
        <v>0.19843043017585893</v>
      </c>
      <c r="BV119" s="3">
        <f>BU119/'Dataset experimental'!$AF119</f>
        <v>0.99215215087929465</v>
      </c>
      <c r="CH119" s="3">
        <f>'Modelos Propostos'!B119+Q119</f>
        <v>0.23215458221146748</v>
      </c>
      <c r="CI119" s="3">
        <f>CH119/'Dataset experimental'!$AF119</f>
        <v>1.1607729110573373</v>
      </c>
    </row>
    <row r="120" spans="1:87" x14ac:dyDescent="0.25">
      <c r="A120" s="3">
        <f t="shared" si="3"/>
        <v>8.2223393738359879E-2</v>
      </c>
      <c r="B120" s="8">
        <f>'Dataset experimental'!K120*COS('Dataset experimental'!AC120)-'Dataset experimental'!M120-'Dataset experimental'!C120</f>
        <v>2.006911558501709</v>
      </c>
      <c r="C120" s="8">
        <f>('Dataset experimental'!AE120+SIN('Avaliação do resultado ML'!B120))*0.70674187</f>
        <v>2.9670070242967826E-2</v>
      </c>
      <c r="D120" s="8">
        <f>'Modelos Propostos'!E120+'Avaliação do resultado ML'!C120-'Modelos normativos'!AQ120</f>
        <v>-1.274115890281968</v>
      </c>
      <c r="E120" s="8">
        <f>'Modelos empíricos'!I120+1.1854</f>
        <v>1.9764545759730536</v>
      </c>
      <c r="F120" s="3">
        <f>-0.01753*('Modelos normativos'!AN120-'Dataset experimental'!C120-ABS(G120)-('Modelos Propostos'!E120-'Modelos normativos'!AP120)/0.25291)</f>
        <v>4.675183019329552E-2</v>
      </c>
      <c r="G120" s="3">
        <f>'Dataset experimental'!K120+'Modelos empíricos'!K120^2+('Modelos Propostos'!E120-'Modelos normativos'!AQ120)*4.10553</f>
        <v>-2.7251116786938017</v>
      </c>
      <c r="H120" s="3">
        <f t="shared" si="4"/>
        <v>0.16711758049331291</v>
      </c>
      <c r="I120" s="3">
        <f>(1.61428/'Dataset experimental'!Q120)^3</f>
        <v>0.62837330656062362</v>
      </c>
      <c r="J120" s="3">
        <f>SIN('Dataset experimental'!E120)+1.450178*(SIN('Avaliação do resultado ML'!I120)+'Dataset experimental'!C120)</f>
        <v>-0.86357042699228381</v>
      </c>
      <c r="K120" s="3">
        <f>('Modelos empíricos'!C120-'Dataset experimental'!G120)*'Dataset experimental'!AE120-'Modelos normativos'!AP120</f>
        <v>5.9539627661123848</v>
      </c>
      <c r="L120" s="3">
        <f>0.0076*'Dataset experimental'!B120+'Avaliação do resultado ML'!M120+'Avaliação do resultado ML'!N120+(-0.0328)*(0.0171*'Dataset experimental'!AD120-0.9442)*'Avaliação do resultado ML'!O120-'Avaliação do resultado ML'!P120-0.0364</f>
        <v>0.2234061534408146</v>
      </c>
      <c r="M120" s="8">
        <f>0.03283*SIN(0.7328*'Dataset experimental'!D120-1.8266)</f>
        <v>-1.1595882783440576E-2</v>
      </c>
      <c r="N120" s="8">
        <f>0.0476*SIN(4.2067/(0.0095*'Dataset experimental'!P120-1.9338)^3)</f>
        <v>2.8702269662646013E-2</v>
      </c>
      <c r="O120" s="8">
        <f>0.0214*'Dataset experimental'!F120-3.1067*'Dataset experimental'!B120*'Dataset experimental'!P120*('Dataset experimental'!T120-'Dataset experimental'!R120)*(0.39*'Dataset experimental'!P120*'Dataset experimental'!T120/'Dataset experimental'!V120-'Dataset experimental'!Z120+3.12)/(100000*'Dataset experimental'!V120)+0.7995</f>
        <v>5.4322090184809797</v>
      </c>
      <c r="P120" s="8">
        <f>0.4461*('Dataset experimental'!Z120-0.6*'Modelos normativos'!AB120)*(3.4*'Dataset experimental'!L120+0.17*'Dataset experimental'!B120/'Modelos normativos'!AC120)/200000</f>
        <v>2.5058057792685393E-3</v>
      </c>
      <c r="Q120" s="3">
        <f>0.0076*'Dataset experimental'!B120+(-0.0328)*(0.0171*'Dataset experimental'!AD120-0.9442)*'Avaliação do resultado ML'!O120-'Avaliação do resultado ML'!P120-0.0364</f>
        <v>0.2062997665616092</v>
      </c>
      <c r="R120" s="3">
        <f t="shared" si="5"/>
        <v>1.3368201764371166</v>
      </c>
      <c r="S120" s="3">
        <f>(-0.042-0.014*'Com TS variável MC2020'!Q129)*('Modelos normativos'!AP120-ABS('Modelos Propostos'!K120)-'Dataset experimental'!W120+COS(T120))</f>
        <v>2.219493790941535E-2</v>
      </c>
      <c r="T120" s="3">
        <f>'Dataset experimental'!O120-('Modelos normativos'!AQ120-SIN(0.083/('Dataset experimental'!M120-'Dataset experimental'!O120))-'Modelos empíricos'!I120)/0.646</f>
        <v>1.0946035344547851</v>
      </c>
      <c r="X120" s="3">
        <f>'Modelos normativos'!S120+'Avaliação do resultado ML'!A120</f>
        <v>0.15437200340699578</v>
      </c>
      <c r="Y120" s="3">
        <f>X120/'Dataset experimental'!$AF120</f>
        <v>0.77186001703497886</v>
      </c>
      <c r="AK120" s="3">
        <f>'Modelos Propostos'!B120+H120</f>
        <v>0.23926619016194881</v>
      </c>
      <c r="AL120" s="3">
        <f>AK120/'Dataset experimental'!$AF120</f>
        <v>1.1963309508097439</v>
      </c>
      <c r="AW120" s="3">
        <f>'Modelos normativos'!S120+F120</f>
        <v>0.11890043986193141</v>
      </c>
      <c r="AX120" s="3">
        <f>AW120/'Dataset experimental'!$AF120</f>
        <v>0.59450219930965698</v>
      </c>
      <c r="BI120" s="3">
        <f>'Modelos Propostos'!B120+S120</f>
        <v>9.4343547578051246E-2</v>
      </c>
      <c r="BJ120" s="3">
        <f>BI120/'Dataset experimental'!$AF120</f>
        <v>0.47171773789025623</v>
      </c>
      <c r="BU120" s="3">
        <f>'Modelos Propostos'!B120+L120</f>
        <v>0.2955547631094505</v>
      </c>
      <c r="BV120" s="3">
        <f>BU120/'Dataset experimental'!$AF120</f>
        <v>1.4777738155472524</v>
      </c>
      <c r="CH120" s="3">
        <f>'Modelos Propostos'!B120+Q120</f>
        <v>0.2784483762302451</v>
      </c>
      <c r="CI120" s="3">
        <f>CH120/'Dataset experimental'!$AF120</f>
        <v>1.3922418811512254</v>
      </c>
    </row>
    <row r="121" spans="1:87" x14ac:dyDescent="0.25">
      <c r="A121" s="3">
        <f t="shared" si="3"/>
        <v>0.12969621078023394</v>
      </c>
      <c r="B121" s="8">
        <f>'Dataset experimental'!K121*COS('Dataset experimental'!AC121)-'Dataset experimental'!M121-'Dataset experimental'!C121</f>
        <v>2.006911558501709</v>
      </c>
      <c r="C121" s="8">
        <f>('Dataset experimental'!AE121+SIN('Avaliação do resultado ML'!B121))*0.70674187</f>
        <v>5.0774058632209601E-2</v>
      </c>
      <c r="D121" s="8">
        <f>'Modelos Propostos'!E121+'Avaliação do resultado ML'!C121-'Modelos normativos'!AQ121</f>
        <v>-1.8317656970653768</v>
      </c>
      <c r="E121" s="8">
        <f>'Modelos empíricos'!I121+1.1854</f>
        <v>2.1249932961578746</v>
      </c>
      <c r="F121" s="3">
        <f>-0.01753*('Modelos normativos'!AN121-'Dataset experimental'!C121-ABS(G121)-('Modelos Propostos'!E121-'Modelos normativos'!AP121)/0.25291)</f>
        <v>8.3008381471693482E-2</v>
      </c>
      <c r="G121" s="3">
        <f>'Dataset experimental'!K121+'Modelos empíricos'!K121^2+('Modelos Propostos'!E121-'Modelos normativos'!AQ121)*4.10553</f>
        <v>-6.4303048934057676</v>
      </c>
      <c r="H121" s="3">
        <f t="shared" si="4"/>
        <v>0.10214894798429157</v>
      </c>
      <c r="I121" s="3">
        <f>(1.61428/'Dataset experimental'!Q121)^3</f>
        <v>0.62837330656062362</v>
      </c>
      <c r="J121" s="3">
        <f>SIN('Dataset experimental'!E121)+1.450178*(SIN('Avaliação do resultado ML'!I121)+'Dataset experimental'!C121)</f>
        <v>-0.86357042699228381</v>
      </c>
      <c r="K121" s="3">
        <f>('Modelos empíricos'!C121-'Dataset experimental'!G121)*'Dataset experimental'!AE121-'Modelos normativos'!AP121</f>
        <v>3.9750217819813662</v>
      </c>
      <c r="L121" s="3">
        <f>0.0076*'Dataset experimental'!B121+'Avaliação do resultado ML'!M121+'Avaliação do resultado ML'!N121+(-0.0328)*(0.0171*'Dataset experimental'!AD121-0.9442)*'Avaliação do resultado ML'!O121-'Avaliação do resultado ML'!P121-0.0364</f>
        <v>0.14346810882295469</v>
      </c>
      <c r="M121" s="8">
        <f>0.03283*SIN(0.7328*'Dataset experimental'!D121-1.8266)</f>
        <v>-1.1595882783440576E-2</v>
      </c>
      <c r="N121" s="8">
        <f>0.0476*SIN(4.2067/(0.0095*'Dataset experimental'!P121-1.9338)^3)</f>
        <v>2.8702269662646013E-2</v>
      </c>
      <c r="O121" s="8">
        <f>0.0214*'Dataset experimental'!F121-3.1067*'Dataset experimental'!B121*'Dataset experimental'!P121*('Dataset experimental'!T121-'Dataset experimental'!R121)*(0.39*'Dataset experimental'!P121*'Dataset experimental'!T121/'Dataset experimental'!V121-'Dataset experimental'!Z121+3.12)/(100000*'Dataset experimental'!V121)+0.7995</f>
        <v>4.0441146669750561</v>
      </c>
      <c r="P121" s="8">
        <f>0.4461*('Dataset experimental'!Z121-0.6*'Modelos normativos'!AB121)*(3.4*'Dataset experimental'!L121+0.17*'Dataset experimental'!B121/'Modelos normativos'!AC121)/200000</f>
        <v>3.912129002401691E-2</v>
      </c>
      <c r="Q121" s="3">
        <f>0.0076*'Dataset experimental'!B121+(-0.0328)*(0.0171*'Dataset experimental'!AD121-0.9442)*'Avaliação do resultado ML'!O121-'Avaliação do resultado ML'!P121-0.0364</f>
        <v>0.12636172194374923</v>
      </c>
      <c r="R121" s="3">
        <f t="shared" si="5"/>
        <v>1.4044991324337199</v>
      </c>
      <c r="S121" s="3">
        <f>(-0.042-0.014*'Com TS variável MC2020'!Q130)*('Modelos normativos'!AP121-ABS('Modelos Propostos'!K121)-'Dataset experimental'!W121+COS(T121))</f>
        <v>7.2434580452657472E-3</v>
      </c>
      <c r="T121" s="3">
        <f>'Dataset experimental'!O121-('Modelos normativos'!AQ121-SIN(0.083/('Dataset experimental'!M121-'Dataset experimental'!O121))-'Modelos empíricos'!I121)/0.646</f>
        <v>-0.44846801389425328</v>
      </c>
      <c r="X121" s="3">
        <f>'Modelos normativos'!S121+'Avaliação do resultado ML'!A121</f>
        <v>0.22888123734825158</v>
      </c>
      <c r="Y121" s="3">
        <f>X121/'Dataset experimental'!$AF121</f>
        <v>0.91552494939300633</v>
      </c>
      <c r="AK121" s="3">
        <f>'Modelos Propostos'!B121+H121</f>
        <v>0.22864431556169812</v>
      </c>
      <c r="AL121" s="3">
        <f>AK121/'Dataset experimental'!$AF121</f>
        <v>0.91457726224679248</v>
      </c>
      <c r="AW121" s="3">
        <f>'Modelos normativos'!S121+F121</f>
        <v>0.18219340803971112</v>
      </c>
      <c r="AX121" s="3">
        <f>AW121/'Dataset experimental'!$AF121</f>
        <v>0.7287736321588445</v>
      </c>
      <c r="BI121" s="3">
        <f>'Modelos Propostos'!B121+S121</f>
        <v>0.13373882562267231</v>
      </c>
      <c r="BJ121" s="3">
        <f>BI121/'Dataset experimental'!$AF121</f>
        <v>0.53495530249068923</v>
      </c>
      <c r="BU121" s="3">
        <f>'Modelos Propostos'!B121+L121</f>
        <v>0.26996347640036122</v>
      </c>
      <c r="BV121" s="3">
        <f>BU121/'Dataset experimental'!$AF121</f>
        <v>1.0798539056014449</v>
      </c>
      <c r="CH121" s="3">
        <f>'Modelos Propostos'!B121+Q121</f>
        <v>0.25285708952115582</v>
      </c>
      <c r="CI121" s="3">
        <f>CH121/'Dataset experimental'!$AF121</f>
        <v>1.0114283580846233</v>
      </c>
    </row>
    <row r="122" spans="1:87" x14ac:dyDescent="0.25">
      <c r="A122" s="3">
        <f t="shared" si="3"/>
        <v>0.17421148075743989</v>
      </c>
      <c r="B122" s="8">
        <f>'Dataset experimental'!K122*COS('Dataset experimental'!AC122)-'Dataset experimental'!M122-'Dataset experimental'!C122</f>
        <v>2.006911558501709</v>
      </c>
      <c r="C122" s="8">
        <f>('Dataset experimental'!AE122+SIN('Avaliação do resultado ML'!B122))*0.70674187</f>
        <v>7.1878047021451369E-2</v>
      </c>
      <c r="D122" s="8">
        <f>'Modelos Propostos'!E122+'Avaliação do resultado ML'!C122-'Modelos normativos'!AQ122</f>
        <v>-2.3305252324618984</v>
      </c>
      <c r="E122" s="8">
        <f>'Modelos empíricos'!I122+1.1854</f>
        <v>2.1295991905585656</v>
      </c>
      <c r="F122" s="3">
        <f>-0.01753*('Modelos normativos'!AN122-'Dataset experimental'!C122-ABS(G122)-('Modelos Propostos'!E122-'Modelos normativos'!AP122)/0.25291)</f>
        <v>0.10901994341318576</v>
      </c>
      <c r="G122" s="3">
        <f>'Dataset experimental'!K122+'Modelos empíricos'!K122^2+('Modelos Propostos'!E122-'Modelos normativos'!AQ122)*4.10553</f>
        <v>-9.3182213159435161</v>
      </c>
      <c r="H122" s="3">
        <f t="shared" si="4"/>
        <v>3.9876079565563591E-2</v>
      </c>
      <c r="I122" s="3">
        <f>(1.61428/'Dataset experimental'!Q122)^3</f>
        <v>0.62837330656062362</v>
      </c>
      <c r="J122" s="3">
        <f>SIN('Dataset experimental'!E122)+1.450178*(SIN('Avaliação do resultado ML'!I122)+'Dataset experimental'!C122)</f>
        <v>-0.86357042699228381</v>
      </c>
      <c r="K122" s="3">
        <f>('Modelos empíricos'!C122-'Dataset experimental'!G122)*'Dataset experimental'!AE122-'Modelos normativos'!AP122</f>
        <v>2.078193624237596</v>
      </c>
      <c r="L122" s="3">
        <f>0.0076*'Dataset experimental'!B122+'Avaliação do resultado ML'!M122+'Avaliação do resultado ML'!N122+(-0.0328)*(0.0171*'Dataset experimental'!AD122-0.9442)*'Avaliação do resultado ML'!O122-'Avaliação do resultado ML'!P122-0.0364</f>
        <v>6.6255004464648951E-2</v>
      </c>
      <c r="M122" s="8">
        <f>0.03283*SIN(0.7328*'Dataset experimental'!D122-1.8266)</f>
        <v>-1.1595882783440576E-2</v>
      </c>
      <c r="N122" s="8">
        <f>0.0476*SIN(4.2067/(0.0095*'Dataset experimental'!P122-1.9338)^3)</f>
        <v>2.8702269662646013E-2</v>
      </c>
      <c r="O122" s="8">
        <f>0.0214*'Dataset experimental'!F122-3.1067*'Dataset experimental'!B122*'Dataset experimental'!P122*('Dataset experimental'!T122-'Dataset experimental'!R122)*(0.39*'Dataset experimental'!P122*'Dataset experimental'!T122/'Dataset experimental'!V122-'Dataset experimental'!Z122+3.12)/(100000*'Dataset experimental'!V122)+0.7995</f>
        <v>2.6560203154691315</v>
      </c>
      <c r="P122" s="8">
        <f>0.4461*('Dataset experimental'!Z122-0.6*'Modelos normativos'!AB122)*(3.4*'Dataset experimental'!L122+0.17*'Dataset experimental'!B122/'Modelos normativos'!AC122)/200000</f>
        <v>7.5736774268765322E-2</v>
      </c>
      <c r="Q122" s="3">
        <f>0.0076*'Dataset experimental'!B122+(-0.0328)*(0.0171*'Dataset experimental'!AD122-0.9442)*'Avaliação do resultado ML'!O122-'Avaliação do resultado ML'!P122-0.0364</f>
        <v>4.9148617585443491E-2</v>
      </c>
      <c r="R122" s="3">
        <f t="shared" si="5"/>
        <v>1.6615225264488092</v>
      </c>
      <c r="S122" s="3">
        <f>(-0.042-0.014*'Com TS variável MC2020'!Q131)*('Modelos normativos'!AP122-ABS('Modelos Propostos'!K122)-'Dataset experimental'!W122+COS(T122))</f>
        <v>2.9760241482851314E-2</v>
      </c>
      <c r="T122" s="3">
        <f>'Dataset experimental'!O122-('Modelos normativos'!AQ122-SIN(0.083/('Dataset experimental'!M122-'Dataset experimental'!O122))-'Modelos empíricos'!I122)/0.646</f>
        <v>-2.2143457941072695</v>
      </c>
      <c r="X122" s="3">
        <f>'Modelos normativos'!S122+'Avaliação do resultado ML'!A122</f>
        <v>0.3036975091306795</v>
      </c>
      <c r="Y122" s="3">
        <f>X122/'Dataset experimental'!$AF122</f>
        <v>0.92029548221418023</v>
      </c>
      <c r="AK122" s="3">
        <f>'Modelos Propostos'!B122+H122</f>
        <v>0.24664079301811676</v>
      </c>
      <c r="AL122" s="3">
        <f>AK122/'Dataset experimental'!$AF122</f>
        <v>0.74739634247914166</v>
      </c>
      <c r="AW122" s="3">
        <f>'Modelos normativos'!S122+F122</f>
        <v>0.23850597178642535</v>
      </c>
      <c r="AX122" s="3">
        <f>AW122/'Dataset experimental'!$AF122</f>
        <v>0.72274536904977371</v>
      </c>
      <c r="BI122" s="3">
        <f>'Modelos Propostos'!B122+S122</f>
        <v>0.23652495493540446</v>
      </c>
      <c r="BJ122" s="3">
        <f>BI122/'Dataset experimental'!$AF122</f>
        <v>0.71674228768304382</v>
      </c>
      <c r="BU122" s="3">
        <f>'Modelos Propostos'!B122+L122</f>
        <v>0.27301971791720209</v>
      </c>
      <c r="BV122" s="3">
        <f>BU122/'Dataset experimental'!$AF122</f>
        <v>0.827332478536976</v>
      </c>
      <c r="CH122" s="3">
        <f>'Modelos Propostos'!B122+Q122</f>
        <v>0.25591333103799663</v>
      </c>
      <c r="CI122" s="3">
        <f>CH122/'Dataset experimental'!$AF122</f>
        <v>0.77549494253938367</v>
      </c>
    </row>
    <row r="123" spans="1:87" x14ac:dyDescent="0.25">
      <c r="A123" s="3">
        <f t="shared" si="3"/>
        <v>0.12838649942915475</v>
      </c>
      <c r="B123" s="8">
        <f>'Dataset experimental'!K123*COS('Dataset experimental'!AC123)-'Dataset experimental'!M123-'Dataset experimental'!C123</f>
        <v>2.006911558501709</v>
      </c>
      <c r="C123" s="8">
        <f>('Dataset experimental'!AE123+SIN('Avaliação do resultado ML'!B123))*0.70674187</f>
        <v>5.0774058632209601E-2</v>
      </c>
      <c r="D123" s="8">
        <f>'Modelos Propostos'!E123+'Avaliação do resultado ML'!C123-'Modelos normativos'!AQ123</f>
        <v>-1.8317656970653768</v>
      </c>
      <c r="E123" s="8">
        <f>'Modelos empíricos'!I123+1.1854</f>
        <v>2.2066970610411678</v>
      </c>
      <c r="F123" s="3">
        <f>-0.01753*('Modelos normativos'!AN123-'Dataset experimental'!C123-ABS(G123)-('Modelos Propostos'!E123-'Modelos normativos'!AP123)/0.25291)</f>
        <v>8.3008381471693482E-2</v>
      </c>
      <c r="G123" s="3">
        <f>'Dataset experimental'!K123+'Modelos empíricos'!K123^2+('Modelos Propostos'!E123-'Modelos normativos'!AQ123)*4.10553</f>
        <v>-6.4303048934057676</v>
      </c>
      <c r="H123" s="3">
        <f t="shared" si="4"/>
        <v>0.10214894798429157</v>
      </c>
      <c r="I123" s="3">
        <f>(1.61428/'Dataset experimental'!Q123)^3</f>
        <v>0.62837330656062362</v>
      </c>
      <c r="J123" s="3">
        <f>SIN('Dataset experimental'!E123)+1.450178*(SIN('Avaliação do resultado ML'!I123)+'Dataset experimental'!C123)</f>
        <v>-0.86357042699228381</v>
      </c>
      <c r="K123" s="3">
        <f>('Modelos empíricos'!C123-'Dataset experimental'!G123)*'Dataset experimental'!AE123-'Modelos normativos'!AP123</f>
        <v>3.9750217819813662</v>
      </c>
      <c r="L123" s="3">
        <f>0.0076*'Dataset experimental'!B123+'Avaliação do resultado ML'!M123+'Avaliação do resultado ML'!N123+(-0.0328)*(0.0171*'Dataset experimental'!AD123-0.9442)*'Avaliação do resultado ML'!O123-'Avaliação do resultado ML'!P123-0.0364</f>
        <v>0.14346810882295469</v>
      </c>
      <c r="M123" s="8">
        <f>0.03283*SIN(0.7328*'Dataset experimental'!D123-1.8266)</f>
        <v>-1.1595882783440576E-2</v>
      </c>
      <c r="N123" s="8">
        <f>0.0476*SIN(4.2067/(0.0095*'Dataset experimental'!P123-1.9338)^3)</f>
        <v>2.8702269662646013E-2</v>
      </c>
      <c r="O123" s="8">
        <f>0.0214*'Dataset experimental'!F123-3.1067*'Dataset experimental'!B123*'Dataset experimental'!P123*('Dataset experimental'!T123-'Dataset experimental'!R123)*(0.39*'Dataset experimental'!P123*'Dataset experimental'!T123/'Dataset experimental'!V123-'Dataset experimental'!Z123+3.12)/(100000*'Dataset experimental'!V123)+0.7995</f>
        <v>4.0441146669750561</v>
      </c>
      <c r="P123" s="8">
        <f>0.4461*('Dataset experimental'!Z123-0.6*'Modelos normativos'!AB123)*(3.4*'Dataset experimental'!L123+0.17*'Dataset experimental'!B123/'Modelos normativos'!AC123)/200000</f>
        <v>3.912129002401691E-2</v>
      </c>
      <c r="Q123" s="3">
        <f>0.0076*'Dataset experimental'!B123+(-0.0328)*(0.0171*'Dataset experimental'!AD123-0.9442)*'Avaliação do resultado ML'!O123-'Avaliação do resultado ML'!P123-0.0364</f>
        <v>0.12636172194374923</v>
      </c>
      <c r="R123" s="3">
        <f t="shared" si="5"/>
        <v>1.4044991324337199</v>
      </c>
      <c r="S123" s="3">
        <f>(-0.042-0.014*'Com TS variável MC2020'!Q132)*('Modelos normativos'!AP123-ABS('Modelos Propostos'!K123)-'Dataset experimental'!W123+COS(T123))</f>
        <v>6.0894147062120988E-3</v>
      </c>
      <c r="T123" s="3">
        <f>'Dataset experimental'!O123-('Modelos normativos'!AQ123-SIN(0.083/('Dataset experimental'!M123-'Dataset experimental'!O123))-'Modelos empíricos'!I123)/0.646</f>
        <v>-0.32199159766624508</v>
      </c>
      <c r="X123" s="3">
        <f>'Modelos normativos'!S123+'Avaliação do resultado ML'!A123</f>
        <v>0.2275715259971724</v>
      </c>
      <c r="Y123" s="3">
        <f>X123/'Dataset experimental'!$AF123</f>
        <v>0.98944141737901037</v>
      </c>
      <c r="AK123" s="3">
        <f>'Modelos Propostos'!B123+H123</f>
        <v>0.22864431556169812</v>
      </c>
      <c r="AL123" s="3">
        <f>AK123/'Dataset experimental'!$AF123</f>
        <v>0.99410571983347007</v>
      </c>
      <c r="AW123" s="3">
        <f>'Modelos normativos'!S123+F123</f>
        <v>0.18219340803971112</v>
      </c>
      <c r="AX123" s="3">
        <f>AW123/'Dataset experimental'!$AF123</f>
        <v>0.79214525234657007</v>
      </c>
      <c r="BI123" s="3">
        <f>'Modelos Propostos'!B123+S123</f>
        <v>0.13258478228361867</v>
      </c>
      <c r="BJ123" s="3">
        <f>BI123/'Dataset experimental'!$AF123</f>
        <v>0.57645557514616808</v>
      </c>
      <c r="BU123" s="3">
        <f>'Modelos Propostos'!B123+L123</f>
        <v>0.26996347640036122</v>
      </c>
      <c r="BV123" s="3">
        <f>BU123/'Dataset experimental'!$AF123</f>
        <v>1.1737542452189618</v>
      </c>
      <c r="CH123" s="3">
        <f>'Modelos Propostos'!B123+Q123</f>
        <v>0.25285708952115582</v>
      </c>
      <c r="CI123" s="3">
        <f>CH123/'Dataset experimental'!$AF123</f>
        <v>1.0993786500919818</v>
      </c>
    </row>
    <row r="124" spans="1:87" x14ac:dyDescent="0.25">
      <c r="A124" s="3">
        <f t="shared" si="3"/>
        <v>0.17150871057446601</v>
      </c>
      <c r="B124" s="8">
        <f>'Dataset experimental'!K124*COS('Dataset experimental'!AC124)-'Dataset experimental'!M124-'Dataset experimental'!C124</f>
        <v>2.006911558501709</v>
      </c>
      <c r="C124" s="8">
        <f>('Dataset experimental'!AE124+SIN('Avaliação do resultado ML'!B124))*0.70674187</f>
        <v>7.1878047021451369E-2</v>
      </c>
      <c r="D124" s="8">
        <f>'Modelos Propostos'!E124+'Avaliação do resultado ML'!C124-'Modelos normativos'!AQ124</f>
        <v>-2.3305252324618984</v>
      </c>
      <c r="E124" s="8">
        <f>'Modelos empíricos'!I124+1.1854</f>
        <v>2.2982061888725949</v>
      </c>
      <c r="F124" s="3">
        <f>-0.01753*('Modelos normativos'!AN124-'Dataset experimental'!C124-ABS(G124)-('Modelos Propostos'!E124-'Modelos normativos'!AP124)/0.25291)</f>
        <v>0.10901994341318576</v>
      </c>
      <c r="G124" s="3">
        <f>'Dataset experimental'!K124+'Modelos empíricos'!K124^2+('Modelos Propostos'!E124-'Modelos normativos'!AQ124)*4.10553</f>
        <v>-9.3182213159435161</v>
      </c>
      <c r="H124" s="3">
        <f t="shared" si="4"/>
        <v>3.9876079565563591E-2</v>
      </c>
      <c r="I124" s="3">
        <f>(1.61428/'Dataset experimental'!Q124)^3</f>
        <v>0.62837330656062362</v>
      </c>
      <c r="J124" s="3">
        <f>SIN('Dataset experimental'!E124)+1.450178*(SIN('Avaliação do resultado ML'!I124)+'Dataset experimental'!C124)</f>
        <v>-0.86357042699228381</v>
      </c>
      <c r="K124" s="3">
        <f>('Modelos empíricos'!C124-'Dataset experimental'!G124)*'Dataset experimental'!AE124-'Modelos normativos'!AP124</f>
        <v>2.078193624237596</v>
      </c>
      <c r="L124" s="3">
        <f>0.0076*'Dataset experimental'!B124+'Avaliação do resultado ML'!M124+'Avaliação do resultado ML'!N124+(-0.0328)*(0.0171*'Dataset experimental'!AD124-0.9442)*'Avaliação do resultado ML'!O124-'Avaliação do resultado ML'!P124-0.0364</f>
        <v>6.6255004464648951E-2</v>
      </c>
      <c r="M124" s="8">
        <f>0.03283*SIN(0.7328*'Dataset experimental'!D124-1.8266)</f>
        <v>-1.1595882783440576E-2</v>
      </c>
      <c r="N124" s="8">
        <f>0.0476*SIN(4.2067/(0.0095*'Dataset experimental'!P124-1.9338)^3)</f>
        <v>2.8702269662646013E-2</v>
      </c>
      <c r="O124" s="8">
        <f>0.0214*'Dataset experimental'!F124-3.1067*'Dataset experimental'!B124*'Dataset experimental'!P124*('Dataset experimental'!T124-'Dataset experimental'!R124)*(0.39*'Dataset experimental'!P124*'Dataset experimental'!T124/'Dataset experimental'!V124-'Dataset experimental'!Z124+3.12)/(100000*'Dataset experimental'!V124)+0.7995</f>
        <v>2.6560203154691315</v>
      </c>
      <c r="P124" s="8">
        <f>0.4461*('Dataset experimental'!Z124-0.6*'Modelos normativos'!AB124)*(3.4*'Dataset experimental'!L124+0.17*'Dataset experimental'!B124/'Modelos normativos'!AC124)/200000</f>
        <v>7.5736774268765322E-2</v>
      </c>
      <c r="Q124" s="3">
        <f>0.0076*'Dataset experimental'!B124+(-0.0328)*(0.0171*'Dataset experimental'!AD124-0.9442)*'Avaliação do resultado ML'!O124-'Avaliação do resultado ML'!P124-0.0364</f>
        <v>4.9148617585443491E-2</v>
      </c>
      <c r="R124" s="3">
        <f t="shared" si="5"/>
        <v>1.6615225264488092</v>
      </c>
      <c r="S124" s="3">
        <f>(-0.042-0.014*'Com TS variável MC2020'!Q133)*('Modelos normativos'!AP124-ABS('Modelos Propostos'!K124)-'Dataset experimental'!W124+COS(T124))</f>
        <v>2.1370632882469549E-2</v>
      </c>
      <c r="T124" s="3">
        <f>'Dataset experimental'!O124-('Modelos normativos'!AQ124-SIN(0.083/('Dataset experimental'!M124-'Dataset experimental'!O124))-'Modelos empíricos'!I124)/0.646</f>
        <v>-1.9533442487295152</v>
      </c>
      <c r="X124" s="3">
        <f>'Modelos normativos'!S124+'Avaliação do resultado ML'!A124</f>
        <v>0.30099473894770562</v>
      </c>
      <c r="Y124" s="3">
        <f>X124/'Dataset experimental'!$AF124</f>
        <v>1.07498121052752</v>
      </c>
      <c r="AK124" s="3">
        <f>'Modelos Propostos'!B124+H124</f>
        <v>0.24664079301811676</v>
      </c>
      <c r="AL124" s="3">
        <f>AK124/'Dataset experimental'!$AF124</f>
        <v>0.88085997506470259</v>
      </c>
      <c r="AW124" s="3">
        <f>'Modelos normativos'!S124+F124</f>
        <v>0.23850597178642535</v>
      </c>
      <c r="AX124" s="3">
        <f>AW124/'Dataset experimental'!$AF124</f>
        <v>0.85180704209437619</v>
      </c>
      <c r="BI124" s="3">
        <f>'Modelos Propostos'!B124+S124</f>
        <v>0.22813534633502269</v>
      </c>
      <c r="BJ124" s="3">
        <f>BI124/'Dataset experimental'!$AF124</f>
        <v>0.81476909405365239</v>
      </c>
      <c r="BU124" s="3">
        <f>'Modelos Propostos'!B124+L124</f>
        <v>0.27301971791720209</v>
      </c>
      <c r="BV124" s="3">
        <f>BU124/'Dataset experimental'!$AF124</f>
        <v>0.97507042113286446</v>
      </c>
      <c r="CH124" s="3">
        <f>'Modelos Propostos'!B124+Q124</f>
        <v>0.25591333103799663</v>
      </c>
      <c r="CI124" s="3">
        <f>CH124/'Dataset experimental'!$AF124</f>
        <v>0.91397618227855926</v>
      </c>
    </row>
    <row r="125" spans="1:87" x14ac:dyDescent="0.25">
      <c r="A125" s="3">
        <f t="shared" si="3"/>
        <v>7.357709357012418E-2</v>
      </c>
      <c r="B125" s="8">
        <f>'Dataset experimental'!K125*COS('Dataset experimental'!AC125)-'Dataset experimental'!M125-'Dataset experimental'!C125</f>
        <v>2.006911558501709</v>
      </c>
      <c r="C125" s="8">
        <f>('Dataset experimental'!AE125+SIN('Avaliação do resultado ML'!B125))*0.70674187</f>
        <v>7.1878047021451369E-2</v>
      </c>
      <c r="D125" s="8">
        <f>'Modelos Propostos'!E125+'Avaliação do resultado ML'!C125-'Modelos normativos'!AQ125</f>
        <v>-1.2085135066442039</v>
      </c>
      <c r="E125" s="8">
        <f>'Modelos empíricos'!I125+1.1854</f>
        <v>2.1499696770971704</v>
      </c>
      <c r="F125" s="3">
        <f>-0.01753*('Modelos normativos'!AN125-'Dataset experimental'!C125-ABS(G125)-('Modelos Propostos'!E125-'Modelos normativos'!AP125)/0.25291)</f>
        <v>7.2758890175902619E-2</v>
      </c>
      <c r="G125" s="3">
        <f>'Dataset experimental'!K125+'Modelos empíricos'!K125^2+('Modelos Propostos'!E125-'Modelos normativos'!AQ125)*4.10553</f>
        <v>-3.5482611909572741</v>
      </c>
      <c r="H125" s="3">
        <f t="shared" si="4"/>
        <v>9.0296943505088975E-2</v>
      </c>
      <c r="I125" s="3">
        <f>(1.61428/'Dataset experimental'!Q125)^3</f>
        <v>0.62837330656062362</v>
      </c>
      <c r="J125" s="3">
        <f>SIN('Dataset experimental'!E125)+1.450178*(SIN('Avaliação do resultado ML'!I125)+'Dataset experimental'!C125)</f>
        <v>-0.14711036153808765</v>
      </c>
      <c r="K125" s="3">
        <f>('Modelos empíricos'!C125-'Dataset experimental'!G125)*'Dataset experimental'!AE125-'Modelos normativos'!AP125</f>
        <v>2.8975503099111908</v>
      </c>
      <c r="L125" s="3">
        <f>0.0076*'Dataset experimental'!B125+'Avaliação do resultado ML'!M125+'Avaliação do resultado ML'!N125+(-0.0328)*(0.0171*'Dataset experimental'!AD125-0.9442)*'Avaliação do resultado ML'!O125-'Avaliação do resultado ML'!P125-0.0364</f>
        <v>0.10377949876034549</v>
      </c>
      <c r="M125" s="8">
        <f>0.03283*SIN(0.7328*'Dataset experimental'!D125-1.8266)</f>
        <v>1.1926910321452761E-2</v>
      </c>
      <c r="N125" s="8">
        <f>0.0476*SIN(4.2067/(0.0095*'Dataset experimental'!P125-1.9338)^3)</f>
        <v>2.8702269662646013E-2</v>
      </c>
      <c r="O125" s="8">
        <f>0.0214*'Dataset experimental'!F125-3.1067*'Dataset experimental'!B125*'Dataset experimental'!P125*('Dataset experimental'!T125-'Dataset experimental'!R125)*(0.39*'Dataset experimental'!P125*'Dataset experimental'!T125/'Dataset experimental'!V125-'Dataset experimental'!Z125+3.12)/(100000*'Dataset experimental'!V125)+0.7995</f>
        <v>1.8182170114502183</v>
      </c>
      <c r="P125" s="8">
        <f>0.4461*('Dataset experimental'!Z125-0.6*'Modelos normativos'!AB125)*(3.4*'Dataset experimental'!L125+0.17*'Dataset experimental'!B125/'Modelos normativos'!AC125)/200000</f>
        <v>3.9627646972471266E-2</v>
      </c>
      <c r="Q125" s="3">
        <f>0.0076*'Dataset experimental'!B125+(-0.0328)*(0.0171*'Dataset experimental'!AD125-0.9442)*'Avaliação do resultado ML'!O125-'Avaliação do resultado ML'!P125-0.0364</f>
        <v>6.3150318776246703E-2</v>
      </c>
      <c r="R125" s="3">
        <f t="shared" si="5"/>
        <v>1.1493135285857894</v>
      </c>
      <c r="S125" s="3">
        <f>(-0.042-0.014*'Com TS variável MC2020'!Q134)*('Modelos normativos'!AP125-ABS('Modelos Propostos'!K125)-'Dataset experimental'!W125+COS(T125))</f>
        <v>3.1957668935549591E-2</v>
      </c>
      <c r="T125" s="3">
        <f>'Dataset experimental'!O125-('Modelos normativos'!AQ125-SIN(0.083/('Dataset experimental'!M125-'Dataset experimental'!O125))-'Modelos empíricos'!I125)/0.646</f>
        <v>0.96533850647941888</v>
      </c>
      <c r="X125" s="3">
        <f>'Modelos normativos'!S125+'Avaliação do resultado ML'!A125</f>
        <v>0.15972465928774038</v>
      </c>
      <c r="Y125" s="3">
        <f>X125/'Dataset experimental'!$AF125</f>
        <v>0.88735921826522435</v>
      </c>
      <c r="AK125" s="3">
        <f>'Modelos Propostos'!B125+H125</f>
        <v>0.18494756496636897</v>
      </c>
      <c r="AL125" s="3">
        <f>AK125/'Dataset experimental'!$AF125</f>
        <v>1.0274864720353831</v>
      </c>
      <c r="AW125" s="3">
        <f>'Modelos normativos'!S125+F125</f>
        <v>0.15890645589351882</v>
      </c>
      <c r="AX125" s="3">
        <f>AW125/'Dataset experimental'!$AF125</f>
        <v>0.8828136438528823</v>
      </c>
      <c r="BI125" s="3">
        <f>'Modelos Propostos'!B125+S125</f>
        <v>0.12660829039682958</v>
      </c>
      <c r="BJ125" s="3">
        <f>BI125/'Dataset experimental'!$AF125</f>
        <v>0.70337939109349767</v>
      </c>
      <c r="BU125" s="3">
        <f>'Modelos Propostos'!B125+L125</f>
        <v>0.19843012022162548</v>
      </c>
      <c r="BV125" s="3">
        <f>BU125/'Dataset experimental'!$AF125</f>
        <v>1.1023895567868083</v>
      </c>
      <c r="CH125" s="3">
        <f>'Modelos Propostos'!B125+Q125</f>
        <v>0.15780094023752669</v>
      </c>
      <c r="CI125" s="3">
        <f>CH125/'Dataset experimental'!$AF125</f>
        <v>0.87667189020848169</v>
      </c>
    </row>
    <row r="126" spans="1:87" x14ac:dyDescent="0.25">
      <c r="A126" s="3">
        <f t="shared" si="3"/>
        <v>9.9044083067303529E-2</v>
      </c>
      <c r="B126" s="8">
        <f>'Dataset experimental'!K126*COS('Dataset experimental'!AC126)-'Dataset experimental'!M126-'Dataset experimental'!C126</f>
        <v>2.006911558501709</v>
      </c>
      <c r="C126" s="8">
        <f>('Dataset experimental'!AE126+SIN('Avaliação do resultado ML'!B126))*0.70674187</f>
        <v>9.298203541069322E-2</v>
      </c>
      <c r="D126" s="8">
        <f>'Modelos Propostos'!E126+'Avaliação do resultado ML'!C126-'Modelos normativos'!AQ126</f>
        <v>-1.4916445176541928</v>
      </c>
      <c r="E126" s="8">
        <f>'Modelos empíricos'!I126+1.1854</f>
        <v>2.1402954966301495</v>
      </c>
      <c r="F126" s="3">
        <f>-0.01753*('Modelos normativos'!AN126-'Dataset experimental'!C126-ABS(G126)-('Modelos Propostos'!E126-'Modelos normativos'!AP126)/0.25291)</f>
        <v>0.10113270513318656</v>
      </c>
      <c r="G126" s="3">
        <f>'Dataset experimental'!K126+'Modelos empíricos'!K126^2+('Modelos Propostos'!E126-'Modelos normativos'!AQ126)*4.10553</f>
        <v>-5.5092174262161056</v>
      </c>
      <c r="H126" s="3">
        <f t="shared" si="4"/>
        <v>6.1378467729452213E-2</v>
      </c>
      <c r="I126" s="3">
        <f>(1.61428/'Dataset experimental'!Q126)^3</f>
        <v>0.62837330656062362</v>
      </c>
      <c r="J126" s="3">
        <f>SIN('Dataset experimental'!E126)+1.450178*(SIN('Avaliação do resultado ML'!I126)+'Dataset experimental'!C126)</f>
        <v>-0.14711036153808765</v>
      </c>
      <c r="K126" s="3">
        <f>('Modelos empíricos'!C126-'Dataset experimental'!G126)*'Dataset experimental'!AE126-'Modelos normativos'!AP126</f>
        <v>2.0166951233246309</v>
      </c>
      <c r="L126" s="3">
        <f>0.0076*'Dataset experimental'!B126+'Avaliação do resultado ML'!M126+'Avaliação do resultado ML'!N126+(-0.0328)*(0.0171*'Dataset experimental'!AD126-0.9442)*'Avaliação do resultado ML'!O126-'Avaliação do resultado ML'!P126-0.0364</f>
        <v>6.7179767920821185E-2</v>
      </c>
      <c r="M126" s="8">
        <f>0.03283*SIN(0.7328*'Dataset experimental'!D126-1.8266)</f>
        <v>1.1926910321452761E-2</v>
      </c>
      <c r="N126" s="8">
        <f>0.0476*SIN(4.2067/(0.0095*'Dataset experimental'!P126-1.9338)^3)</f>
        <v>2.8702269662646013E-2</v>
      </c>
      <c r="O126" s="8">
        <f>0.0214*'Dataset experimental'!F126-3.1067*'Dataset experimental'!B126*'Dataset experimental'!P126*('Dataset experimental'!T126-'Dataset experimental'!R126)*(0.39*'Dataset experimental'!P126*'Dataset experimental'!T126/'Dataset experimental'!V126-'Dataset experimental'!Z126+3.12)/(100000*'Dataset experimental'!V126)+0.7995</f>
        <v>1.1917580129730068</v>
      </c>
      <c r="P126" s="8">
        <f>0.4461*('Dataset experimental'!Z126-0.6*'Modelos normativos'!AB126)*(3.4*'Dataset experimental'!L126+0.17*'Dataset experimental'!B126/'Modelos normativos'!AC126)/200000</f>
        <v>5.8527014018710827E-2</v>
      </c>
      <c r="Q126" s="3">
        <f>0.0076*'Dataset experimental'!B126+(-0.0328)*(0.0171*'Dataset experimental'!AD126-0.9442)*'Avaliação do resultado ML'!O126-'Avaliação do resultado ML'!P126-0.0364</f>
        <v>2.6550587936722395E-2</v>
      </c>
      <c r="R126" s="3">
        <f t="shared" si="5"/>
        <v>1.0945168624433621</v>
      </c>
      <c r="S126" s="3">
        <f>(-0.042-0.014*'Com TS variável MC2020'!Q135)*('Modelos normativos'!AP126-ABS('Modelos Propostos'!K126)-'Dataset experimental'!W126+COS(T126))</f>
        <v>2.2199379017568563E-2</v>
      </c>
      <c r="T126" s="3">
        <f>'Dataset experimental'!O126-('Modelos normativos'!AQ126-SIN(0.083/('Dataset experimental'!M126-'Dataset experimental'!O126))-'Modelos empíricos'!I126)/0.646</f>
        <v>-0.14831609471243212</v>
      </c>
      <c r="X126" s="3">
        <f>'Modelos normativos'!S126+'Avaliação do resultado ML'!A126</f>
        <v>0.20364430974034547</v>
      </c>
      <c r="Y126" s="3">
        <f>X126/'Dataset experimental'!$AF126</f>
        <v>0.88541004234932807</v>
      </c>
      <c r="AK126" s="3">
        <f>'Modelos Propostos'!B126+H126</f>
        <v>0.2009197472976145</v>
      </c>
      <c r="AL126" s="3">
        <f>AK126/'Dataset experimental'!$AF126</f>
        <v>0.87356411868528039</v>
      </c>
      <c r="AW126" s="3">
        <f>'Modelos normativos'!S126+F126</f>
        <v>0.20573293180622851</v>
      </c>
      <c r="AX126" s="3">
        <f>AW126/'Dataset experimental'!$AF126</f>
        <v>0.89449100785316737</v>
      </c>
      <c r="BI126" s="3">
        <f>'Modelos Propostos'!B126+S126</f>
        <v>0.16174065858573083</v>
      </c>
      <c r="BJ126" s="3">
        <f>BI126/'Dataset experimental'!$AF126</f>
        <v>0.70322025472056882</v>
      </c>
      <c r="BU126" s="3">
        <f>'Modelos Propostos'!B126+L126</f>
        <v>0.20672104748898346</v>
      </c>
      <c r="BV126" s="3">
        <f>BU126/'Dataset experimental'!$AF126</f>
        <v>0.89878716299558026</v>
      </c>
      <c r="CH126" s="3">
        <f>'Modelos Propostos'!B126+Q126</f>
        <v>0.16609186750488469</v>
      </c>
      <c r="CI126" s="3">
        <f>CH126/'Dataset experimental'!$AF126</f>
        <v>0.72213855436906382</v>
      </c>
    </row>
    <row r="127" spans="1:87" x14ac:dyDescent="0.25">
      <c r="A127" s="3">
        <f t="shared" si="3"/>
        <v>0.12066994252053628</v>
      </c>
      <c r="B127" s="8">
        <f>'Dataset experimental'!K127*COS('Dataset experimental'!AC127)-'Dataset experimental'!M127-'Dataset experimental'!C127</f>
        <v>2.006911558501709</v>
      </c>
      <c r="C127" s="8">
        <f>('Dataset experimental'!AE127+SIN('Avaliação do resultado ML'!B127))*0.70674187</f>
        <v>0.114086023799935</v>
      </c>
      <c r="D127" s="8">
        <f>'Modelos Propostos'!E127+'Avaliação do resultado ML'!C127-'Modelos normativos'!AQ127</f>
        <v>-1.752841843261266</v>
      </c>
      <c r="E127" s="8">
        <f>'Modelos empíricos'!I127+1.1854</f>
        <v>2.2479175462895125</v>
      </c>
      <c r="F127" s="3">
        <f>-0.01753*('Modelos normativos'!AN127-'Dataset experimental'!C127-ABS(G127)-('Modelos Propostos'!E127-'Modelos normativos'!AP127)/0.25291)</f>
        <v>0.12102208205451662</v>
      </c>
      <c r="G127" s="3">
        <f>'Dataset experimental'!K127+'Modelos empíricos'!K127^2+('Modelos Propostos'!E127-'Modelos normativos'!AQ127)*4.10553</f>
        <v>-7.1170377685314925</v>
      </c>
      <c r="H127" s="3">
        <f t="shared" si="4"/>
        <v>3.1870000256630608E-2</v>
      </c>
      <c r="I127" s="3">
        <f>(1.61428/'Dataset experimental'!Q127)^3</f>
        <v>0.62837330656062362</v>
      </c>
      <c r="J127" s="3">
        <f>SIN('Dataset experimental'!E127)+1.450178*(SIN('Avaliação do resultado ML'!I127)+'Dataset experimental'!C127)</f>
        <v>-0.14711036153808765</v>
      </c>
      <c r="K127" s="3">
        <f>('Modelos empíricos'!C127-'Dataset experimental'!G127)*'Dataset experimental'!AE127-'Modelos normativos'!AP127</f>
        <v>1.1178688219898272</v>
      </c>
      <c r="L127" s="3">
        <f>0.0076*'Dataset experimental'!B127+'Avaliação do resultado ML'!M127+'Avaliação do resultado ML'!N127+(-0.0328)*(0.0171*'Dataset experimental'!AD127-0.9442)*'Avaliação do resultado ML'!O127-'Avaliação do resultado ML'!P127-0.0364</f>
        <v>3.1809826212027589E-2</v>
      </c>
      <c r="M127" s="8">
        <f>0.03283*SIN(0.7328*'Dataset experimental'!D127-1.8266)</f>
        <v>1.1926910321452761E-2</v>
      </c>
      <c r="N127" s="8">
        <f>0.0476*SIN(4.2067/(0.0095*'Dataset experimental'!P127-1.9338)^3)</f>
        <v>2.8702269662646013E-2</v>
      </c>
      <c r="O127" s="8">
        <f>0.0214*'Dataset experimental'!F127-3.1067*'Dataset experimental'!B127*'Dataset experimental'!P127*('Dataset experimental'!T127-'Dataset experimental'!R127)*(0.39*'Dataset experimental'!P127*'Dataset experimental'!T127/'Dataset experimental'!V127-'Dataset experimental'!Z127+3.12)/(100000*'Dataset experimental'!V127)+0.7995</f>
        <v>0.56529901449579645</v>
      </c>
      <c r="P127" s="8">
        <f>0.4461*('Dataset experimental'!Z127-0.6*'Modelos normativos'!AB127)*(3.4*'Dataset experimental'!L127+0.17*'Dataset experimental'!B127/'Modelos normativos'!AC127)/200000</f>
        <v>7.7426381064950339E-2</v>
      </c>
      <c r="Q127" s="3">
        <f>0.0076*'Dataset experimental'!B127+(-0.0328)*(0.0171*'Dataset experimental'!AD127-0.9442)*'Avaliação do resultado ML'!O127-'Avaliação do resultado ML'!P127-0.0364</f>
        <v>-8.8193537720712006E-3</v>
      </c>
      <c r="R127" s="3">
        <f t="shared" si="5"/>
        <v>0.99811189067717376</v>
      </c>
      <c r="S127" s="3">
        <f>(-0.042-0.014*'Com TS variável MC2020'!Q136)*('Modelos normativos'!AP127-ABS('Modelos Propostos'!K127)-'Dataset experimental'!W127+COS(T127))</f>
        <v>2.6464633801420532E-2</v>
      </c>
      <c r="T127" s="3">
        <f>'Dataset experimental'!O127-('Modelos normativos'!AQ127-SIN(0.083/('Dataset experimental'!M127-'Dataset experimental'!O127))-'Modelos empíricos'!I127)/0.646</f>
        <v>-1.0803975842535358</v>
      </c>
      <c r="X127" s="3">
        <f>'Modelos normativos'!S127+'Avaliação do resultado ML'!A127</f>
        <v>0.24372283014900392</v>
      </c>
      <c r="Y127" s="3">
        <f>X127/'Dataset experimental'!$AF127</f>
        <v>0.97489132059601569</v>
      </c>
      <c r="AK127" s="3">
        <f>'Modelos Propostos'!B127+H127</f>
        <v>0.22498725044544443</v>
      </c>
      <c r="AL127" s="3">
        <f>AK127/'Dataset experimental'!$AF127</f>
        <v>0.89994900178177772</v>
      </c>
      <c r="AW127" s="3">
        <f>'Modelos normativos'!S127+F127</f>
        <v>0.24407496968298426</v>
      </c>
      <c r="AX127" s="3">
        <f>AW127/'Dataset experimental'!$AF127</f>
        <v>0.97629987873193702</v>
      </c>
      <c r="BI127" s="3">
        <f>'Modelos Propostos'!B127+S127</f>
        <v>0.21958188399023434</v>
      </c>
      <c r="BJ127" s="3">
        <f>BI127/'Dataset experimental'!$AF127</f>
        <v>0.87832753596093738</v>
      </c>
      <c r="BU127" s="3">
        <f>'Modelos Propostos'!B127+L127</f>
        <v>0.22492707640084142</v>
      </c>
      <c r="BV127" s="3">
        <f>BU127/'Dataset experimental'!$AF127</f>
        <v>0.89970830560336568</v>
      </c>
      <c r="CH127" s="3">
        <f>'Modelos Propostos'!B127+Q127</f>
        <v>0.1842978964167426</v>
      </c>
      <c r="CI127" s="3">
        <f>CH127/'Dataset experimental'!$AF127</f>
        <v>0.73719158566697041</v>
      </c>
    </row>
    <row r="128" spans="1:87" x14ac:dyDescent="0.25">
      <c r="A128" s="3">
        <f t="shared" si="3"/>
        <v>7.357709357012418E-2</v>
      </c>
      <c r="B128" s="8">
        <f>'Dataset experimental'!K128*COS('Dataset experimental'!AC128)-'Dataset experimental'!M128-'Dataset experimental'!C128</f>
        <v>2.006911558501709</v>
      </c>
      <c r="C128" s="8">
        <f>('Dataset experimental'!AE128+SIN('Avaliação do resultado ML'!B128))*0.70674187</f>
        <v>7.1878047021451369E-2</v>
      </c>
      <c r="D128" s="8">
        <f>'Modelos Propostos'!E128+'Avaliação do resultado ML'!C128-'Modelos normativos'!AQ128</f>
        <v>-1.2085135066442039</v>
      </c>
      <c r="E128" s="8">
        <f>'Modelos empíricos'!I128+1.1854</f>
        <v>2.1499696770971704</v>
      </c>
      <c r="F128" s="3">
        <f>-0.01753*('Modelos normativos'!AN128-'Dataset experimental'!C128-ABS(G128)-('Modelos Propostos'!E128-'Modelos normativos'!AP128)/0.25291)</f>
        <v>7.2758890175902619E-2</v>
      </c>
      <c r="G128" s="3">
        <f>'Dataset experimental'!K128+'Modelos empíricos'!K128^2+('Modelos Propostos'!E128-'Modelos normativos'!AQ128)*4.10553</f>
        <v>-3.5482611909572741</v>
      </c>
      <c r="H128" s="3">
        <f t="shared" si="4"/>
        <v>9.0296943505088975E-2</v>
      </c>
      <c r="I128" s="3">
        <f>(1.61428/'Dataset experimental'!Q128)^3</f>
        <v>0.62837330656062362</v>
      </c>
      <c r="J128" s="3">
        <f>SIN('Dataset experimental'!E128)+1.450178*(SIN('Avaliação do resultado ML'!I128)+'Dataset experimental'!C128)</f>
        <v>-0.14711036153808765</v>
      </c>
      <c r="K128" s="3">
        <f>('Modelos empíricos'!C128-'Dataset experimental'!G128)*'Dataset experimental'!AE128-'Modelos normativos'!AP128</f>
        <v>2.8975503099111908</v>
      </c>
      <c r="L128" s="3">
        <f>0.0076*'Dataset experimental'!B128+'Avaliação do resultado ML'!M128+'Avaliação do resultado ML'!N128+(-0.0328)*(0.0171*'Dataset experimental'!AD128-0.9442)*'Avaliação do resultado ML'!O128-'Avaliação do resultado ML'!P128-0.0364</f>
        <v>0.10377949876034549</v>
      </c>
      <c r="M128" s="8">
        <f>0.03283*SIN(0.7328*'Dataset experimental'!D128-1.8266)</f>
        <v>1.1926910321452761E-2</v>
      </c>
      <c r="N128" s="8">
        <f>0.0476*SIN(4.2067/(0.0095*'Dataset experimental'!P128-1.9338)^3)</f>
        <v>2.8702269662646013E-2</v>
      </c>
      <c r="O128" s="8">
        <f>0.0214*'Dataset experimental'!F128-3.1067*'Dataset experimental'!B128*'Dataset experimental'!P128*('Dataset experimental'!T128-'Dataset experimental'!R128)*(0.39*'Dataset experimental'!P128*'Dataset experimental'!T128/'Dataset experimental'!V128-'Dataset experimental'!Z128+3.12)/(100000*'Dataset experimental'!V128)+0.7995</f>
        <v>1.8182170114502183</v>
      </c>
      <c r="P128" s="8">
        <f>0.4461*('Dataset experimental'!Z128-0.6*'Modelos normativos'!AB128)*(3.4*'Dataset experimental'!L128+0.17*'Dataset experimental'!B128/'Modelos normativos'!AC128)/200000</f>
        <v>3.9627646972471266E-2</v>
      </c>
      <c r="Q128" s="3">
        <f>0.0076*'Dataset experimental'!B128+(-0.0328)*(0.0171*'Dataset experimental'!AD128-0.9442)*'Avaliação do resultado ML'!O128-'Avaliação do resultado ML'!P128-0.0364</f>
        <v>6.3150318776246703E-2</v>
      </c>
      <c r="R128" s="3">
        <f t="shared" si="5"/>
        <v>1.1493135285857894</v>
      </c>
      <c r="S128" s="3">
        <f>(-0.042-0.014*'Com TS variável MC2020'!Q137)*('Modelos normativos'!AP128-ABS('Modelos Propostos'!K128)-'Dataset experimental'!W128+COS(T128))</f>
        <v>3.1957668935549591E-2</v>
      </c>
      <c r="T128" s="3">
        <f>'Dataset experimental'!O128-('Modelos normativos'!AQ128-SIN(0.083/('Dataset experimental'!M128-'Dataset experimental'!O128))-'Modelos empíricos'!I128)/0.646</f>
        <v>0.96533850647941888</v>
      </c>
      <c r="X128" s="3">
        <f>'Modelos normativos'!S128+'Avaliação do resultado ML'!A128</f>
        <v>0.15972465928774038</v>
      </c>
      <c r="Y128" s="3">
        <f>X128/'Dataset experimental'!$AF128</f>
        <v>0.88735921826522435</v>
      </c>
      <c r="AK128" s="3">
        <f>'Modelos Propostos'!B128+H128</f>
        <v>0.18494756496636897</v>
      </c>
      <c r="AL128" s="3">
        <f>AK128/'Dataset experimental'!$AF128</f>
        <v>1.0274864720353831</v>
      </c>
      <c r="AW128" s="3">
        <f>'Modelos normativos'!S128+F128</f>
        <v>0.15890645589351882</v>
      </c>
      <c r="AX128" s="3">
        <f>AW128/'Dataset experimental'!$AF128</f>
        <v>0.8828136438528823</v>
      </c>
      <c r="BI128" s="3">
        <f>'Modelos Propostos'!B128+S128</f>
        <v>0.12660829039682958</v>
      </c>
      <c r="BJ128" s="3">
        <f>BI128/'Dataset experimental'!$AF128</f>
        <v>0.70337939109349767</v>
      </c>
      <c r="BU128" s="3">
        <f>'Modelos Propostos'!B128+L128</f>
        <v>0.19843012022162548</v>
      </c>
      <c r="BV128" s="3">
        <f>BU128/'Dataset experimental'!$AF128</f>
        <v>1.1023895567868083</v>
      </c>
      <c r="CH128" s="3">
        <f>'Modelos Propostos'!B128+Q128</f>
        <v>0.15780094023752669</v>
      </c>
      <c r="CI128" s="3">
        <f>CH128/'Dataset experimental'!$AF128</f>
        <v>0.87667189020848169</v>
      </c>
    </row>
    <row r="129" spans="1:87" x14ac:dyDescent="0.25">
      <c r="A129" s="3">
        <f t="shared" si="3"/>
        <v>9.9044083067303529E-2</v>
      </c>
      <c r="B129" s="8">
        <f>'Dataset experimental'!K129*COS('Dataset experimental'!AC129)-'Dataset experimental'!M129-'Dataset experimental'!C129</f>
        <v>2.006911558501709</v>
      </c>
      <c r="C129" s="8">
        <f>('Dataset experimental'!AE129+SIN('Avaliação do resultado ML'!B129))*0.70674187</f>
        <v>9.298203541069322E-2</v>
      </c>
      <c r="D129" s="8">
        <f>'Modelos Propostos'!E129+'Avaliação do resultado ML'!C129-'Modelos normativos'!AQ129</f>
        <v>-1.4916445176541928</v>
      </c>
      <c r="E129" s="8">
        <f>'Modelos empíricos'!I129+1.1854</f>
        <v>2.1402954966301495</v>
      </c>
      <c r="F129" s="3">
        <f>-0.01753*('Modelos normativos'!AN129-'Dataset experimental'!C129-ABS(G129)-('Modelos Propostos'!E129-'Modelos normativos'!AP129)/0.25291)</f>
        <v>0.10113270513318656</v>
      </c>
      <c r="G129" s="3">
        <f>'Dataset experimental'!K129+'Modelos empíricos'!K129^2+('Modelos Propostos'!E129-'Modelos normativos'!AQ129)*4.10553</f>
        <v>-5.5092174262161056</v>
      </c>
      <c r="H129" s="3">
        <f t="shared" si="4"/>
        <v>6.1378467729452213E-2</v>
      </c>
      <c r="I129" s="3">
        <f>(1.61428/'Dataset experimental'!Q129)^3</f>
        <v>0.62837330656062362</v>
      </c>
      <c r="J129" s="3">
        <f>SIN('Dataset experimental'!E129)+1.450178*(SIN('Avaliação do resultado ML'!I129)+'Dataset experimental'!C129)</f>
        <v>-0.14711036153808765</v>
      </c>
      <c r="K129" s="3">
        <f>('Modelos empíricos'!C129-'Dataset experimental'!G129)*'Dataset experimental'!AE129-'Modelos normativos'!AP129</f>
        <v>2.0166951233246309</v>
      </c>
      <c r="L129" s="3">
        <f>0.0076*'Dataset experimental'!B129+'Avaliação do resultado ML'!M129+'Avaliação do resultado ML'!N129+(-0.0328)*(0.0171*'Dataset experimental'!AD129-0.9442)*'Avaliação do resultado ML'!O129-'Avaliação do resultado ML'!P129-0.0364</f>
        <v>6.7179767920821185E-2</v>
      </c>
      <c r="M129" s="8">
        <f>0.03283*SIN(0.7328*'Dataset experimental'!D129-1.8266)</f>
        <v>1.1926910321452761E-2</v>
      </c>
      <c r="N129" s="8">
        <f>0.0476*SIN(4.2067/(0.0095*'Dataset experimental'!P129-1.9338)^3)</f>
        <v>2.8702269662646013E-2</v>
      </c>
      <c r="O129" s="8">
        <f>0.0214*'Dataset experimental'!F129-3.1067*'Dataset experimental'!B129*'Dataset experimental'!P129*('Dataset experimental'!T129-'Dataset experimental'!R129)*(0.39*'Dataset experimental'!P129*'Dataset experimental'!T129/'Dataset experimental'!V129-'Dataset experimental'!Z129+3.12)/(100000*'Dataset experimental'!V129)+0.7995</f>
        <v>1.1917580129730068</v>
      </c>
      <c r="P129" s="8">
        <f>0.4461*('Dataset experimental'!Z129-0.6*'Modelos normativos'!AB129)*(3.4*'Dataset experimental'!L129+0.17*'Dataset experimental'!B129/'Modelos normativos'!AC129)/200000</f>
        <v>5.8527014018710827E-2</v>
      </c>
      <c r="Q129" s="3">
        <f>0.0076*'Dataset experimental'!B129+(-0.0328)*(0.0171*'Dataset experimental'!AD129-0.9442)*'Avaliação do resultado ML'!O129-'Avaliação do resultado ML'!P129-0.0364</f>
        <v>2.6550587936722395E-2</v>
      </c>
      <c r="R129" s="3">
        <f t="shared" si="5"/>
        <v>1.0945168624433621</v>
      </c>
      <c r="S129" s="3">
        <f>(-0.042-0.014*'Com TS variável MC2020'!Q138)*('Modelos normativos'!AP129-ABS('Modelos Propostos'!K129)-'Dataset experimental'!W129+COS(T129))</f>
        <v>2.2199379017568563E-2</v>
      </c>
      <c r="T129" s="3">
        <f>'Dataset experimental'!O129-('Modelos normativos'!AQ129-SIN(0.083/('Dataset experimental'!M129-'Dataset experimental'!O129))-'Modelos empíricos'!I129)/0.646</f>
        <v>-0.14831609471243212</v>
      </c>
      <c r="X129" s="3">
        <f>'Modelos normativos'!S129+'Avaliação do resultado ML'!A129</f>
        <v>0.20364430974034547</v>
      </c>
      <c r="Y129" s="3">
        <f>X129/'Dataset experimental'!$AF129</f>
        <v>0.88541004234932807</v>
      </c>
      <c r="AK129" s="3">
        <f>'Modelos Propostos'!B129+H129</f>
        <v>0.2009197472976145</v>
      </c>
      <c r="AL129" s="3">
        <f>AK129/'Dataset experimental'!$AF129</f>
        <v>0.87356411868528039</v>
      </c>
      <c r="AW129" s="3">
        <f>'Modelos normativos'!S129+F129</f>
        <v>0.20573293180622851</v>
      </c>
      <c r="AX129" s="3">
        <f>AW129/'Dataset experimental'!$AF129</f>
        <v>0.89449100785316737</v>
      </c>
      <c r="BI129" s="3">
        <f>'Modelos Propostos'!B129+S129</f>
        <v>0.16174065858573083</v>
      </c>
      <c r="BJ129" s="3">
        <f>BI129/'Dataset experimental'!$AF129</f>
        <v>0.70322025472056882</v>
      </c>
      <c r="BU129" s="3">
        <f>'Modelos Propostos'!B129+L129</f>
        <v>0.20672104748898346</v>
      </c>
      <c r="BV129" s="3">
        <f>BU129/'Dataset experimental'!$AF129</f>
        <v>0.89878716299558026</v>
      </c>
      <c r="CH129" s="3">
        <f>'Modelos Propostos'!B129+Q129</f>
        <v>0.16609186750488469</v>
      </c>
      <c r="CI129" s="3">
        <f>CH129/'Dataset experimental'!$AF129</f>
        <v>0.72213855436906382</v>
      </c>
    </row>
    <row r="130" spans="1:87" x14ac:dyDescent="0.25">
      <c r="A130" s="3">
        <f t="shared" si="3"/>
        <v>0.12066994252053628</v>
      </c>
      <c r="B130" s="8">
        <f>'Dataset experimental'!K130*COS('Dataset experimental'!AC130)-'Dataset experimental'!M130-'Dataset experimental'!C130</f>
        <v>2.006911558501709</v>
      </c>
      <c r="C130" s="8">
        <f>('Dataset experimental'!AE130+SIN('Avaliação do resultado ML'!B130))*0.70674187</f>
        <v>0.114086023799935</v>
      </c>
      <c r="D130" s="8">
        <f>'Modelos Propostos'!E130+'Avaliação do resultado ML'!C130-'Modelos normativos'!AQ130</f>
        <v>-1.752841843261266</v>
      </c>
      <c r="E130" s="8">
        <f>'Modelos empíricos'!I130+1.1854</f>
        <v>2.2479175462895125</v>
      </c>
      <c r="F130" s="3">
        <f>-0.01753*('Modelos normativos'!AN130-'Dataset experimental'!C130-ABS(G130)-('Modelos Propostos'!E130-'Modelos normativos'!AP130)/0.25291)</f>
        <v>0.12102208205451662</v>
      </c>
      <c r="G130" s="3">
        <f>'Dataset experimental'!K130+'Modelos empíricos'!K130^2+('Modelos Propostos'!E130-'Modelos normativos'!AQ130)*4.10553</f>
        <v>-7.1170377685314925</v>
      </c>
      <c r="H130" s="3">
        <f t="shared" si="4"/>
        <v>3.1870000256630608E-2</v>
      </c>
      <c r="I130" s="3">
        <f>(1.61428/'Dataset experimental'!Q130)^3</f>
        <v>0.62837330656062362</v>
      </c>
      <c r="J130" s="3">
        <f>SIN('Dataset experimental'!E130)+1.450178*(SIN('Avaliação do resultado ML'!I130)+'Dataset experimental'!C130)</f>
        <v>-0.14711036153808765</v>
      </c>
      <c r="K130" s="3">
        <f>('Modelos empíricos'!C130-'Dataset experimental'!G130)*'Dataset experimental'!AE130-'Modelos normativos'!AP130</f>
        <v>1.1178688219898272</v>
      </c>
      <c r="L130" s="3">
        <f>0.0076*'Dataset experimental'!B130+'Avaliação do resultado ML'!M130+'Avaliação do resultado ML'!N130+(-0.0328)*(0.0171*'Dataset experimental'!AD130-0.9442)*'Avaliação do resultado ML'!O130-'Avaliação do resultado ML'!P130-0.0364</f>
        <v>3.1809826212027589E-2</v>
      </c>
      <c r="M130" s="8">
        <f>0.03283*SIN(0.7328*'Dataset experimental'!D130-1.8266)</f>
        <v>1.1926910321452761E-2</v>
      </c>
      <c r="N130" s="8">
        <f>0.0476*SIN(4.2067/(0.0095*'Dataset experimental'!P130-1.9338)^3)</f>
        <v>2.8702269662646013E-2</v>
      </c>
      <c r="O130" s="8">
        <f>0.0214*'Dataset experimental'!F130-3.1067*'Dataset experimental'!B130*'Dataset experimental'!P130*('Dataset experimental'!T130-'Dataset experimental'!R130)*(0.39*'Dataset experimental'!P130*'Dataset experimental'!T130/'Dataset experimental'!V130-'Dataset experimental'!Z130+3.12)/(100000*'Dataset experimental'!V130)+0.7995</f>
        <v>0.56529901449579645</v>
      </c>
      <c r="P130" s="8">
        <f>0.4461*('Dataset experimental'!Z130-0.6*'Modelos normativos'!AB130)*(3.4*'Dataset experimental'!L130+0.17*'Dataset experimental'!B130/'Modelos normativos'!AC130)/200000</f>
        <v>7.7426381064950339E-2</v>
      </c>
      <c r="Q130" s="3">
        <f>0.0076*'Dataset experimental'!B130+(-0.0328)*(0.0171*'Dataset experimental'!AD130-0.9442)*'Avaliação do resultado ML'!O130-'Avaliação do resultado ML'!P130-0.0364</f>
        <v>-8.8193537720712006E-3</v>
      </c>
      <c r="R130" s="3">
        <f t="shared" si="5"/>
        <v>0.99811189067717376</v>
      </c>
      <c r="S130" s="3">
        <f>(-0.042-0.014*'Com TS variável MC2020'!Q139)*('Modelos normativos'!AP130-ABS('Modelos Propostos'!K130)-'Dataset experimental'!W130+COS(T130))</f>
        <v>2.6464633801420532E-2</v>
      </c>
      <c r="T130" s="3">
        <f>'Dataset experimental'!O130-('Modelos normativos'!AQ130-SIN(0.083/('Dataset experimental'!M130-'Dataset experimental'!O130))-'Modelos empíricos'!I130)/0.646</f>
        <v>-1.0803975842535358</v>
      </c>
      <c r="X130" s="3">
        <f>'Modelos normativos'!S130+'Avaliação do resultado ML'!A130</f>
        <v>0.24372283014900392</v>
      </c>
      <c r="Y130" s="3">
        <f>X130/'Dataset experimental'!$AF130</f>
        <v>0.97489132059601569</v>
      </c>
      <c r="AK130" s="3">
        <f>'Modelos Propostos'!B130+H130</f>
        <v>0.22498725044544443</v>
      </c>
      <c r="AL130" s="3">
        <f>AK130/'Dataset experimental'!$AF130</f>
        <v>0.89994900178177772</v>
      </c>
      <c r="AW130" s="3">
        <f>'Modelos normativos'!S130+F130</f>
        <v>0.24407496968298426</v>
      </c>
      <c r="AX130" s="3">
        <f>AW130/'Dataset experimental'!$AF130</f>
        <v>0.97629987873193702</v>
      </c>
      <c r="BI130" s="3">
        <f>'Modelos Propostos'!B130+S130</f>
        <v>0.21958188399023434</v>
      </c>
      <c r="BJ130" s="3">
        <f>BI130/'Dataset experimental'!$AF130</f>
        <v>0.87832753596093738</v>
      </c>
      <c r="BU130" s="3">
        <f>'Modelos Propostos'!B130+L130</f>
        <v>0.22492707640084142</v>
      </c>
      <c r="BV130" s="3">
        <f>BU130/'Dataset experimental'!$AF130</f>
        <v>0.89970830560336568</v>
      </c>
      <c r="CH130" s="3">
        <f>'Modelos Propostos'!B130+Q130</f>
        <v>0.1842978964167426</v>
      </c>
      <c r="CI130" s="3">
        <f>CH130/'Dataset experimental'!$AF130</f>
        <v>0.73719158566697041</v>
      </c>
    </row>
    <row r="131" spans="1:87" x14ac:dyDescent="0.25">
      <c r="A131" s="3">
        <f t="shared" ref="A131:A194" si="6">0.0894*ABS(D131)-0.01603*E131</f>
        <v>1.6732646376348248E-2</v>
      </c>
      <c r="B131" s="8">
        <f>'Dataset experimental'!K131*COS('Dataset experimental'!AC131)-'Dataset experimental'!M131-'Dataset experimental'!C131</f>
        <v>2.006911558501709</v>
      </c>
      <c r="C131" s="8">
        <f>('Dataset experimental'!AE131+SIN('Avaliação do resultado ML'!B131))*0.70674187</f>
        <v>0.114086023799935</v>
      </c>
      <c r="D131" s="8">
        <f>'Modelos Propostos'!E131+'Avaliação do resultado ML'!C131-'Modelos normativos'!AQ131</f>
        <v>-0.61098651628435452</v>
      </c>
      <c r="E131" s="8">
        <f>'Modelos empíricos'!I131+1.1854</f>
        <v>2.3636648895491605</v>
      </c>
      <c r="F131" s="3">
        <f>-0.01753*('Modelos normativos'!AN131-'Dataset experimental'!C131-ABS(G131)-('Modelos Propostos'!E131-'Modelos normativos'!AP131)/0.25291)</f>
        <v>5.3302192580889668E-2</v>
      </c>
      <c r="G131" s="3">
        <f>'Dataset experimental'!K131+'Modelos empíricos'!K131^2+('Modelos Propostos'!E131-'Modelos normativos'!AQ131)*4.10553</f>
        <v>-1.660469026648655</v>
      </c>
      <c r="H131" s="3">
        <f t="shared" ref="H131:H194" si="7">0.03283*(J131+K131)</f>
        <v>8.4147594282233215E-2</v>
      </c>
      <c r="I131" s="3">
        <f>(1.61428/'Dataset experimental'!Q131)^3</f>
        <v>0.62837330656062362</v>
      </c>
      <c r="J131" s="3">
        <f>SIN('Dataset experimental'!E131)+1.450178*(SIN('Avaliação do resultado ML'!I131)+'Dataset experimental'!C131)</f>
        <v>0.38288491573232841</v>
      </c>
      <c r="K131" s="3">
        <f>('Modelos empíricos'!C131-'Dataset experimental'!G131)*'Dataset experimental'!AE131-'Modelos normativos'!AP131</f>
        <v>2.1802461924685006</v>
      </c>
      <c r="L131" s="3">
        <f>0.0076*'Dataset experimental'!B131+'Avaliação do resultado ML'!M131+'Avaliação do resultado ML'!N131+(-0.0328)*(0.0171*'Dataset experimental'!AD131-0.9442)*'Avaliação do resultado ML'!O131-'Avaliação do resultado ML'!P131-0.0364</f>
        <v>8.4401877983484544E-2</v>
      </c>
      <c r="M131" s="8">
        <f>0.03283*SIN(0.7328*'Dataset experimental'!D131-1.8266)</f>
        <v>2.9326529015635511E-2</v>
      </c>
      <c r="N131" s="8">
        <f>0.0476*SIN(4.2067/(0.0095*'Dataset experimental'!P131-1.9338)^3)</f>
        <v>2.8702269662646013E-2</v>
      </c>
      <c r="O131" s="8">
        <f>0.0214*'Dataset experimental'!F131-3.1067*'Dataset experimental'!B131*'Dataset experimental'!P131*('Dataset experimental'!T131-'Dataset experimental'!R131)*(0.39*'Dataset experimental'!P131*'Dataset experimental'!T131/'Dataset experimental'!V131-'Dataset experimental'!Z131+3.12)/(100000*'Dataset experimental'!V131)+0.7995</f>
        <v>0.87765619457215049</v>
      </c>
      <c r="P131" s="8">
        <f>0.4461*('Dataset experimental'!Z131-0.6*'Modelos normativos'!AB131)*(3.4*'Dataset experimental'!L131+0.17*'Dataset experimental'!B131/'Modelos normativos'!AC131)/200000</f>
        <v>4.9863050462386101E-2</v>
      </c>
      <c r="Q131" s="3">
        <f>0.0076*'Dataset experimental'!B131+(-0.0328)*(0.0171*'Dataset experimental'!AD131-0.9442)*'Avaliação do resultado ML'!O131-'Avaliação do resultado ML'!P131-0.0364</f>
        <v>2.6373079305203009E-2</v>
      </c>
      <c r="R131" s="3">
        <f t="shared" ref="R131:R194" si="8">L131/H131</f>
        <v>1.0030218772553194</v>
      </c>
      <c r="S131" s="3">
        <f>(-0.042-0.014*'Com TS variável MC2020'!Q140)*('Modelos normativos'!AP131-ABS('Modelos Propostos'!K131)-'Dataset experimental'!W131+COS(T131))</f>
        <v>6.345565016298535E-2</v>
      </c>
      <c r="T131" s="3">
        <f>'Dataset experimental'!O131-('Modelos normativos'!AQ131-SIN(0.083/('Dataset experimental'!M131-'Dataset experimental'!O131))-'Modelos empíricos'!I131)/0.646</f>
        <v>1.9164845271488606</v>
      </c>
      <c r="X131" s="3">
        <f>'Modelos normativos'!S131+'Avaliação do resultado ML'!A131</f>
        <v>0.10911763997212511</v>
      </c>
      <c r="Y131" s="3">
        <f>X131/'Dataset experimental'!$AF131</f>
        <v>0.72745093314750076</v>
      </c>
      <c r="AK131" s="3">
        <f>'Modelos Propostos'!B131+H131</f>
        <v>0.1942447340324705</v>
      </c>
      <c r="AL131" s="3">
        <f>AK131/'Dataset experimental'!$AF131</f>
        <v>1.2949648935498035</v>
      </c>
      <c r="AW131" s="3">
        <f>'Modelos normativos'!S131+F131</f>
        <v>0.14568718617666654</v>
      </c>
      <c r="AX131" s="3">
        <f>AW131/'Dataset experimental'!$AF131</f>
        <v>0.97124790784444359</v>
      </c>
      <c r="BI131" s="3">
        <f>'Modelos Propostos'!B131+S131</f>
        <v>0.17355278991322265</v>
      </c>
      <c r="BJ131" s="3">
        <f>BI131/'Dataset experimental'!$AF131</f>
        <v>1.1570185994214843</v>
      </c>
      <c r="BU131" s="3">
        <f>'Modelos Propostos'!B131+L131</f>
        <v>0.19449901773372186</v>
      </c>
      <c r="BV131" s="3">
        <f>BU131/'Dataset experimental'!$AF131</f>
        <v>1.2966601182248125</v>
      </c>
      <c r="CH131" s="3">
        <f>'Modelos Propostos'!B131+Q131</f>
        <v>0.13647021905544032</v>
      </c>
      <c r="CI131" s="3">
        <f>CH131/'Dataset experimental'!$AF131</f>
        <v>0.90980146036960219</v>
      </c>
    </row>
    <row r="132" spans="1:87" x14ac:dyDescent="0.25">
      <c r="A132" s="3">
        <f t="shared" si="6"/>
        <v>2.256847742206023E-2</v>
      </c>
      <c r="B132" s="8">
        <f>'Dataset experimental'!K132*COS('Dataset experimental'!AC132)-'Dataset experimental'!M132-'Dataset experimental'!C132</f>
        <v>2.006911558501709</v>
      </c>
      <c r="C132" s="8">
        <f>('Dataset experimental'!AE132+SIN('Avaliação do resultado ML'!B132))*0.70674187</f>
        <v>0.13519001218917684</v>
      </c>
      <c r="D132" s="8">
        <f>'Modelos Propostos'!E132+'Avaliação do resultado ML'!C132-'Modelos normativos'!AQ132</f>
        <v>-0.71474239234469328</v>
      </c>
      <c r="E132" s="8">
        <f>'Modelos empíricos'!I132+1.1854</f>
        <v>2.5782590426422551</v>
      </c>
      <c r="F132" s="3">
        <f>-0.01753*('Modelos normativos'!AN132-'Dataset experimental'!C132-ABS(G132)-('Modelos Propostos'!E132-'Modelos normativos'!AP132)/0.25291)</f>
        <v>6.0275590234995333E-2</v>
      </c>
      <c r="G132" s="3">
        <f>'Dataset experimental'!K132+'Modelos empíricos'!K132^2+('Modelos Propostos'!E132-'Modelos normativos'!AQ132)*4.10553</f>
        <v>-2.6365747570977316</v>
      </c>
      <c r="H132" s="3">
        <f t="shared" si="7"/>
        <v>6.281206681639695E-2</v>
      </c>
      <c r="I132" s="3">
        <f>(1.61428/'Dataset experimental'!Q132)^3</f>
        <v>0.62837330656062362</v>
      </c>
      <c r="J132" s="3">
        <f>SIN('Dataset experimental'!E132)+1.450178*(SIN('Avaliação do resultado ML'!I132)+'Dataset experimental'!C132)</f>
        <v>0.38288491573232841</v>
      </c>
      <c r="K132" s="3">
        <f>('Modelos empíricos'!C132-'Dataset experimental'!G132)*'Dataset experimental'!AE132-'Modelos normativos'!AP132</f>
        <v>1.5303671956413225</v>
      </c>
      <c r="L132" s="3">
        <f>0.0076*'Dataset experimental'!B132+'Avaliação do resultado ML'!M132+'Avaliação do resultado ML'!N132+(-0.0328)*(0.0171*'Dataset experimental'!AD132-0.9442)*'Avaliação do resultado ML'!O132-'Avaliação do resultado ML'!P132-0.0364</f>
        <v>6.3008693376562216E-2</v>
      </c>
      <c r="M132" s="8">
        <f>0.03283*SIN(0.7328*'Dataset experimental'!D132-1.8266)</f>
        <v>2.9326529015635511E-2</v>
      </c>
      <c r="N132" s="8">
        <f>0.0476*SIN(4.2067/(0.0095*'Dataset experimental'!P132-1.9338)^3)</f>
        <v>2.8702269662646013E-2</v>
      </c>
      <c r="O132" s="8">
        <f>0.0214*'Dataset experimental'!F132-3.1067*'Dataset experimental'!B132*'Dataset experimental'!P132*('Dataset experimental'!T132-'Dataset experimental'!R132)*(0.39*'Dataset experimental'!P132*'Dataset experimental'!T132/'Dataset experimental'!V132-'Dataset experimental'!Z132+3.12)/(100000*'Dataset experimental'!V132)+0.7995</f>
        <v>0.52087721474555038</v>
      </c>
      <c r="P132" s="8">
        <f>0.4461*('Dataset experimental'!Z132-0.6*'Modelos normativos'!AB132)*(3.4*'Dataset experimental'!L132+0.17*'Dataset experimental'!B132/'Modelos normativos'!AC132)/200000</f>
        <v>6.2030899836046448E-2</v>
      </c>
      <c r="Q132" s="3">
        <f>0.0076*'Dataset experimental'!B132+(-0.0328)*(0.0171*'Dataset experimental'!AD132-0.9442)*'Avaliação do resultado ML'!O132-'Avaliação do resultado ML'!P132-0.0364</f>
        <v>4.9798946982806888E-3</v>
      </c>
      <c r="R132" s="3">
        <f t="shared" si="8"/>
        <v>1.0031303946857857</v>
      </c>
      <c r="S132" s="3">
        <f>(-0.042-0.014*'Com TS variável MC2020'!Q141)*('Modelos normativos'!AP132-ABS('Modelos Propostos'!K132)-'Dataset experimental'!W132+COS(T132))</f>
        <v>5.8214760372845467E-2</v>
      </c>
      <c r="T132" s="3">
        <f>'Dataset experimental'!O132-('Modelos normativos'!AQ132-SIN(0.083/('Dataset experimental'!M132-'Dataset experimental'!O132))-'Modelos empíricos'!I132)/0.646</f>
        <v>1.5725298032431851</v>
      </c>
      <c r="X132" s="3">
        <f>'Modelos normativos'!S132+'Avaliação do resultado ML'!A132</f>
        <v>0.12880726183125693</v>
      </c>
      <c r="Y132" s="3">
        <f>X132/'Dataset experimental'!$AF132</f>
        <v>0.85871507887504628</v>
      </c>
      <c r="AK132" s="3">
        <f>'Modelos Propostos'!B132+H132</f>
        <v>0.20840468500565199</v>
      </c>
      <c r="AL132" s="3">
        <f>AK132/'Dataset experimental'!$AF132</f>
        <v>1.3893645667043466</v>
      </c>
      <c r="AW132" s="3">
        <f>'Modelos normativos'!S132+F132</f>
        <v>0.16651437464419203</v>
      </c>
      <c r="AX132" s="3">
        <f>AW132/'Dataset experimental'!$AF132</f>
        <v>1.1100958309612803</v>
      </c>
      <c r="BI132" s="3">
        <f>'Modelos Propostos'!B132+S132</f>
        <v>0.20380737856210052</v>
      </c>
      <c r="BJ132" s="3">
        <f>BI132/'Dataset experimental'!$AF132</f>
        <v>1.3587158570806701</v>
      </c>
      <c r="BU132" s="3">
        <f>'Modelos Propostos'!B132+L132</f>
        <v>0.20860131156581724</v>
      </c>
      <c r="BV132" s="3">
        <f>BU132/'Dataset experimental'!$AF132</f>
        <v>1.3906754104387817</v>
      </c>
      <c r="CH132" s="3">
        <f>'Modelos Propostos'!B132+Q132</f>
        <v>0.15057251288753573</v>
      </c>
      <c r="CI132" s="3">
        <f>CH132/'Dataset experimental'!$AF132</f>
        <v>1.0038167525835715</v>
      </c>
    </row>
    <row r="133" spans="1:87" x14ac:dyDescent="0.25">
      <c r="A133" s="3">
        <f t="shared" si="6"/>
        <v>3.1692304990353713E-2</v>
      </c>
      <c r="B133" s="8">
        <f>'Dataset experimental'!K133*COS('Dataset experimental'!AC133)-'Dataset experimental'!M133-'Dataset experimental'!C133</f>
        <v>2.006911558501709</v>
      </c>
      <c r="C133" s="8">
        <f>('Dataset experimental'!AE133+SIN('Avaliação do resultado ML'!B133))*0.70674187</f>
        <v>0.15629400057841861</v>
      </c>
      <c r="D133" s="8">
        <f>'Modelos Propostos'!E133+'Avaliação do resultado ML'!C133-'Modelos normativos'!AQ133</f>
        <v>-0.8072389552205641</v>
      </c>
      <c r="E133" s="8">
        <f>'Modelos empíricos'!I133+1.1854</f>
        <v>2.5249443297794585</v>
      </c>
      <c r="F133" s="3">
        <f>-0.01753*('Modelos normativos'!AN133-'Dataset experimental'!C133-ABS(G133)-('Modelos Propostos'!E133-'Modelos normativos'!AP133)/0.25291)</f>
        <v>6.4564426284923745E-2</v>
      </c>
      <c r="G133" s="3">
        <f>'Dataset experimental'!K133+'Modelos empíricos'!K133^2+('Modelos Propostos'!E133-'Modelos normativos'!AQ133)*4.10553</f>
        <v>-3.4150204437399641</v>
      </c>
      <c r="H133" s="3">
        <f t="shared" si="7"/>
        <v>4.2169425940686636E-2</v>
      </c>
      <c r="I133" s="3">
        <f>(1.61428/'Dataset experimental'!Q133)^3</f>
        <v>0.62837330656062362</v>
      </c>
      <c r="J133" s="3">
        <f>SIN('Dataset experimental'!E133)+1.450178*(SIN('Avaliação do resultado ML'!I133)+'Dataset experimental'!C133)</f>
        <v>0.38288491573232841</v>
      </c>
      <c r="K133" s="3">
        <f>('Modelos empíricos'!C133-'Dataset experimental'!G133)*'Dataset experimental'!AE133-'Modelos normativos'!AP133</f>
        <v>0.90159348635986292</v>
      </c>
      <c r="L133" s="3">
        <f>0.0076*'Dataset experimental'!B133+'Avaliação do resultado ML'!M133+'Avaliação do resultado ML'!N133+(-0.0328)*(0.0171*'Dataset experimental'!AD133-0.9442)*'Avaliação do resultado ML'!O133-'Avaliação do resultado ML'!P133-0.0364</f>
        <v>4.2315894449357835E-2</v>
      </c>
      <c r="M133" s="8">
        <f>0.03283*SIN(0.7328*'Dataset experimental'!D133-1.8266)</f>
        <v>2.9326529015635511E-2</v>
      </c>
      <c r="N133" s="8">
        <f>0.0476*SIN(4.2067/(0.0095*'Dataset experimental'!P133-1.9338)^3)</f>
        <v>2.8702269662646013E-2</v>
      </c>
      <c r="O133" s="8">
        <f>0.0214*'Dataset experimental'!F133-3.1067*'Dataset experimental'!B133*'Dataset experimental'!P133*('Dataset experimental'!T133-'Dataset experimental'!R133)*(0.39*'Dataset experimental'!P133*'Dataset experimental'!T133/'Dataset experimental'!V133-'Dataset experimental'!Z133+3.12)/(100000*'Dataset experimental'!V133)+0.7995</f>
        <v>0.16409823491894937</v>
      </c>
      <c r="P133" s="8">
        <f>0.4461*('Dataset experimental'!Z133-0.6*'Modelos normativos'!AB133)*(3.4*'Dataset experimental'!L133+0.17*'Dataset experimental'!B133/'Modelos normativos'!AC133)/200000</f>
        <v>7.4198749209706844E-2</v>
      </c>
      <c r="Q133" s="3">
        <f>0.0076*'Dataset experimental'!B133+(-0.0328)*(0.0171*'Dataset experimental'!AD133-0.9442)*'Avaliação do resultado ML'!O133-'Avaliação do resultado ML'!P133-0.0364</f>
        <v>-1.5712904228923699E-2</v>
      </c>
      <c r="R133" s="3">
        <f t="shared" si="8"/>
        <v>1.003473334184753</v>
      </c>
      <c r="S133" s="3">
        <f>(-0.042-0.014*'Com TS variável MC2020'!Q142)*('Modelos normativos'!AP133-ABS('Modelos Propostos'!K133)-'Dataset experimental'!W133+COS(T133))</f>
        <v>2.9433217142307948E-2</v>
      </c>
      <c r="T133" s="3">
        <f>'Dataset experimental'!O133-('Modelos normativos'!AQ133-SIN(0.083/('Dataset experimental'!M133-'Dataset experimental'!O133))-'Modelos empíricos'!I133)/0.646</f>
        <v>0.81385547259464319</v>
      </c>
      <c r="X133" s="3">
        <f>'Modelos normativos'!S133+'Avaliação do resultado ML'!A133</f>
        <v>0.15178488021297026</v>
      </c>
      <c r="Y133" s="3">
        <f>X133/'Dataset experimental'!$AF133</f>
        <v>0.84324933451650153</v>
      </c>
      <c r="AK133" s="3">
        <f>'Modelos Propostos'!B133+H133</f>
        <v>0.22820906400126573</v>
      </c>
      <c r="AL133" s="3">
        <f>AK133/'Dataset experimental'!$AF133</f>
        <v>1.2678281333403651</v>
      </c>
      <c r="AW133" s="3">
        <f>'Modelos normativos'!S133+F133</f>
        <v>0.1846570015075403</v>
      </c>
      <c r="AX133" s="3">
        <f>AW133/'Dataset experimental'!$AF133</f>
        <v>1.0258722305974461</v>
      </c>
      <c r="BI133" s="3">
        <f>'Modelos Propostos'!B133+S133</f>
        <v>0.21547285520288706</v>
      </c>
      <c r="BJ133" s="3">
        <f>BI133/'Dataset experimental'!$AF133</f>
        <v>1.1970714177938171</v>
      </c>
      <c r="BU133" s="3">
        <f>'Modelos Propostos'!B133+L133</f>
        <v>0.22835553250993695</v>
      </c>
      <c r="BV133" s="3">
        <f>BU133/'Dataset experimental'!$AF133</f>
        <v>1.2686418472774275</v>
      </c>
      <c r="CH133" s="3">
        <f>'Modelos Propostos'!B133+Q133</f>
        <v>0.17032673383165542</v>
      </c>
      <c r="CI133" s="3">
        <f>CH133/'Dataset experimental'!$AF133</f>
        <v>0.94625963239808575</v>
      </c>
    </row>
    <row r="134" spans="1:87" x14ac:dyDescent="0.25">
      <c r="A134" s="3">
        <f t="shared" si="6"/>
        <v>1.9880577406260425E-2</v>
      </c>
      <c r="B134" s="8">
        <f>'Dataset experimental'!K134*COS('Dataset experimental'!AC134)-'Dataset experimental'!M134-'Dataset experimental'!C134</f>
        <v>2.006911558501709</v>
      </c>
      <c r="C134" s="8">
        <f>('Dataset experimental'!AE134+SIN('Avaliação do resultado ML'!B134))*0.70674187</f>
        <v>0.114086023799935</v>
      </c>
      <c r="D134" s="8">
        <f>'Modelos Propostos'!E134+'Avaliação do resultado ML'!C134-'Modelos normativos'!AQ134</f>
        <v>-0.61098651628435452</v>
      </c>
      <c r="E134" s="8">
        <f>'Modelos empíricos'!I134+1.1854</f>
        <v>2.1672874079576339</v>
      </c>
      <c r="F134" s="3">
        <f>-0.01753*('Modelos normativos'!AN134-'Dataset experimental'!C134-ABS(G134)-('Modelos Propostos'!E134-'Modelos normativos'!AP134)/0.25291)</f>
        <v>5.3302192580889668E-2</v>
      </c>
      <c r="G134" s="3">
        <f>'Dataset experimental'!K134+'Modelos empíricos'!K134^2+('Modelos Propostos'!E134-'Modelos normativos'!AQ134)*4.10553</f>
        <v>-1.660469026648655</v>
      </c>
      <c r="H134" s="3">
        <f t="shared" si="7"/>
        <v>8.4147594282233215E-2</v>
      </c>
      <c r="I134" s="3">
        <f>(1.61428/'Dataset experimental'!Q134)^3</f>
        <v>0.62837330656062362</v>
      </c>
      <c r="J134" s="3">
        <f>SIN('Dataset experimental'!E134)+1.450178*(SIN('Avaliação do resultado ML'!I134)+'Dataset experimental'!C134)</f>
        <v>0.38288491573232841</v>
      </c>
      <c r="K134" s="3">
        <f>('Modelos empíricos'!C134-'Dataset experimental'!G134)*'Dataset experimental'!AE134-'Modelos normativos'!AP134</f>
        <v>2.1802461924685006</v>
      </c>
      <c r="L134" s="3">
        <f>0.0076*'Dataset experimental'!B134+'Avaliação do resultado ML'!M134+'Avaliação do resultado ML'!N134+(-0.0328)*(0.0171*'Dataset experimental'!AD134-0.9442)*'Avaliação do resultado ML'!O134-'Avaliação do resultado ML'!P134-0.0364</f>
        <v>8.4401877983484544E-2</v>
      </c>
      <c r="M134" s="8">
        <f>0.03283*SIN(0.7328*'Dataset experimental'!D134-1.8266)</f>
        <v>2.9326529015635511E-2</v>
      </c>
      <c r="N134" s="8">
        <f>0.0476*SIN(4.2067/(0.0095*'Dataset experimental'!P134-1.9338)^3)</f>
        <v>2.8702269662646013E-2</v>
      </c>
      <c r="O134" s="8">
        <f>0.0214*'Dataset experimental'!F134-3.1067*'Dataset experimental'!B134*'Dataset experimental'!P134*('Dataset experimental'!T134-'Dataset experimental'!R134)*(0.39*'Dataset experimental'!P134*'Dataset experimental'!T134/'Dataset experimental'!V134-'Dataset experimental'!Z134+3.12)/(100000*'Dataset experimental'!V134)+0.7995</f>
        <v>0.87765619457215049</v>
      </c>
      <c r="P134" s="8">
        <f>0.4461*('Dataset experimental'!Z134-0.6*'Modelos normativos'!AB134)*(3.4*'Dataset experimental'!L134+0.17*'Dataset experimental'!B134/'Modelos normativos'!AC134)/200000</f>
        <v>4.9863050462386101E-2</v>
      </c>
      <c r="Q134" s="3">
        <f>0.0076*'Dataset experimental'!B134+(-0.0328)*(0.0171*'Dataset experimental'!AD134-0.9442)*'Avaliação do resultado ML'!O134-'Avaliação do resultado ML'!P134-0.0364</f>
        <v>2.6373079305203009E-2</v>
      </c>
      <c r="R134" s="3">
        <f t="shared" si="8"/>
        <v>1.0030218772553194</v>
      </c>
      <c r="S134" s="3">
        <f>(-0.042-0.014*'Com TS variável MC2020'!Q143)*('Modelos normativos'!AP134-ABS('Modelos Propostos'!K134)-'Dataset experimental'!W134+COS(T134))</f>
        <v>5.6990176786884054E-2</v>
      </c>
      <c r="T134" s="3">
        <f>'Dataset experimental'!O134-('Modelos normativos'!AQ134-SIN(0.083/('Dataset experimental'!M134-'Dataset experimental'!O134))-'Modelos empíricos'!I134)/0.646</f>
        <v>1.6124946175644541</v>
      </c>
      <c r="X134" s="3">
        <f>'Modelos normativos'!S134+'Avaliação do resultado ML'!A134</f>
        <v>0.11226557100203728</v>
      </c>
      <c r="Y134" s="3">
        <f>X134/'Dataset experimental'!$AF134</f>
        <v>0.62369761667798496</v>
      </c>
      <c r="AK134" s="3">
        <f>'Modelos Propostos'!B134+H134</f>
        <v>0.1942447340324705</v>
      </c>
      <c r="AL134" s="3">
        <f>AK134/'Dataset experimental'!$AF134</f>
        <v>1.0791374112915029</v>
      </c>
      <c r="AW134" s="3">
        <f>'Modelos normativos'!S134+F134</f>
        <v>0.14568718617666654</v>
      </c>
      <c r="AX134" s="3">
        <f>AW134/'Dataset experimental'!$AF134</f>
        <v>0.8093732565370364</v>
      </c>
      <c r="BI134" s="3">
        <f>'Modelos Propostos'!B134+S134</f>
        <v>0.16708731653712136</v>
      </c>
      <c r="BJ134" s="3">
        <f>BI134/'Dataset experimental'!$AF134</f>
        <v>0.92826286965067428</v>
      </c>
      <c r="BU134" s="3">
        <f>'Modelos Propostos'!B134+L134</f>
        <v>0.19449901773372186</v>
      </c>
      <c r="BV134" s="3">
        <f>BU134/'Dataset experimental'!$AF134</f>
        <v>1.0805500985206771</v>
      </c>
      <c r="CH134" s="3">
        <f>'Modelos Propostos'!B134+Q134</f>
        <v>0.13647021905544032</v>
      </c>
      <c r="CI134" s="3">
        <f>CH134/'Dataset experimental'!$AF134</f>
        <v>0.75816788364133514</v>
      </c>
    </row>
    <row r="135" spans="1:87" x14ac:dyDescent="0.25">
      <c r="A135" s="3">
        <f t="shared" si="6"/>
        <v>2.8150360035449067E-2</v>
      </c>
      <c r="B135" s="8">
        <f>'Dataset experimental'!K135*COS('Dataset experimental'!AC135)-'Dataset experimental'!M135-'Dataset experimental'!C135</f>
        <v>2.006911558501709</v>
      </c>
      <c r="C135" s="8">
        <f>('Dataset experimental'!AE135+SIN('Avaliação do resultado ML'!B135))*0.70674187</f>
        <v>0.13519001218917684</v>
      </c>
      <c r="D135" s="8">
        <f>'Modelos Propostos'!E135+'Avaliação do resultado ML'!C135-'Modelos normativos'!AQ135</f>
        <v>-0.71474239234469328</v>
      </c>
      <c r="E135" s="8">
        <f>'Modelos empíricos'!I135+1.1854</f>
        <v>2.2300442819816917</v>
      </c>
      <c r="F135" s="3">
        <f>-0.01753*('Modelos normativos'!AN135-'Dataset experimental'!C135-ABS(G135)-('Modelos Propostos'!E135-'Modelos normativos'!AP135)/0.25291)</f>
        <v>6.0275590234995333E-2</v>
      </c>
      <c r="G135" s="3">
        <f>'Dataset experimental'!K135+'Modelos empíricos'!K135^2+('Modelos Propostos'!E135-'Modelos normativos'!AQ135)*4.10553</f>
        <v>-2.6365747570977316</v>
      </c>
      <c r="H135" s="3">
        <f t="shared" si="7"/>
        <v>6.281206681639695E-2</v>
      </c>
      <c r="I135" s="3">
        <f>(1.61428/'Dataset experimental'!Q135)^3</f>
        <v>0.62837330656062362</v>
      </c>
      <c r="J135" s="3">
        <f>SIN('Dataset experimental'!E135)+1.450178*(SIN('Avaliação do resultado ML'!I135)+'Dataset experimental'!C135)</f>
        <v>0.38288491573232841</v>
      </c>
      <c r="K135" s="3">
        <f>('Modelos empíricos'!C135-'Dataset experimental'!G135)*'Dataset experimental'!AE135-'Modelos normativos'!AP135</f>
        <v>1.5303671956413225</v>
      </c>
      <c r="L135" s="3">
        <f>0.0076*'Dataset experimental'!B135+'Avaliação do resultado ML'!M135+'Avaliação do resultado ML'!N135+(-0.0328)*(0.0171*'Dataset experimental'!AD135-0.9442)*'Avaliação do resultado ML'!O135-'Avaliação do resultado ML'!P135-0.0364</f>
        <v>6.3008693376562216E-2</v>
      </c>
      <c r="M135" s="8">
        <f>0.03283*SIN(0.7328*'Dataset experimental'!D135-1.8266)</f>
        <v>2.9326529015635511E-2</v>
      </c>
      <c r="N135" s="8">
        <f>0.0476*SIN(4.2067/(0.0095*'Dataset experimental'!P135-1.9338)^3)</f>
        <v>2.8702269662646013E-2</v>
      </c>
      <c r="O135" s="8">
        <f>0.0214*'Dataset experimental'!F135-3.1067*'Dataset experimental'!B135*'Dataset experimental'!P135*('Dataset experimental'!T135-'Dataset experimental'!R135)*(0.39*'Dataset experimental'!P135*'Dataset experimental'!T135/'Dataset experimental'!V135-'Dataset experimental'!Z135+3.12)/(100000*'Dataset experimental'!V135)+0.7995</f>
        <v>0.52087721474555038</v>
      </c>
      <c r="P135" s="8">
        <f>0.4461*('Dataset experimental'!Z135-0.6*'Modelos normativos'!AB135)*(3.4*'Dataset experimental'!L135+0.17*'Dataset experimental'!B135/'Modelos normativos'!AC135)/200000</f>
        <v>6.2030899836046448E-2</v>
      </c>
      <c r="Q135" s="3">
        <f>0.0076*'Dataset experimental'!B135+(-0.0328)*(0.0171*'Dataset experimental'!AD135-0.9442)*'Avaliação do resultado ML'!O135-'Avaliação do resultado ML'!P135-0.0364</f>
        <v>4.9798946982806888E-3</v>
      </c>
      <c r="R135" s="3">
        <f t="shared" si="8"/>
        <v>1.0031303946857857</v>
      </c>
      <c r="S135" s="3">
        <f>(-0.042-0.014*'Com TS variável MC2020'!Q144)*('Modelos normativos'!AP135-ABS('Modelos Propostos'!K135)-'Dataset experimental'!W135+COS(T135))</f>
        <v>4.3724331682479196E-2</v>
      </c>
      <c r="T135" s="3">
        <f>'Dataset experimental'!O135-('Modelos normativos'!AQ135-SIN(0.083/('Dataset experimental'!M135-'Dataset experimental'!O135))-'Modelos empíricos'!I135)/0.646</f>
        <v>1.0334976659977304</v>
      </c>
      <c r="X135" s="3">
        <f>'Modelos normativos'!S135+'Avaliação do resultado ML'!A135</f>
        <v>0.13438914444464575</v>
      </c>
      <c r="Y135" s="3">
        <f>X135/'Dataset experimental'!$AF135</f>
        <v>0.67194572222322868</v>
      </c>
      <c r="AK135" s="3">
        <f>'Modelos Propostos'!B135+H135</f>
        <v>0.20840468500565199</v>
      </c>
      <c r="AL135" s="3">
        <f>AK135/'Dataset experimental'!$AF135</f>
        <v>1.0420234250282598</v>
      </c>
      <c r="AW135" s="3">
        <f>'Modelos normativos'!S135+F135</f>
        <v>0.16651437464419203</v>
      </c>
      <c r="AX135" s="3">
        <f>AW135/'Dataset experimental'!$AF135</f>
        <v>0.83257187322096005</v>
      </c>
      <c r="BI135" s="3">
        <f>'Modelos Propostos'!B135+S135</f>
        <v>0.18931694987173422</v>
      </c>
      <c r="BJ135" s="3">
        <f>BI135/'Dataset experimental'!$AF135</f>
        <v>0.9465847493586711</v>
      </c>
      <c r="BU135" s="3">
        <f>'Modelos Propostos'!B135+L135</f>
        <v>0.20860131156581724</v>
      </c>
      <c r="BV135" s="3">
        <f>BU135/'Dataset experimental'!$AF135</f>
        <v>1.0430065578290861</v>
      </c>
      <c r="CH135" s="3">
        <f>'Modelos Propostos'!B135+Q135</f>
        <v>0.15057251288753573</v>
      </c>
      <c r="CI135" s="3">
        <f>CH135/'Dataset experimental'!$AF135</f>
        <v>0.75286256443767863</v>
      </c>
    </row>
    <row r="136" spans="1:87" x14ac:dyDescent="0.25">
      <c r="A136" s="3">
        <f t="shared" si="6"/>
        <v>3.6360325774346045E-2</v>
      </c>
      <c r="B136" s="8">
        <f>'Dataset experimental'!K136*COS('Dataset experimental'!AC136)-'Dataset experimental'!M136-'Dataset experimental'!C136</f>
        <v>2.006911558501709</v>
      </c>
      <c r="C136" s="8">
        <f>('Dataset experimental'!AE136+SIN('Avaliação do resultado ML'!B136))*0.70674187</f>
        <v>0.15629400057841861</v>
      </c>
      <c r="D136" s="8">
        <f>'Modelos Propostos'!E136+'Avaliação do resultado ML'!C136-'Modelos normativos'!AQ136</f>
        <v>-0.8072389552205641</v>
      </c>
      <c r="E136" s="8">
        <f>'Modelos empíricos'!I136+1.1854</f>
        <v>2.2337390406969675</v>
      </c>
      <c r="F136" s="3">
        <f>-0.01753*('Modelos normativos'!AN136-'Dataset experimental'!C136-ABS(G136)-('Modelos Propostos'!E136-'Modelos normativos'!AP136)/0.25291)</f>
        <v>6.4564426284923745E-2</v>
      </c>
      <c r="G136" s="3">
        <f>'Dataset experimental'!K136+'Modelos empíricos'!K136^2+('Modelos Propostos'!E136-'Modelos normativos'!AQ136)*4.10553</f>
        <v>-3.4150204437399641</v>
      </c>
      <c r="H136" s="3">
        <f t="shared" si="7"/>
        <v>4.2169425940686636E-2</v>
      </c>
      <c r="I136" s="3">
        <f>(1.61428/'Dataset experimental'!Q136)^3</f>
        <v>0.62837330656062362</v>
      </c>
      <c r="J136" s="3">
        <f>SIN('Dataset experimental'!E136)+1.450178*(SIN('Avaliação do resultado ML'!I136)+'Dataset experimental'!C136)</f>
        <v>0.38288491573232841</v>
      </c>
      <c r="K136" s="3">
        <f>('Modelos empíricos'!C136-'Dataset experimental'!G136)*'Dataset experimental'!AE136-'Modelos normativos'!AP136</f>
        <v>0.90159348635986292</v>
      </c>
      <c r="L136" s="3">
        <f>0.0076*'Dataset experimental'!B136+'Avaliação do resultado ML'!M136+'Avaliação do resultado ML'!N136+(-0.0328)*(0.0171*'Dataset experimental'!AD136-0.9442)*'Avaliação do resultado ML'!O136-'Avaliação do resultado ML'!P136-0.0364</f>
        <v>4.2315894449357835E-2</v>
      </c>
      <c r="M136" s="8">
        <f>0.03283*SIN(0.7328*'Dataset experimental'!D136-1.8266)</f>
        <v>2.9326529015635511E-2</v>
      </c>
      <c r="N136" s="8">
        <f>0.0476*SIN(4.2067/(0.0095*'Dataset experimental'!P136-1.9338)^3)</f>
        <v>2.8702269662646013E-2</v>
      </c>
      <c r="O136" s="8">
        <f>0.0214*'Dataset experimental'!F136-3.1067*'Dataset experimental'!B136*'Dataset experimental'!P136*('Dataset experimental'!T136-'Dataset experimental'!R136)*(0.39*'Dataset experimental'!P136*'Dataset experimental'!T136/'Dataset experimental'!V136-'Dataset experimental'!Z136+3.12)/(100000*'Dataset experimental'!V136)+0.7995</f>
        <v>0.16409823491894937</v>
      </c>
      <c r="P136" s="8">
        <f>0.4461*('Dataset experimental'!Z136-0.6*'Modelos normativos'!AB136)*(3.4*'Dataset experimental'!L136+0.17*'Dataset experimental'!B136/'Modelos normativos'!AC136)/200000</f>
        <v>7.4198749209706844E-2</v>
      </c>
      <c r="Q136" s="3">
        <f>0.0076*'Dataset experimental'!B136+(-0.0328)*(0.0171*'Dataset experimental'!AD136-0.9442)*'Avaliação do resultado ML'!O136-'Avaliação do resultado ML'!P136-0.0364</f>
        <v>-1.5712904228923699E-2</v>
      </c>
      <c r="R136" s="3">
        <f t="shared" si="8"/>
        <v>1.003473334184753</v>
      </c>
      <c r="S136" s="3">
        <f>(-0.042-0.014*'Com TS variável MC2020'!Q145)*('Modelos normativos'!AP136-ABS('Modelos Propostos'!K136)-'Dataset experimental'!W136+COS(T136))</f>
        <v>2.0830131141432791E-2</v>
      </c>
      <c r="T136" s="3">
        <f>'Dataset experimental'!O136-('Modelos normativos'!AQ136-SIN(0.083/('Dataset experimental'!M136-'Dataset experimental'!O136))-'Modelos empíricos'!I136)/0.646</f>
        <v>0.36307329135239685</v>
      </c>
      <c r="X136" s="3">
        <f>'Modelos normativos'!S136+'Avaliação do resultado ML'!A136</f>
        <v>0.1564529009969626</v>
      </c>
      <c r="Y136" s="3">
        <f>X136/'Dataset experimental'!$AF136</f>
        <v>0.68023000433462</v>
      </c>
      <c r="AK136" s="3">
        <f>'Modelos Propostos'!B136+H136</f>
        <v>0.22820906400126573</v>
      </c>
      <c r="AL136" s="3">
        <f>AK136/'Dataset experimental'!$AF136</f>
        <v>0.9922133217446335</v>
      </c>
      <c r="AW136" s="3">
        <f>'Modelos normativos'!S136+F136</f>
        <v>0.1846570015075403</v>
      </c>
      <c r="AX136" s="3">
        <f>AW136/'Dataset experimental'!$AF136</f>
        <v>0.8028565282936535</v>
      </c>
      <c r="BI136" s="3">
        <f>'Modelos Propostos'!B136+S136</f>
        <v>0.20686976920201189</v>
      </c>
      <c r="BJ136" s="3">
        <f>BI136/'Dataset experimental'!$AF136</f>
        <v>0.8994337791391821</v>
      </c>
      <c r="BU136" s="3">
        <f>'Modelos Propostos'!B136+L136</f>
        <v>0.22835553250993695</v>
      </c>
      <c r="BV136" s="3">
        <f>BU136/'Dataset experimental'!$AF136</f>
        <v>0.9928501413475519</v>
      </c>
      <c r="CH136" s="3">
        <f>'Modelos Propostos'!B136+Q136</f>
        <v>0.17032673383165542</v>
      </c>
      <c r="CI136" s="3">
        <f>CH136/'Dataset experimental'!$AF136</f>
        <v>0.7405510166593714</v>
      </c>
    </row>
    <row r="137" spans="1:87" x14ac:dyDescent="0.25">
      <c r="A137" s="3">
        <f t="shared" si="6"/>
        <v>-2.5298972123386762E-2</v>
      </c>
      <c r="B137" s="8">
        <f>'Dataset experimental'!K137*COS('Dataset experimental'!AC137)-'Dataset experimental'!M137-'Dataset experimental'!C137</f>
        <v>0.11281716548190057</v>
      </c>
      <c r="C137" s="8">
        <f>('Dataset experimental'!AE137+SIN('Avaliação do resultado ML'!B137))*0.70674187</f>
        <v>-0.53823069718606087</v>
      </c>
      <c r="D137" s="8">
        <f>'Modelos Propostos'!E137+'Avaliação do resultado ML'!C137-'Modelos normativos'!AQ137</f>
        <v>-0.14930732782415795</v>
      </c>
      <c r="E137" s="8">
        <f>'Modelos empíricos'!I137+1.1854</f>
        <v>2.4109199769723322</v>
      </c>
      <c r="F137" s="3">
        <f>-0.01753*('Modelos normativos'!AN137-'Dataset experimental'!C137-ABS(G137)-('Modelos Propostos'!E137-'Modelos normativos'!AP137)/0.25291)</f>
        <v>2.7793790263942679E-2</v>
      </c>
      <c r="G137" s="3">
        <f>'Dataset experimental'!K137+'Modelos empíricos'!K137^2+('Modelos Propostos'!E137-'Modelos normativos'!AQ137)*4.10553</f>
        <v>1.845744673958424</v>
      </c>
      <c r="H137" s="3">
        <f t="shared" si="7"/>
        <v>-7.1674928371537008E-2</v>
      </c>
      <c r="I137" s="3">
        <f>(1.61428/'Dataset experimental'!Q137)^3</f>
        <v>-4.4807919343373959</v>
      </c>
      <c r="J137" s="3">
        <f>SIN('Dataset experimental'!E137)+1.450178*(SIN('Avaliação do resultado ML'!I137)+'Dataset experimental'!C137)</f>
        <v>-1.3031714381777459</v>
      </c>
      <c r="K137" s="3">
        <f>('Modelos empíricos'!C137-'Dataset experimental'!G137)*'Dataset experimental'!AE137-'Modelos normativos'!AP137</f>
        <v>-0.88004295023337242</v>
      </c>
      <c r="L137" s="3">
        <f>0.0076*'Dataset experimental'!B137+'Avaliação do resultado ML'!M137+'Avaliação do resultado ML'!N137+(-0.0328)*(0.0171*'Dataset experimental'!AD137-0.9442)*'Avaliação do resultado ML'!O137-'Avaliação do resultado ML'!P137-0.0364</f>
        <v>-5.2542964132493777E-2</v>
      </c>
      <c r="M137" s="8">
        <f>0.03283*SIN(0.7328*'Dataset experimental'!D137-1.8266)</f>
        <v>-2.9165448202748849E-2</v>
      </c>
      <c r="N137" s="8">
        <f>0.0476*SIN(4.2067/(0.0095*'Dataset experimental'!P137-1.9338)^3)</f>
        <v>4.5551579682747624E-2</v>
      </c>
      <c r="O137" s="8">
        <f>0.0214*'Dataset experimental'!F137-3.1067*'Dataset experimental'!B137*'Dataset experimental'!P137*('Dataset experimental'!T137-'Dataset experimental'!R137)*(0.39*'Dataset experimental'!P137*'Dataset experimental'!T137/'Dataset experimental'!V137-'Dataset experimental'!Z137+3.12)/(100000*'Dataset experimental'!V137)+0.7995</f>
        <v>-1.250382579455346</v>
      </c>
      <c r="P137" s="8">
        <f>0.4461*('Dataset experimental'!Z137-0.6*'Modelos normativos'!AB137)*(3.4*'Dataset experimental'!L137+0.17*'Dataset experimental'!B137/'Modelos normativos'!AC137)/200000</f>
        <v>7.2680437001355694E-2</v>
      </c>
      <c r="Q137" s="3">
        <f>0.0076*'Dataset experimental'!B137+(-0.0328)*(0.0171*'Dataset experimental'!AD137-0.9442)*'Avaliação do resultado ML'!O137-'Avaliação do resultado ML'!P137-0.0364</f>
        <v>-6.8929095612492552E-2</v>
      </c>
      <c r="R137" s="3">
        <f t="shared" si="8"/>
        <v>0.73307313067869395</v>
      </c>
      <c r="S137" s="3">
        <f>(-0.042-0.014*'Com TS variável MC2020'!Q146)*('Modelos normativos'!AP137-ABS('Modelos Propostos'!K137)-'Dataset experimental'!W137+COS(T137))</f>
        <v>2.4730585285708734E-2</v>
      </c>
      <c r="T137" s="3">
        <f>'Dataset experimental'!O137-('Modelos normativos'!AQ137-SIN(0.083/('Dataset experimental'!M137-'Dataset experimental'!O137))-'Modelos empíricos'!I137)/0.646</f>
        <v>2.9529560704283284</v>
      </c>
      <c r="X137" s="3">
        <f>'Modelos normativos'!S137+'Avaliação do resultado ML'!A137</f>
        <v>0.13755230744094821</v>
      </c>
      <c r="Y137" s="3">
        <f>X137/'Dataset experimental'!$AF137</f>
        <v>0.85970192150592628</v>
      </c>
      <c r="AK137" s="3">
        <f>'Modelos Propostos'!B137+H137</f>
        <v>0.13809509376237489</v>
      </c>
      <c r="AL137" s="3">
        <f>AK137/'Dataset experimental'!$AF137</f>
        <v>0.86309433601484298</v>
      </c>
      <c r="AW137" s="3">
        <f>'Modelos normativos'!S137+F137</f>
        <v>0.19064506982827764</v>
      </c>
      <c r="AX137" s="3">
        <f>AW137/'Dataset experimental'!$AF137</f>
        <v>1.1915316864267351</v>
      </c>
      <c r="BI137" s="3">
        <f>'Modelos Propostos'!B137+S137</f>
        <v>0.23450060741962062</v>
      </c>
      <c r="BJ137" s="3">
        <f>BI137/'Dataset experimental'!$AF137</f>
        <v>1.4656287963726289</v>
      </c>
      <c r="BU137" s="3">
        <f>'Modelos Propostos'!B137+L137</f>
        <v>0.15722705800141812</v>
      </c>
      <c r="BV137" s="3">
        <f>BU137/'Dataset experimental'!$AF137</f>
        <v>0.98266911250886324</v>
      </c>
      <c r="CH137" s="3">
        <f>'Modelos Propostos'!B137+Q137</f>
        <v>0.14084092652141933</v>
      </c>
      <c r="CI137" s="3">
        <f>CH137/'Dataset experimental'!$AF137</f>
        <v>0.88025579075887084</v>
      </c>
    </row>
    <row r="138" spans="1:87" x14ac:dyDescent="0.25">
      <c r="A138" s="3">
        <f t="shared" si="6"/>
        <v>-3.0110931614498765E-2</v>
      </c>
      <c r="B138" s="8">
        <f>'Dataset experimental'!K138*COS('Dataset experimental'!AC138)-'Dataset experimental'!M138-'Dataset experimental'!C138</f>
        <v>0.11281716548190057</v>
      </c>
      <c r="C138" s="8">
        <f>('Dataset experimental'!AE138+SIN('Avaliação do resultado ML'!B138))*0.70674187</f>
        <v>-0.53461287060504803</v>
      </c>
      <c r="D138" s="8">
        <f>'Modelos Propostos'!E138+'Avaliação do resultado ML'!C138-'Modelos normativos'!AQ138</f>
        <v>-8.8150438238917828E-2</v>
      </c>
      <c r="E138" s="8">
        <f>'Modelos empíricos'!I138+1.1854</f>
        <v>2.3700299933286351</v>
      </c>
      <c r="F138" s="3">
        <f>-0.01753*('Modelos normativos'!AN138-'Dataset experimental'!C138-ABS(G138)-('Modelos Propostos'!E138-'Modelos normativos'!AP138)/0.25291)</f>
        <v>2.6405949635127997E-2</v>
      </c>
      <c r="G138" s="3">
        <f>'Dataset experimental'!K138+'Modelos empíricos'!K138^2+('Modelos Propostos'!E138-'Modelos normativos'!AQ138)*4.10553</f>
        <v>1.8573370113442595</v>
      </c>
      <c r="H138" s="3">
        <f t="shared" si="7"/>
        <v>-8.8395685353135717E-2</v>
      </c>
      <c r="I138" s="3">
        <f>(1.61428/'Dataset experimental'!Q138)^3</f>
        <v>-4.4807919343373959</v>
      </c>
      <c r="J138" s="3">
        <f>SIN('Dataset experimental'!E138)+1.450178*(SIN('Avaliação do resultado ML'!I138)+'Dataset experimental'!C138)</f>
        <v>-1.3031714381777459</v>
      </c>
      <c r="K138" s="3">
        <f>('Modelos empíricos'!C138-'Dataset experimental'!G138)*'Dataset experimental'!AE138-'Modelos normativos'!AP138</f>
        <v>-1.3893562911288555</v>
      </c>
      <c r="L138" s="3">
        <f>0.0076*'Dataset experimental'!B138+'Avaliação do resultado ML'!M138+'Avaliação do resultado ML'!N138+(-0.0328)*(0.0171*'Dataset experimental'!AD138-0.9442)*'Avaliação do resultado ML'!O138-'Avaliação do resultado ML'!P138-0.0364</f>
        <v>-7.5270759460289272E-2</v>
      </c>
      <c r="M138" s="8">
        <f>0.03283*SIN(0.7328*'Dataset experimental'!D138-1.8266)</f>
        <v>-2.9165448202748849E-2</v>
      </c>
      <c r="N138" s="8">
        <f>0.0476*SIN(4.2067/(0.0095*'Dataset experimental'!P138-1.9338)^3)</f>
        <v>4.5551579682747624E-2</v>
      </c>
      <c r="O138" s="8">
        <f>0.0214*'Dataset experimental'!F138-3.1067*'Dataset experimental'!B138*'Dataset experimental'!P138*('Dataset experimental'!T138-'Dataset experimental'!R138)*(0.39*'Dataset experimental'!P138*'Dataset experimental'!T138/'Dataset experimental'!V138-'Dataset experimental'!Z138+3.12)/(100000*'Dataset experimental'!V138)+0.7995</f>
        <v>-1.6076206499738008</v>
      </c>
      <c r="P138" s="8">
        <f>0.4461*('Dataset experimental'!Z138-0.6*'Modelos normativos'!AB138)*(3.4*'Dataset experimental'!L138+0.17*'Dataset experimental'!B138/'Modelos normativos'!AC138)/200000</f>
        <v>8.5436667228247568E-2</v>
      </c>
      <c r="Q138" s="3">
        <f>0.0076*'Dataset experimental'!B138+(-0.0328)*(0.0171*'Dataset experimental'!AD138-0.9442)*'Avaliação do resultado ML'!O138-'Avaliação do resultado ML'!P138-0.0364</f>
        <v>-9.165689094028806E-2</v>
      </c>
      <c r="R138" s="3">
        <f t="shared" si="8"/>
        <v>0.85152074062876359</v>
      </c>
      <c r="S138" s="3">
        <f>(-0.042-0.014*'Com TS variável MC2020'!Q147)*('Modelos normativos'!AP138-ABS('Modelos Propostos'!K138)-'Dataset experimental'!W138+COS(T138))</f>
        <v>1.4942808056446251E-2</v>
      </c>
      <c r="T138" s="3">
        <f>'Dataset experimental'!O138-('Modelos normativos'!AQ138-SIN(0.083/('Dataset experimental'!M138-'Dataset experimental'!O138))-'Modelos empíricos'!I138)/0.646</f>
        <v>2.5586847108499939</v>
      </c>
      <c r="X138" s="3">
        <f>'Modelos normativos'!S138+'Avaliação do resultado ML'!A138</f>
        <v>0.14465629523503143</v>
      </c>
      <c r="Y138" s="3">
        <f>X138/'Dataset experimental'!$AF138</f>
        <v>0.80364608463906351</v>
      </c>
      <c r="AK138" s="3">
        <f>'Modelos Propostos'!B138+H138</f>
        <v>0.1531954882645046</v>
      </c>
      <c r="AL138" s="3">
        <f>AK138/'Dataset experimental'!$AF138</f>
        <v>0.85108604591391446</v>
      </c>
      <c r="AW138" s="3">
        <f>'Modelos normativos'!S138+F138</f>
        <v>0.20117317648465818</v>
      </c>
      <c r="AX138" s="3">
        <f>AW138/'Dataset experimental'!$AF138</f>
        <v>1.117628758248101</v>
      </c>
      <c r="BI138" s="3">
        <f>'Modelos Propostos'!B138+S138</f>
        <v>0.25653398167408659</v>
      </c>
      <c r="BJ138" s="3">
        <f>BI138/'Dataset experimental'!$AF138</f>
        <v>1.4251887870782589</v>
      </c>
      <c r="BU138" s="3">
        <f>'Modelos Propostos'!B138+L138</f>
        <v>0.16632041415735105</v>
      </c>
      <c r="BV138" s="3">
        <f>BU138/'Dataset experimental'!$AF138</f>
        <v>0.92400230087417257</v>
      </c>
      <c r="CH138" s="3">
        <f>'Modelos Propostos'!B138+Q138</f>
        <v>0.14993428267735226</v>
      </c>
      <c r="CI138" s="3">
        <f>CH138/'Dataset experimental'!$AF138</f>
        <v>0.83296823709640144</v>
      </c>
    </row>
    <row r="139" spans="1:87" x14ac:dyDescent="0.25">
      <c r="A139" s="3">
        <f t="shared" si="6"/>
        <v>-3.6501732908533452E-2</v>
      </c>
      <c r="B139" s="8">
        <f>'Dataset experimental'!K139*COS('Dataset experimental'!AC139)-'Dataset experimental'!M139-'Dataset experimental'!C139</f>
        <v>0.11281716548190057</v>
      </c>
      <c r="C139" s="8">
        <f>('Dataset experimental'!AE139+SIN('Avaliação do resultado ML'!B139))*0.70674187</f>
        <v>-0.53051266714656675</v>
      </c>
      <c r="D139" s="8">
        <f>'Modelos Propostos'!E139+'Avaliação do resultado ML'!C139-'Modelos normativos'!AQ139</f>
        <v>-1.2849588719078878E-2</v>
      </c>
      <c r="E139" s="8">
        <f>'Modelos empíricos'!I139+1.1854</f>
        <v>2.3487514747360638</v>
      </c>
      <c r="F139" s="3">
        <f>-0.01753*('Modelos normativos'!AN139-'Dataset experimental'!C139-ABS(G139)-('Modelos Propostos'!E139-'Modelos normativos'!AP139)/0.25291)</f>
        <v>2.643040102230336E-2</v>
      </c>
      <c r="G139" s="3">
        <f>'Dataset experimental'!K139+'Modelos empíricos'!K139^2+('Modelos Propostos'!E139-'Modelos normativos'!AQ139)*4.10553</f>
        <v>1.9379120524005784</v>
      </c>
      <c r="H139" s="3">
        <f t="shared" si="7"/>
        <v>-0.10720209933199912</v>
      </c>
      <c r="I139" s="3">
        <f>(1.61428/'Dataset experimental'!Q139)^3</f>
        <v>-4.4807919343373959</v>
      </c>
      <c r="J139" s="3">
        <f>SIN('Dataset experimental'!E139)+1.450178*(SIN('Avaliação do resultado ML'!I139)+'Dataset experimental'!C139)</f>
        <v>-1.3031714381777459</v>
      </c>
      <c r="K139" s="3">
        <f>('Modelos empíricos'!C139-'Dataset experimental'!G139)*'Dataset experimental'!AE139-'Modelos normativos'!AP139</f>
        <v>-1.9621986298088252</v>
      </c>
      <c r="L139" s="3">
        <f>0.0076*'Dataset experimental'!B139+'Avaliação do resultado ML'!M139+'Avaliação do resultado ML'!N139+(-0.0328)*(0.0171*'Dataset experimental'!AD139-0.9442)*'Avaliação do resultado ML'!O139-'Avaliação do resultado ML'!P139-0.0364</f>
        <v>-0.10088359413470833</v>
      </c>
      <c r="M139" s="8">
        <f>0.03283*SIN(0.7328*'Dataset experimental'!D139-1.8266)</f>
        <v>-2.9165448202748849E-2</v>
      </c>
      <c r="N139" s="8">
        <f>0.0476*SIN(4.2067/(0.0095*'Dataset experimental'!P139-1.9338)^3)</f>
        <v>4.5551579682747624E-2</v>
      </c>
      <c r="O139" s="8">
        <f>0.0214*'Dataset experimental'!F139-3.1067*'Dataset experimental'!B139*'Dataset experimental'!P139*('Dataset experimental'!T139-'Dataset experimental'!R139)*(0.39*'Dataset experimental'!P139*'Dataset experimental'!T139/'Dataset experimental'!V139-'Dataset experimental'!Z139+3.12)/(100000*'Dataset experimental'!V139)+0.7995</f>
        <v>-2.0124904632280489</v>
      </c>
      <c r="P139" s="8">
        <f>0.4461*('Dataset experimental'!Z139-0.6*'Modelos normativos'!AB139)*(3.4*'Dataset experimental'!L139+0.17*'Dataset experimental'!B139/'Modelos normativos'!AC139)/200000</f>
        <v>9.9893728152058353E-2</v>
      </c>
      <c r="Q139" s="3">
        <f>0.0076*'Dataset experimental'!B139+(-0.0328)*(0.0171*'Dataset experimental'!AD139-0.9442)*'Avaliação do resultado ML'!O139-'Avaliação do resultado ML'!P139-0.0364</f>
        <v>-0.11726972561470712</v>
      </c>
      <c r="R139" s="3">
        <f t="shared" si="8"/>
        <v>0.94105987441791872</v>
      </c>
      <c r="S139" s="3">
        <f>(-0.042-0.014*'Com TS variável MC2020'!Q148)*('Modelos normativos'!AP139-ABS('Modelos Propostos'!K139)-'Dataset experimental'!W139+COS(T139))</f>
        <v>-4.7749090096783449E-3</v>
      </c>
      <c r="T139" s="3">
        <f>'Dataset experimental'!O139-('Modelos normativos'!AQ139-SIN(0.083/('Dataset experimental'!M139-'Dataset experimental'!O139))-'Modelos empíricos'!I139)/0.646</f>
        <v>2.1506417668009745</v>
      </c>
      <c r="X139" s="3">
        <f>'Modelos normativos'!S139+'Avaliação do resultado ML'!A139</f>
        <v>0.15177023419755134</v>
      </c>
      <c r="Y139" s="3">
        <f>X139/'Dataset experimental'!$AF139</f>
        <v>0.75885117098775667</v>
      </c>
      <c r="AK139" s="3">
        <f>'Modelos Propostos'!B139+H139</f>
        <v>0.17316845089381164</v>
      </c>
      <c r="AL139" s="3">
        <f>AK139/'Dataset experimental'!$AF139</f>
        <v>0.86584225446905816</v>
      </c>
      <c r="AW139" s="3">
        <f>'Modelos normativos'!S139+F139</f>
        <v>0.21470236812838817</v>
      </c>
      <c r="AX139" s="3">
        <f>AW139/'Dataset experimental'!$AF139</f>
        <v>1.0735118406419408</v>
      </c>
      <c r="BI139" s="3">
        <f>'Modelos Propostos'!B139+S139</f>
        <v>0.27559564121613239</v>
      </c>
      <c r="BJ139" s="3">
        <f>BI139/'Dataset experimental'!$AF139</f>
        <v>1.3779782060806618</v>
      </c>
      <c r="BU139" s="3">
        <f>'Modelos Propostos'!B139+L139</f>
        <v>0.17948695609110243</v>
      </c>
      <c r="BV139" s="3">
        <f>BU139/'Dataset experimental'!$AF139</f>
        <v>0.89743478045551217</v>
      </c>
      <c r="CH139" s="3">
        <f>'Modelos Propostos'!B139+Q139</f>
        <v>0.16310082461110365</v>
      </c>
      <c r="CI139" s="3">
        <f>CH139/'Dataset experimental'!$AF139</f>
        <v>0.81550412305551823</v>
      </c>
    </row>
    <row r="140" spans="1:87" x14ac:dyDescent="0.25">
      <c r="A140" s="3">
        <f t="shared" si="6"/>
        <v>-3.2013046038171053E-2</v>
      </c>
      <c r="B140" s="8">
        <f>'Dataset experimental'!K140*COS('Dataset experimental'!AC140)-'Dataset experimental'!M140-'Dataset experimental'!C140</f>
        <v>0.11281716548190057</v>
      </c>
      <c r="C140" s="8">
        <f>('Dataset experimental'!AE140+SIN('Avaliação do resultado ML'!B140))*0.70674187</f>
        <v>-0.52689484056555391</v>
      </c>
      <c r="D140" s="8">
        <f>'Modelos Propostos'!E140+'Avaliação do resultado ML'!C140-'Modelos normativos'!AQ140</f>
        <v>5.8073219718222102E-2</v>
      </c>
      <c r="E140" s="8">
        <f>'Modelos empíricos'!I140+1.1854</f>
        <v>2.3209477155945173</v>
      </c>
      <c r="F140" s="3">
        <f>-0.01753*('Modelos normativos'!AN140-'Dataset experimental'!C140-ABS(G140)-('Modelos Propostos'!E140-'Modelos normativos'!AP140)/0.25291)</f>
        <v>2.7747777749427997E-2</v>
      </c>
      <c r="G140" s="3">
        <f>'Dataset experimental'!K140+'Modelos empíricos'!K140^2+('Modelos Propostos'!E140-'Modelos normativos'!AQ140)*4.10553</f>
        <v>2.0652094852733476</v>
      </c>
      <c r="H140" s="3">
        <f t="shared" si="7"/>
        <v>-0.12366913172486524</v>
      </c>
      <c r="I140" s="3">
        <f>(1.61428/'Dataset experimental'!Q140)^3</f>
        <v>-4.4807919343373959</v>
      </c>
      <c r="J140" s="3">
        <f>SIN('Dataset experimental'!E140)+1.450178*(SIN('Avaliação do resultado ML'!I140)+'Dataset experimental'!C140)</f>
        <v>-1.3031714381777459</v>
      </c>
      <c r="K140" s="3">
        <f>('Modelos empíricos'!C140-'Dataset experimental'!G140)*'Dataset experimental'!AE140-'Modelos normativos'!AP140</f>
        <v>-2.4637835336427001</v>
      </c>
      <c r="L140" s="3">
        <f>0.0076*'Dataset experimental'!B140+'Avaliação do resultado ML'!M140+'Avaliação do resultado ML'!N140+(-0.0328)*(0.0171*'Dataset experimental'!AD140-0.9442)*'Avaliação do resultado ML'!O140-'Avaliação do resultado ML'!P140-0.0364</f>
        <v>-0.12335491882059352</v>
      </c>
      <c r="M140" s="8">
        <f>0.03283*SIN(0.7328*'Dataset experimental'!D140-1.8266)</f>
        <v>-2.9165448202748849E-2</v>
      </c>
      <c r="N140" s="8">
        <f>0.0476*SIN(4.2067/(0.0095*'Dataset experimental'!P140-1.9338)^3)</f>
        <v>4.5551579682747624E-2</v>
      </c>
      <c r="O140" s="8">
        <f>0.0214*'Dataset experimental'!F140-3.1067*'Dataset experimental'!B140*'Dataset experimental'!P140*('Dataset experimental'!T140-'Dataset experimental'!R140)*(0.39*'Dataset experimental'!P140*'Dataset experimental'!T140/'Dataset experimental'!V140-'Dataset experimental'!Z140+3.12)/(100000*'Dataset experimental'!V140)+0.7995</f>
        <v>-2.3697285337465024</v>
      </c>
      <c r="P140" s="8">
        <f>0.4461*('Dataset experimental'!Z140-0.6*'Modelos normativos'!AB140)*(3.4*'Dataset experimental'!L140+0.17*'Dataset experimental'!B140/'Modelos normativos'!AC140)/200000</f>
        <v>0.1126499583789502</v>
      </c>
      <c r="Q140" s="3">
        <f>0.0076*'Dataset experimental'!B140+(-0.0328)*(0.0171*'Dataset experimental'!AD140-0.9442)*'Avaliação do resultado ML'!O140-'Avaliação do resultado ML'!P140-0.0364</f>
        <v>-0.13974105030059231</v>
      </c>
      <c r="R140" s="3">
        <f t="shared" si="8"/>
        <v>0.99745924548924003</v>
      </c>
      <c r="S140" s="3">
        <f>(-0.042-0.014*'Com TS variável MC2020'!Q149)*('Modelos normativos'!AP140-ABS('Modelos Propostos'!K140)-'Dataset experimental'!W140+COS(T140))</f>
        <v>-3.054594477476659E-2</v>
      </c>
      <c r="T140" s="3">
        <f>'Dataset experimental'!O140-('Modelos normativos'!AQ140-SIN(0.083/('Dataset experimental'!M140-'Dataset experimental'!O140))-'Modelos empíricos'!I140)/0.646</f>
        <v>1.776627720693462</v>
      </c>
      <c r="X140" s="3">
        <f>'Modelos normativos'!S140+'Avaliação do resultado ML'!A140</f>
        <v>0.16817486835310896</v>
      </c>
      <c r="Y140" s="3">
        <f>X140/'Dataset experimental'!$AF140</f>
        <v>0.76443121978685891</v>
      </c>
      <c r="AK140" s="3">
        <f>'Modelos Propostos'!B140+H140</f>
        <v>0.19331446103163533</v>
      </c>
      <c r="AL140" s="3">
        <f>AK140/'Dataset experimental'!$AF140</f>
        <v>0.87870209559834234</v>
      </c>
      <c r="AW140" s="3">
        <f>'Modelos normativos'!S140+F140</f>
        <v>0.22793569214070802</v>
      </c>
      <c r="AX140" s="3">
        <f>AW140/'Dataset experimental'!$AF140</f>
        <v>1.0360713279123093</v>
      </c>
      <c r="BI140" s="3">
        <f>'Modelos Propostos'!B140+S140</f>
        <v>0.28643764798173399</v>
      </c>
      <c r="BJ140" s="3">
        <f>BI140/'Dataset experimental'!$AF140</f>
        <v>1.3019893090078818</v>
      </c>
      <c r="BU140" s="3">
        <f>'Modelos Propostos'!B140+L140</f>
        <v>0.19362867393590705</v>
      </c>
      <c r="BV140" s="3">
        <f>BU140/'Dataset experimental'!$AF140</f>
        <v>0.88013033607230473</v>
      </c>
      <c r="CH140" s="3">
        <f>'Modelos Propostos'!B140+Q140</f>
        <v>0.17724254245590826</v>
      </c>
      <c r="CI140" s="3">
        <f>CH140/'Dataset experimental'!$AF140</f>
        <v>0.80564792025412846</v>
      </c>
    </row>
    <row r="141" spans="1:87" x14ac:dyDescent="0.25">
      <c r="A141" s="3">
        <f t="shared" si="6"/>
        <v>-2.4221898095812634E-2</v>
      </c>
      <c r="B141" s="8">
        <f>'Dataset experimental'!K141*COS('Dataset experimental'!AC141)-'Dataset experimental'!M141-'Dataset experimental'!C141</f>
        <v>0.11281716548190057</v>
      </c>
      <c r="C141" s="8">
        <f>('Dataset experimental'!AE141+SIN('Avaliação do resultado ML'!B141))*0.70674187</f>
        <v>-0.52279463710707264</v>
      </c>
      <c r="D141" s="8">
        <f>'Modelos Propostos'!E141+'Avaliação do resultado ML'!C141-'Modelos normativos'!AQ141</f>
        <v>0.14277644277003976</v>
      </c>
      <c r="E141" s="8">
        <f>'Modelos empíricos'!I141+1.1854</f>
        <v>2.3073058065785519</v>
      </c>
      <c r="F141" s="3">
        <f>-0.01753*('Modelos normativos'!AN141-'Dataset experimental'!C141-ABS(G141)-('Modelos Propostos'!E141-'Modelos normativos'!AP141)/0.25291)</f>
        <v>3.0602811366060932E-2</v>
      </c>
      <c r="G141" s="3">
        <f>'Dataset experimental'!K141+'Modelos empíricos'!K141^2+('Modelos Propostos'!E141-'Modelos normativos'!AQ141)*4.10553</f>
        <v>2.2700785186202741</v>
      </c>
      <c r="H141" s="3">
        <f t="shared" si="7"/>
        <v>-0.14218799116983169</v>
      </c>
      <c r="I141" s="3">
        <f>(1.61428/'Dataset experimental'!Q141)^3</f>
        <v>-4.4807919343373959</v>
      </c>
      <c r="J141" s="3">
        <f>SIN('Dataset experimental'!E141)+1.450178*(SIN('Avaliação do resultado ML'!I141)+'Dataset experimental'!C141)</f>
        <v>-1.3031714381777459</v>
      </c>
      <c r="K141" s="3">
        <f>('Modelos empíricos'!C141-'Dataset experimental'!G141)*'Dataset experimental'!AE141-'Modelos normativos'!AP141</f>
        <v>-3.0278669769861803</v>
      </c>
      <c r="L141" s="3">
        <f>0.0076*'Dataset experimental'!B141+'Avaliação do resultado ML'!M141+'Avaliação do resultado ML'!N141+(-0.0328)*(0.0171*'Dataset experimental'!AD141-0.9442)*'Avaliação do resultado ML'!O141-'Avaliação do resultado ML'!P141-0.0364</f>
        <v>-0.14867708676751418</v>
      </c>
      <c r="M141" s="8">
        <f>0.03283*SIN(0.7328*'Dataset experimental'!D141-1.8266)</f>
        <v>-2.9165448202748849E-2</v>
      </c>
      <c r="N141" s="8">
        <f>0.0476*SIN(4.2067/(0.0095*'Dataset experimental'!P141-1.9338)^3)</f>
        <v>4.5551579682747624E-2</v>
      </c>
      <c r="O141" s="8">
        <f>0.0214*'Dataset experimental'!F141-3.1067*'Dataset experimental'!B141*'Dataset experimental'!P141*('Dataset experimental'!T141-'Dataset experimental'!R141)*(0.39*'Dataset experimental'!P141*'Dataset experimental'!T141/'Dataset experimental'!V141-'Dataset experimental'!Z141+3.12)/(100000*'Dataset experimental'!V141)+0.7995</f>
        <v>-2.77459834700075</v>
      </c>
      <c r="P141" s="8">
        <f>0.4461*('Dataset experimental'!Z141-0.6*'Modelos normativos'!AB141)*(3.4*'Dataset experimental'!L141+0.17*'Dataset experimental'!B141/'Modelos normativos'!AC141)/200000</f>
        <v>0.12710701930276092</v>
      </c>
      <c r="Q141" s="3">
        <f>0.0076*'Dataset experimental'!B141+(-0.0328)*(0.0171*'Dataset experimental'!AD141-0.9442)*'Avaliação do resultado ML'!O141-'Avaliação do resultado ML'!P141-0.0364</f>
        <v>-0.16506321824751297</v>
      </c>
      <c r="R141" s="3">
        <f t="shared" si="8"/>
        <v>1.0456374377631639</v>
      </c>
      <c r="S141" s="3">
        <f>(-0.042-0.014*'Com TS variável MC2020'!Q150)*('Modelos normativos'!AP141-ABS('Modelos Propostos'!K141)-'Dataset experimental'!W141+COS(T141))</f>
        <v>-6.651459910377136E-2</v>
      </c>
      <c r="T141" s="3">
        <f>'Dataset experimental'!O141-('Modelos normativos'!AQ141-SIN(0.083/('Dataset experimental'!M141-'Dataset experimental'!O141))-'Modelos empíricos'!I141)/0.646</f>
        <v>1.3804061536980117</v>
      </c>
      <c r="X141" s="3">
        <f>'Modelos normativos'!S141+'Avaliação do resultado ML'!A141</f>
        <v>0.18950570764516808</v>
      </c>
      <c r="Y141" s="3">
        <f>X141/'Dataset experimental'!$AF141</f>
        <v>0.78960711518820037</v>
      </c>
      <c r="AK141" s="3">
        <f>'Modelos Propostos'!B141+H141</f>
        <v>0.21902465583829059</v>
      </c>
      <c r="AL141" s="3">
        <f>AK141/'Dataset experimental'!$AF141</f>
        <v>0.91260273265954417</v>
      </c>
      <c r="AW141" s="3">
        <f>'Modelos normativos'!S141+F141</f>
        <v>0.24433041710704165</v>
      </c>
      <c r="AX141" s="3">
        <f>AW141/'Dataset experimental'!$AF141</f>
        <v>1.0180434046126736</v>
      </c>
      <c r="BI141" s="3">
        <f>'Modelos Propostos'!B141+S141</f>
        <v>0.29469804790435095</v>
      </c>
      <c r="BJ141" s="3">
        <f>BI141/'Dataset experimental'!$AF141</f>
        <v>1.2279085329347956</v>
      </c>
      <c r="BU141" s="3">
        <f>'Modelos Propostos'!B141+L141</f>
        <v>0.2125355602406081</v>
      </c>
      <c r="BV141" s="3">
        <f>BU141/'Dataset experimental'!$AF141</f>
        <v>0.88556483433586708</v>
      </c>
      <c r="CH141" s="3">
        <f>'Modelos Propostos'!B141+Q141</f>
        <v>0.19614942876060931</v>
      </c>
      <c r="CI141" s="3">
        <f>CH141/'Dataset experimental'!$AF141</f>
        <v>0.81728928650253885</v>
      </c>
    </row>
    <row r="142" spans="1:87" x14ac:dyDescent="0.25">
      <c r="A142" s="3">
        <f t="shared" si="6"/>
        <v>-1.6919143138687372E-2</v>
      </c>
      <c r="B142" s="8">
        <f>'Dataset experimental'!K142*COS('Dataset experimental'!AC142)-'Dataset experimental'!M142-'Dataset experimental'!C142</f>
        <v>0.11281716548190057</v>
      </c>
      <c r="C142" s="8">
        <f>('Dataset experimental'!AE142+SIN('Avaliação do resultado ML'!B142))*0.70674187</f>
        <v>-0.51917681052605968</v>
      </c>
      <c r="D142" s="8">
        <f>'Modelos Propostos'!E142+'Avaliação do resultado ML'!C142-'Modelos normativos'!AQ142</f>
        <v>0.22081598127783908</v>
      </c>
      <c r="E142" s="8">
        <f>'Modelos empíricos'!I142+1.1854</f>
        <v>2.2869676771632057</v>
      </c>
      <c r="F142" s="3">
        <f>-0.01753*('Modelos normativos'!AN142-'Dataset experimental'!C142-ABS(G142)-('Modelos Propostos'!E142-'Modelos normativos'!AP142)/0.25291)</f>
        <v>3.4251119752019089E-2</v>
      </c>
      <c r="G142" s="3">
        <f>'Dataset experimental'!K142+'Modelos empíricos'!K142^2+('Modelos Propostos'!E142-'Modelos normativos'!AQ142)*4.10553</f>
        <v>2.5022047229616078</v>
      </c>
      <c r="H142" s="3">
        <f t="shared" si="7"/>
        <v>-0.15840129897396529</v>
      </c>
      <c r="I142" s="3">
        <f>(1.61428/'Dataset experimental'!Q142)^3</f>
        <v>-4.4807919343373959</v>
      </c>
      <c r="J142" s="3">
        <f>SIN('Dataset experimental'!E142)+1.450178*(SIN('Avaliação do resultado ML'!I142)+'Dataset experimental'!C142)</f>
        <v>-1.3031714381777459</v>
      </c>
      <c r="K142" s="3">
        <f>('Modelos empíricos'!C142-'Dataset experimental'!G142)*'Dataset experimental'!AE142-'Modelos normativos'!AP142</f>
        <v>-3.5217234437584501</v>
      </c>
      <c r="L142" s="3">
        <f>0.0076*'Dataset experimental'!B142+'Avaliação do resultado ML'!M142+'Avaliação do resultado ML'!N142+(-0.0328)*(0.0171*'Dataset experimental'!AD142-0.9442)*'Avaliação do resultado ML'!O142-'Avaliação do resultado ML'!P142-0.0364</f>
        <v>-0.17089194081148917</v>
      </c>
      <c r="M142" s="8">
        <f>0.03283*SIN(0.7328*'Dataset experimental'!D142-1.8266)</f>
        <v>-2.9165448202748849E-2</v>
      </c>
      <c r="N142" s="8">
        <f>0.0476*SIN(4.2067/(0.0095*'Dataset experimental'!P142-1.9338)^3)</f>
        <v>4.5551579682747624E-2</v>
      </c>
      <c r="O142" s="8">
        <f>0.0214*'Dataset experimental'!F142-3.1067*'Dataset experimental'!B142*'Dataset experimental'!P142*('Dataset experimental'!T142-'Dataset experimental'!R142)*(0.39*'Dataset experimental'!P142*'Dataset experimental'!T142/'Dataset experimental'!V142-'Dataset experimental'!Z142+3.12)/(100000*'Dataset experimental'!V142)+0.7995</f>
        <v>-3.1318364175192039</v>
      </c>
      <c r="P142" s="8">
        <f>0.4461*('Dataset experimental'!Z142-0.6*'Modelos normativos'!AB142)*(3.4*'Dataset experimental'!L142+0.17*'Dataset experimental'!B142/'Modelos normativos'!AC142)/200000</f>
        <v>0.13986324952965282</v>
      </c>
      <c r="Q142" s="3">
        <f>0.0076*'Dataset experimental'!B142+(-0.0328)*(0.0171*'Dataset experimental'!AD142-0.9442)*'Avaliação do resultado ML'!O142-'Avaliação do resultado ML'!P142-0.0364</f>
        <v>-0.18727807229148796</v>
      </c>
      <c r="R142" s="3">
        <f t="shared" si="8"/>
        <v>1.0788544154525956</v>
      </c>
      <c r="S142" s="3">
        <f>(-0.042-0.014*'Com TS variável MC2020'!Q151)*('Modelos normativos'!AP142-ABS('Modelos Propostos'!K142)-'Dataset experimental'!W142+COS(T142))</f>
        <v>-0.11105848301901693</v>
      </c>
      <c r="T142" s="3">
        <f>'Dataset experimental'!O142-('Modelos normativos'!AQ142-SIN(0.083/('Dataset experimental'!M142-'Dataset experimental'!O142))-'Modelos empíricos'!I142)/0.646</f>
        <v>1.0179488099530398</v>
      </c>
      <c r="X142" s="3">
        <f>'Modelos normativos'!S142+'Avaliação do resultado ML'!A142</f>
        <v>0.22659833081528147</v>
      </c>
      <c r="Y142" s="3">
        <f>X142/'Dataset experimental'!$AF142</f>
        <v>0.87153204159723641</v>
      </c>
      <c r="AK142" s="3">
        <f>'Modelos Propostos'!B142+H142</f>
        <v>0.25273993716830934</v>
      </c>
      <c r="AL142" s="3">
        <f>AK142/'Dataset experimental'!$AF142</f>
        <v>0.97207668141657433</v>
      </c>
      <c r="AW142" s="3">
        <f>'Modelos normativos'!S142+F142</f>
        <v>0.27776859370598794</v>
      </c>
      <c r="AX142" s="3">
        <f>AW142/'Dataset experimental'!$AF142</f>
        <v>1.0683407450230304</v>
      </c>
      <c r="BI142" s="3">
        <f>'Modelos Propostos'!B142+S142</f>
        <v>0.30008275312325772</v>
      </c>
      <c r="BJ142" s="3">
        <f>BI142/'Dataset experimental'!$AF142</f>
        <v>1.1541644350894527</v>
      </c>
      <c r="BU142" s="3">
        <f>'Modelos Propostos'!B142+L142</f>
        <v>0.24024929533078548</v>
      </c>
      <c r="BV142" s="3">
        <f>BU142/'Dataset experimental'!$AF142</f>
        <v>0.92403575127225179</v>
      </c>
      <c r="CH142" s="3">
        <f>'Modelos Propostos'!B142+Q142</f>
        <v>0.22386316385078669</v>
      </c>
      <c r="CI142" s="3">
        <f>CH142/'Dataset experimental'!$AF142</f>
        <v>0.86101216865687191</v>
      </c>
    </row>
    <row r="143" spans="1:87" x14ac:dyDescent="0.25">
      <c r="A143" s="3">
        <f t="shared" si="6"/>
        <v>-8.1479701068051733E-3</v>
      </c>
      <c r="B143" s="8">
        <f>'Dataset experimental'!K143*COS('Dataset experimental'!AC143)-'Dataset experimental'!M143-'Dataset experimental'!C143</f>
        <v>0.11281716548190057</v>
      </c>
      <c r="C143" s="8">
        <f>('Dataset experimental'!AE143+SIN('Avaliação do resultado ML'!B143))*0.70674187</f>
        <v>-0.5148354186288443</v>
      </c>
      <c r="D143" s="8">
        <f>'Modelos Propostos'!E143+'Avaliação do resultado ML'!C143-'Modelos normativos'!AQ143</f>
        <v>0.31799827380750745</v>
      </c>
      <c r="E143" s="8">
        <f>'Modelos empíricos'!I143+1.1854</f>
        <v>2.2817851394383242</v>
      </c>
      <c r="F143" s="3">
        <f>-0.01753*('Modelos normativos'!AN143-'Dataset experimental'!C143-ABS(G143)-('Modelos Propostos'!E143-'Modelos normativos'!AP143)/0.25291)</f>
        <v>3.7922092464505487E-2</v>
      </c>
      <c r="G143" s="3">
        <f>'Dataset experimental'!K143+'Modelos empíricos'!K143^2+('Modelos Propostos'!E143-'Modelos normativos'!AQ143)*4.10553</f>
        <v>2.8420527823068826</v>
      </c>
      <c r="H143" s="3">
        <f t="shared" si="7"/>
        <v>-0.17866014051615292</v>
      </c>
      <c r="I143" s="3">
        <f>(1.61428/'Dataset experimental'!Q143)^3</f>
        <v>-4.4807919343373959</v>
      </c>
      <c r="J143" s="3">
        <f>SIN('Dataset experimental'!E143)+1.450178*(SIN('Avaliação do resultado ML'!I143)+'Dataset experimental'!C143)</f>
        <v>-1.3031714381777459</v>
      </c>
      <c r="K143" s="3">
        <f>('Modelos empíricos'!C143-'Dataset experimental'!G143)*'Dataset experimental'!AE143-'Modelos normativos'!AP143</f>
        <v>-4.1388066463837205</v>
      </c>
      <c r="L143" s="3">
        <f>0.0076*'Dataset experimental'!B143+'Avaliação do resultado ML'!M143+'Avaliação do resultado ML'!N143+(-0.0328)*(0.0171*'Dataset experimental'!AD143-0.9442)*'Avaliação do resultado ML'!O143-'Avaliação do resultado ML'!P143-0.0364</f>
        <v>-0.19739107445457715</v>
      </c>
      <c r="M143" s="8">
        <f>0.03283*SIN(0.7328*'Dataset experimental'!D143-1.8266)</f>
        <v>-2.9165448202748849E-2</v>
      </c>
      <c r="N143" s="8">
        <f>0.0476*SIN(4.2067/(0.0095*'Dataset experimental'!P143-1.9338)^3)</f>
        <v>4.5551579682747624E-2</v>
      </c>
      <c r="O143" s="8">
        <f>0.0214*'Dataset experimental'!F143-3.1067*'Dataset experimental'!B143*'Dataset experimental'!P143*('Dataset experimental'!T143-'Dataset experimental'!R143)*(0.39*'Dataset experimental'!P143*'Dataset experimental'!T143/'Dataset experimental'!V143-'Dataset experimental'!Z143+3.12)/(100000*'Dataset experimental'!V143)+0.7995</f>
        <v>-3.5605221021413493</v>
      </c>
      <c r="P143" s="8">
        <f>0.4461*('Dataset experimental'!Z143-0.6*'Modelos normativos'!AB143)*(3.4*'Dataset experimental'!L143+0.17*'Dataset experimental'!B143/'Modelos normativos'!AC143)/200000</f>
        <v>0.15517072580192307</v>
      </c>
      <c r="Q143" s="3">
        <f>0.0076*'Dataset experimental'!B143+(-0.0328)*(0.0171*'Dataset experimental'!AD143-0.9442)*'Avaliação do resultado ML'!O143-'Avaliação do resultado ML'!P143-0.0364</f>
        <v>-0.21377720593457594</v>
      </c>
      <c r="R143" s="3">
        <f t="shared" si="8"/>
        <v>1.1048411463480896</v>
      </c>
      <c r="S143" s="3">
        <f>(-0.042-0.014*'Com TS variável MC2020'!Q152)*('Modelos normativos'!AP143-ABS('Modelos Propostos'!K143)-'Dataset experimental'!W143+COS(T143))</f>
        <v>-0.13697450313780316</v>
      </c>
      <c r="T143" s="3">
        <f>'Dataset experimental'!O143-('Modelos normativos'!AQ143-SIN(0.083/('Dataset experimental'!M143-'Dataset experimental'!O143))-'Modelos empíricos'!I143)/0.646</f>
        <v>0.61275730020447716</v>
      </c>
      <c r="X143" s="3">
        <f>'Modelos normativos'!S143+'Avaliação do resultado ML'!A143</f>
        <v>0.27111734570274942</v>
      </c>
      <c r="Y143" s="3">
        <f>X143/'Dataset experimental'!$AF143</f>
        <v>0.96827623465267643</v>
      </c>
      <c r="AK143" s="3">
        <f>'Modelos Propostos'!B143+H143</f>
        <v>0.29239540258710461</v>
      </c>
      <c r="AL143" s="3">
        <f>AK143/'Dataset experimental'!$AF143</f>
        <v>1.0442692949539449</v>
      </c>
      <c r="AW143" s="3">
        <f>'Modelos normativos'!S143+F143</f>
        <v>0.31718740827406011</v>
      </c>
      <c r="AX143" s="3">
        <f>AW143/'Dataset experimental'!$AF143</f>
        <v>1.1328121724073574</v>
      </c>
      <c r="BI143" s="3">
        <f>'Modelos Propostos'!B143+S143</f>
        <v>0.33408103996545435</v>
      </c>
      <c r="BJ143" s="3">
        <f>BI143/'Dataset experimental'!$AF143</f>
        <v>1.1931465713051941</v>
      </c>
      <c r="BU143" s="3">
        <f>'Modelos Propostos'!B143+L143</f>
        <v>0.27366446864868038</v>
      </c>
      <c r="BV143" s="3">
        <f>BU143/'Dataset experimental'!$AF143</f>
        <v>0.97737310231671559</v>
      </c>
      <c r="CH143" s="3">
        <f>'Modelos Propostos'!B143+Q143</f>
        <v>0.25727833716868159</v>
      </c>
      <c r="CI143" s="3">
        <f>CH143/'Dataset experimental'!$AF143</f>
        <v>0.91885120417386279</v>
      </c>
    </row>
    <row r="144" spans="1:87" x14ac:dyDescent="0.25">
      <c r="A144" s="3">
        <f t="shared" si="6"/>
        <v>-1.8979488227642879E-2</v>
      </c>
      <c r="B144" s="8">
        <f>'Dataset experimental'!K144*COS('Dataset experimental'!AC144)-'Dataset experimental'!M144-'Dataset experimental'!C144</f>
        <v>0.11281716548190057</v>
      </c>
      <c r="C144" s="8">
        <f>('Dataset experimental'!AE144+SIN('Avaliação do resultado ML'!B144))*0.70674187</f>
        <v>-0.54233090064454215</v>
      </c>
      <c r="D144" s="8">
        <f>'Modelos Propostos'!E144+'Avaliação do resultado ML'!C144-'Modelos normativos'!AQ144</f>
        <v>-0.21141023546150839</v>
      </c>
      <c r="E144" s="8">
        <f>'Modelos empíricos'!I144+1.1854</f>
        <v>2.3630420011167641</v>
      </c>
      <c r="F144" s="3">
        <f>-0.01753*('Modelos normativos'!AN144-'Dataset experimental'!C144-ABS(G144)-('Modelos Propostos'!E144-'Modelos normativos'!AP144)/0.25291)</f>
        <v>3.1136170903094784E-2</v>
      </c>
      <c r="G144" s="3">
        <f>'Dataset experimental'!K144+'Modelos empíricos'!K144^2+('Modelos Propostos'!E144-'Modelos normativos'!AQ144)*4.10553</f>
        <v>1.9050464449227822</v>
      </c>
      <c r="H144" s="3">
        <f t="shared" si="7"/>
        <v>-5.2580959858776727E-2</v>
      </c>
      <c r="I144" s="3">
        <f>(1.61428/'Dataset experimental'!Q144)^3</f>
        <v>-4.4807919343373959</v>
      </c>
      <c r="J144" s="3">
        <f>SIN('Dataset experimental'!E144)+1.450178*(SIN('Avaliação do resultado ML'!I144)+'Dataset experimental'!C144)</f>
        <v>-1.3031714381777459</v>
      </c>
      <c r="K144" s="3">
        <f>('Modelos empíricos'!C144-'Dataset experimental'!G144)*'Dataset experimental'!AE144-'Modelos normativos'!AP144</f>
        <v>-0.29844171621691534</v>
      </c>
      <c r="L144" s="3">
        <f>0.0076*'Dataset experimental'!B144+'Avaliação do resultado ML'!M144+'Avaliação do resultado ML'!N144+(-0.0328)*(0.0171*'Dataset experimental'!AD144-0.9442)*'Avaliação do resultado ML'!O144-'Avaliação do resultado ML'!P144-0.0364</f>
        <v>-2.6639462730576463E-2</v>
      </c>
      <c r="M144" s="8">
        <f>0.03283*SIN(0.7328*'Dataset experimental'!D144-1.8266)</f>
        <v>-2.9165448202748849E-2</v>
      </c>
      <c r="N144" s="8">
        <f>0.0476*SIN(4.2067/(0.0095*'Dataset experimental'!P144-1.9338)^3)</f>
        <v>4.5551579682747624E-2</v>
      </c>
      <c r="O144" s="8">
        <f>0.0214*'Dataset experimental'!F144-3.1067*'Dataset experimental'!B144*'Dataset experimental'!P144*('Dataset experimental'!T144-'Dataset experimental'!R144)*(0.39*'Dataset experimental'!P144*'Dataset experimental'!T144/'Dataset experimental'!V144-'Dataset experimental'!Z144+3.12)/(100000*'Dataset experimental'!V144)+0.7995</f>
        <v>-0.8455127662010985</v>
      </c>
      <c r="P144" s="8">
        <f>0.4461*('Dataset experimental'!Z144-0.6*'Modelos normativos'!AB144)*(3.4*'Dataset experimental'!L144+0.17*'Dataset experimental'!B144/'Modelos normativos'!AC144)/200000</f>
        <v>5.8223376077544936E-2</v>
      </c>
      <c r="Q144" s="3">
        <f>0.0076*'Dataset experimental'!B144+(-0.0328)*(0.0171*'Dataset experimental'!AD144-0.9442)*'Avaliação do resultado ML'!O144-'Avaliação do resultado ML'!P144-0.0364</f>
        <v>-4.3025594210575238E-2</v>
      </c>
      <c r="R144" s="3">
        <f t="shared" si="8"/>
        <v>0.50663705649583812</v>
      </c>
      <c r="S144" s="3">
        <f>(-0.042-0.014*'Com TS variável MC2020'!Q153)*('Modelos normativos'!AP144-ABS('Modelos Propostos'!K144)-'Dataset experimental'!W144+COS(T144))</f>
        <v>2.8052076031476494E-2</v>
      </c>
      <c r="T144" s="3">
        <f>'Dataset experimental'!O144-('Modelos normativos'!AQ144-SIN(0.083/('Dataset experimental'!M144-'Dataset experimental'!O144))-'Modelos empíricos'!I144)/0.646</f>
        <v>3.2539456174988035</v>
      </c>
      <c r="X144" s="3">
        <f>'Modelos normativos'!S144+'Avaliação do resultado ML'!A144</f>
        <v>0.13036705108013746</v>
      </c>
      <c r="Y144" s="3">
        <f>X144/'Dataset experimental'!$AF144</f>
        <v>0.86911367386758309</v>
      </c>
      <c r="AK144" s="3">
        <f>'Modelos Propostos'!B144+H144</f>
        <v>0.12384049552018775</v>
      </c>
      <c r="AL144" s="3">
        <f>AK144/'Dataset experimental'!$AF144</f>
        <v>0.82560330346791833</v>
      </c>
      <c r="AW144" s="3">
        <f>'Modelos normativos'!S144+F144</f>
        <v>0.18048271021087511</v>
      </c>
      <c r="AX144" s="3">
        <f>AW144/'Dataset experimental'!$AF144</f>
        <v>1.2032180680725009</v>
      </c>
      <c r="BI144" s="3">
        <f>'Modelos Propostos'!B144+S144</f>
        <v>0.20447353141044097</v>
      </c>
      <c r="BJ144" s="3">
        <f>BI144/'Dataset experimental'!$AF144</f>
        <v>1.3631568760696064</v>
      </c>
      <c r="BU144" s="3">
        <f>'Modelos Propostos'!B144+L144</f>
        <v>0.14978199264838801</v>
      </c>
      <c r="BV144" s="3">
        <f>BU144/'Dataset experimental'!$AF144</f>
        <v>0.99854661765592012</v>
      </c>
      <c r="CH144" s="3">
        <f>'Modelos Propostos'!B144+Q144</f>
        <v>0.13339586116838925</v>
      </c>
      <c r="CI144" s="3">
        <f>CH144/'Dataset experimental'!$AF144</f>
        <v>0.88930574112259508</v>
      </c>
    </row>
    <row r="145" spans="1:87" x14ac:dyDescent="0.25">
      <c r="A145" s="3">
        <f t="shared" si="6"/>
        <v>-2.4143378874512268E-2</v>
      </c>
      <c r="B145" s="8">
        <f>'Dataset experimental'!K145*COS('Dataset experimental'!AC145)-'Dataset experimental'!M145-'Dataset experimental'!C145</f>
        <v>0.11281716548190057</v>
      </c>
      <c r="C145" s="8">
        <f>('Dataset experimental'!AE145+SIN('Avaliação do resultado ML'!B145))*0.70674187</f>
        <v>-0.53823069718606087</v>
      </c>
      <c r="D145" s="8">
        <f>'Modelos Propostos'!E145+'Avaliação do resultado ML'!C145-'Modelos normativos'!AQ145</f>
        <v>-0.14930732782415795</v>
      </c>
      <c r="E145" s="8">
        <f>'Modelos empíricos'!I145+1.1854</f>
        <v>2.3388305665621951</v>
      </c>
      <c r="F145" s="3">
        <f>-0.01753*('Modelos normativos'!AN145-'Dataset experimental'!C145-ABS(G145)-('Modelos Propostos'!E145-'Modelos normativos'!AP145)/0.25291)</f>
        <v>2.7793790263942679E-2</v>
      </c>
      <c r="G145" s="3">
        <f>'Dataset experimental'!K145+'Modelos empíricos'!K145^2+('Modelos Propostos'!E145-'Modelos normativos'!AQ145)*4.10553</f>
        <v>1.845744673958424</v>
      </c>
      <c r="H145" s="3">
        <f t="shared" si="7"/>
        <v>-7.1674928371537008E-2</v>
      </c>
      <c r="I145" s="3">
        <f>(1.61428/'Dataset experimental'!Q145)^3</f>
        <v>-4.4807919343373959</v>
      </c>
      <c r="J145" s="3">
        <f>SIN('Dataset experimental'!E145)+1.450178*(SIN('Avaliação do resultado ML'!I145)+'Dataset experimental'!C145)</f>
        <v>-1.3031714381777459</v>
      </c>
      <c r="K145" s="3">
        <f>('Modelos empíricos'!C145-'Dataset experimental'!G145)*'Dataset experimental'!AE145-'Modelos normativos'!AP145</f>
        <v>-0.88004295023337242</v>
      </c>
      <c r="L145" s="3">
        <f>0.0076*'Dataset experimental'!B145+'Avaliação do resultado ML'!M145+'Avaliação do resultado ML'!N145+(-0.0328)*(0.0171*'Dataset experimental'!AD145-0.9442)*'Avaliação do resultado ML'!O145-'Avaliação do resultado ML'!P145-0.0364</f>
        <v>-5.2542964132493777E-2</v>
      </c>
      <c r="M145" s="8">
        <f>0.03283*SIN(0.7328*'Dataset experimental'!D145-1.8266)</f>
        <v>-2.9165448202748849E-2</v>
      </c>
      <c r="N145" s="8">
        <f>0.0476*SIN(4.2067/(0.0095*'Dataset experimental'!P145-1.9338)^3)</f>
        <v>4.5551579682747624E-2</v>
      </c>
      <c r="O145" s="8">
        <f>0.0214*'Dataset experimental'!F145-3.1067*'Dataset experimental'!B145*'Dataset experimental'!P145*('Dataset experimental'!T145-'Dataset experimental'!R145)*(0.39*'Dataset experimental'!P145*'Dataset experimental'!T145/'Dataset experimental'!V145-'Dataset experimental'!Z145+3.12)/(100000*'Dataset experimental'!V145)+0.7995</f>
        <v>-1.250382579455346</v>
      </c>
      <c r="P145" s="8">
        <f>0.4461*('Dataset experimental'!Z145-0.6*'Modelos normativos'!AB145)*(3.4*'Dataset experimental'!L145+0.17*'Dataset experimental'!B145/'Modelos normativos'!AC145)/200000</f>
        <v>7.2680437001355694E-2</v>
      </c>
      <c r="Q145" s="3">
        <f>0.0076*'Dataset experimental'!B145+(-0.0328)*(0.0171*'Dataset experimental'!AD145-0.9442)*'Avaliação do resultado ML'!O145-'Avaliação do resultado ML'!P145-0.0364</f>
        <v>-6.8929095612492552E-2</v>
      </c>
      <c r="R145" s="3">
        <f t="shared" si="8"/>
        <v>0.73307313067869395</v>
      </c>
      <c r="S145" s="3">
        <f>(-0.042-0.014*'Com TS variável MC2020'!Q154)*('Modelos normativos'!AP145-ABS('Modelos Propostos'!K145)-'Dataset experimental'!W145+COS(T145))</f>
        <v>2.40560030376482E-2</v>
      </c>
      <c r="T145" s="3">
        <f>'Dataset experimental'!O145-('Modelos normativos'!AQ145-SIN(0.083/('Dataset experimental'!M145-'Dataset experimental'!O145))-'Modelos empíricos'!I145)/0.646</f>
        <v>2.8413625558615525</v>
      </c>
      <c r="X145" s="3">
        <f>'Modelos normativos'!S145+'Avaliação do resultado ML'!A145</f>
        <v>0.13870790068982269</v>
      </c>
      <c r="Y145" s="3">
        <f>X145/'Dataset experimental'!$AF145</f>
        <v>0.81592882758719221</v>
      </c>
      <c r="AK145" s="3">
        <f>'Modelos Propostos'!B145+H145</f>
        <v>0.13809509376237489</v>
      </c>
      <c r="AL145" s="3">
        <f>AK145/'Dataset experimental'!$AF145</f>
        <v>0.8123240809551463</v>
      </c>
      <c r="AW145" s="3">
        <f>'Modelos normativos'!S145+F145</f>
        <v>0.19064506982827764</v>
      </c>
      <c r="AX145" s="3">
        <f>AW145/'Dataset experimental'!$AF145</f>
        <v>1.1214415872251624</v>
      </c>
      <c r="BI145" s="3">
        <f>'Modelos Propostos'!B145+S145</f>
        <v>0.23382602517156009</v>
      </c>
      <c r="BJ145" s="3">
        <f>BI145/'Dataset experimental'!$AF145</f>
        <v>1.3754472068915298</v>
      </c>
      <c r="BU145" s="3">
        <f>'Modelos Propostos'!B145+L145</f>
        <v>0.15722705800141812</v>
      </c>
      <c r="BV145" s="3">
        <f>BU145/'Dataset experimental'!$AF145</f>
        <v>0.92486504706716532</v>
      </c>
      <c r="CH145" s="3">
        <f>'Modelos Propostos'!B145+Q145</f>
        <v>0.14084092652141933</v>
      </c>
      <c r="CI145" s="3">
        <f>CH145/'Dataset experimental'!$AF145</f>
        <v>0.82847603836129013</v>
      </c>
    </row>
    <row r="146" spans="1:87" x14ac:dyDescent="0.25">
      <c r="A146" s="3">
        <f t="shared" si="6"/>
        <v>-2.9589097546790302E-2</v>
      </c>
      <c r="B146" s="8">
        <f>'Dataset experimental'!K146*COS('Dataset experimental'!AC146)-'Dataset experimental'!M146-'Dataset experimental'!C146</f>
        <v>0.11281716548190057</v>
      </c>
      <c r="C146" s="8">
        <f>('Dataset experimental'!AE146+SIN('Avaliação do resultado ML'!B146))*0.70674187</f>
        <v>-0.53437168216631381</v>
      </c>
      <c r="D146" s="8">
        <f>'Modelos Propostos'!E146+'Avaliação do resultado ML'!C146-'Modelos normativos'!AQ146</f>
        <v>-8.3886935039507338E-2</v>
      </c>
      <c r="E146" s="8">
        <f>'Modelos empíricos'!I146+1.1854</f>
        <v>2.3136986612178578</v>
      </c>
      <c r="F146" s="3">
        <f>-0.01753*('Modelos normativos'!AN146-'Dataset experimental'!C146-ABS(G146)-('Modelos Propostos'!E146-'Modelos normativos'!AP146)/0.25291)</f>
        <v>2.636184984755241E-2</v>
      </c>
      <c r="G146" s="3">
        <f>'Dataset experimental'!K146+'Modelos empíricos'!K146^2+('Modelos Propostos'!E146-'Modelos normativos'!AQ146)*4.10553</f>
        <v>1.8601351915113689</v>
      </c>
      <c r="H146" s="3">
        <f t="shared" si="7"/>
        <v>-8.9506173742096726E-2</v>
      </c>
      <c r="I146" s="3">
        <f>(1.61428/'Dataset experimental'!Q146)^3</f>
        <v>-4.4807919343373959</v>
      </c>
      <c r="J146" s="3">
        <f>SIN('Dataset experimental'!E146)+1.450178*(SIN('Avaliação do resultado ML'!I146)+'Dataset experimental'!C146)</f>
        <v>-1.3031714381777459</v>
      </c>
      <c r="K146" s="3">
        <f>('Modelos empíricos'!C146-'Dataset experimental'!G146)*'Dataset experimental'!AE146-'Modelos normativos'!AP146</f>
        <v>-1.4231817065708601</v>
      </c>
      <c r="L146" s="3">
        <f>0.0076*'Dataset experimental'!B146+'Avaliação do resultado ML'!M146+'Avaliação do resultado ML'!N146+(-0.0328)*(0.0171*'Dataset experimental'!AD146-0.9442)*'Avaliação do resultado ML'!O146-'Avaliação do resultado ML'!P146-0.0364</f>
        <v>-7.6781671304777116E-2</v>
      </c>
      <c r="M146" s="8">
        <f>0.03283*SIN(0.7328*'Dataset experimental'!D146-1.8266)</f>
        <v>-2.9165448202748849E-2</v>
      </c>
      <c r="N146" s="8">
        <f>0.0476*SIN(4.2067/(0.0095*'Dataset experimental'!P146-1.9338)^3)</f>
        <v>4.5551579682747624E-2</v>
      </c>
      <c r="O146" s="8">
        <f>0.0214*'Dataset experimental'!F146-3.1067*'Dataset experimental'!B146*'Dataset experimental'!P146*('Dataset experimental'!T146-'Dataset experimental'!R146)*(0.39*'Dataset experimental'!P146*'Dataset experimental'!T146/'Dataset experimental'!V146-'Dataset experimental'!Z146+3.12)/(100000*'Dataset experimental'!V146)+0.7995</f>
        <v>-1.6314365213416973</v>
      </c>
      <c r="P146" s="8">
        <f>0.4461*('Dataset experimental'!Z146-0.6*'Modelos normativos'!AB146)*(3.4*'Dataset experimental'!L146+0.17*'Dataset experimental'!B146/'Modelos normativos'!AC146)/200000</f>
        <v>8.6287082576707017E-2</v>
      </c>
      <c r="Q146" s="3">
        <f>0.0076*'Dataset experimental'!B146+(-0.0328)*(0.0171*'Dataset experimental'!AD146-0.9442)*'Avaliação do resultado ML'!O146-'Avaliação do resultado ML'!P146-0.0364</f>
        <v>-9.3167802784775877E-2</v>
      </c>
      <c r="R146" s="3">
        <f t="shared" si="8"/>
        <v>0.85783659489250408</v>
      </c>
      <c r="S146" s="3">
        <f>(-0.042-0.014*'Com TS variável MC2020'!Q155)*('Modelos normativos'!AP146-ABS('Modelos Propostos'!K146)-'Dataset experimental'!W146+COS(T146))</f>
        <v>1.2543599044559237E-2</v>
      </c>
      <c r="T146" s="3">
        <f>'Dataset experimental'!O146-('Modelos normativos'!AQ146-SIN(0.083/('Dataset experimental'!M146-'Dataset experimental'!O146))-'Modelos empíricos'!I146)/0.646</f>
        <v>2.4494195615924528</v>
      </c>
      <c r="X146" s="3">
        <f>'Modelos normativos'!S146+'Avaliação do resultado ML'!A146</f>
        <v>0.14597252578841957</v>
      </c>
      <c r="Y146" s="3">
        <f>X146/'Dataset experimental'!$AF146</f>
        <v>0.76827645151799773</v>
      </c>
      <c r="AK146" s="3">
        <f>'Modelos Propostos'!B146+H146</f>
        <v>0.15428627482524143</v>
      </c>
      <c r="AL146" s="3">
        <f>AK146/'Dataset experimental'!$AF146</f>
        <v>0.81203302539600752</v>
      </c>
      <c r="AW146" s="3">
        <f>'Modelos normativos'!S146+F146</f>
        <v>0.20192347318276227</v>
      </c>
      <c r="AX146" s="3">
        <f>AW146/'Dataset experimental'!$AF146</f>
        <v>1.0627551220145381</v>
      </c>
      <c r="BI146" s="3">
        <f>'Modelos Propostos'!B146+S146</f>
        <v>0.25633604761189743</v>
      </c>
      <c r="BJ146" s="3">
        <f>BI146/'Dataset experimental'!$AF146</f>
        <v>1.349137092694197</v>
      </c>
      <c r="BU146" s="3">
        <f>'Modelos Propostos'!B146+L146</f>
        <v>0.16701077726256106</v>
      </c>
      <c r="BV146" s="3">
        <f>BU146/'Dataset experimental'!$AF146</f>
        <v>0.87900409085558451</v>
      </c>
      <c r="CH146" s="3">
        <f>'Modelos Propostos'!B146+Q146</f>
        <v>0.15062464578256229</v>
      </c>
      <c r="CI146" s="3">
        <f>CH146/'Dataset experimental'!$AF146</f>
        <v>0.79276129359243308</v>
      </c>
    </row>
    <row r="147" spans="1:87" x14ac:dyDescent="0.25">
      <c r="A147" s="3">
        <f t="shared" si="6"/>
        <v>-3.5749792239213235E-2</v>
      </c>
      <c r="B147" s="8">
        <f>'Dataset experimental'!K147*COS('Dataset experimental'!AC147)-'Dataset experimental'!M147-'Dataset experimental'!C147</f>
        <v>0.11281716548190057</v>
      </c>
      <c r="C147" s="8">
        <f>('Dataset experimental'!AE147+SIN('Avaliação do resultado ML'!B147))*0.70674187</f>
        <v>-0.53087444980466802</v>
      </c>
      <c r="D147" s="8">
        <f>'Modelos Propostos'!E147+'Avaliação do resultado ML'!C147-'Modelos normativos'!AQ147</f>
        <v>-1.9722986889261399E-2</v>
      </c>
      <c r="E147" s="8">
        <f>'Modelos empíricos'!I147+1.1854</f>
        <v>2.3401763734942738</v>
      </c>
      <c r="F147" s="3">
        <f>-0.01753*('Modelos normativos'!AN147-'Dataset experimental'!C147-ABS(G147)-('Modelos Propostos'!E147-'Modelos normativos'!AP147)/0.25291)</f>
        <v>2.6363759736852656E-2</v>
      </c>
      <c r="G147" s="3">
        <f>'Dataset experimental'!K147+'Modelos empíricos'!K147^2+('Modelos Propostos'!E147-'Modelos normativos'!AQ147)*4.10553</f>
        <v>1.9280302800177913</v>
      </c>
      <c r="H147" s="3">
        <f t="shared" si="7"/>
        <v>-0.10554885475565928</v>
      </c>
      <c r="I147" s="3">
        <f>(1.61428/'Dataset experimental'!Q147)^3</f>
        <v>-4.4807919343373959</v>
      </c>
      <c r="J147" s="3">
        <f>SIN('Dataset experimental'!E147)+1.450178*(SIN('Avaliação do resultado ML'!I147)+'Dataset experimental'!C147)</f>
        <v>-1.3031714381777459</v>
      </c>
      <c r="K147" s="3">
        <f>('Modelos empíricos'!C147-'Dataset experimental'!G147)*'Dataset experimental'!AE147-'Modelos normativos'!AP147</f>
        <v>-1.9118408906574438</v>
      </c>
      <c r="L147" s="3">
        <f>0.0076*'Dataset experimental'!B147+'Avaliação do resultado ML'!M147+'Avaliação do resultado ML'!N147+(-0.0328)*(0.0171*'Dataset experimental'!AD147-0.9442)*'Avaliação do resultado ML'!O147-'Avaliação do resultado ML'!P147-0.0364</f>
        <v>-9.8629849532383088E-2</v>
      </c>
      <c r="M147" s="8">
        <f>0.03283*SIN(0.7328*'Dataset experimental'!D147-1.8266)</f>
        <v>-2.9165448202748849E-2</v>
      </c>
      <c r="N147" s="8">
        <f>0.0476*SIN(4.2067/(0.0095*'Dataset experimental'!P147-1.9338)^3)</f>
        <v>4.5551579682747624E-2</v>
      </c>
      <c r="O147" s="8">
        <f>0.0214*'Dataset experimental'!F147-3.1067*'Dataset experimental'!B147*'Dataset experimental'!P147*('Dataset experimental'!T147-'Dataset experimental'!R147)*(0.39*'Dataset experimental'!P147*'Dataset experimental'!T147/'Dataset experimental'!V147-'Dataset experimental'!Z147+3.12)/(100000*'Dataset experimental'!V147)+0.7995</f>
        <v>-1.9767666561762036</v>
      </c>
      <c r="P147" s="8">
        <f>0.4461*('Dataset experimental'!Z147-0.6*'Modelos normativos'!AB147)*(3.4*'Dataset experimental'!L147+0.17*'Dataset experimental'!B147/'Modelos normativos'!AC147)/200000</f>
        <v>9.861810512936918E-2</v>
      </c>
      <c r="Q147" s="3">
        <f>0.0076*'Dataset experimental'!B147+(-0.0328)*(0.0171*'Dataset experimental'!AD147-0.9442)*'Avaliação do resultado ML'!O147-'Avaliação do resultado ML'!P147-0.0364</f>
        <v>-0.11501598101238186</v>
      </c>
      <c r="R147" s="3">
        <f t="shared" si="8"/>
        <v>0.93444736809988727</v>
      </c>
      <c r="S147" s="3">
        <f>(-0.042-0.014*'Com TS variável MC2020'!Q156)*('Modelos normativos'!AP147-ABS('Modelos Propostos'!K147)-'Dataset experimental'!W147+COS(T147))</f>
        <v>-3.085588207775017E-3</v>
      </c>
      <c r="T147" s="3">
        <f>'Dataset experimental'!O147-('Modelos normativos'!AQ147-SIN(0.083/('Dataset experimental'!M147-'Dataset experimental'!O147))-'Modelos empíricos'!I147)/0.646</f>
        <v>2.1704650333994278</v>
      </c>
      <c r="X147" s="3">
        <f>'Modelos normativos'!S147+'Avaliação do resultado ML'!A147</f>
        <v>0.15133058013835204</v>
      </c>
      <c r="Y147" s="3">
        <f>X147/'Dataset experimental'!$AF147</f>
        <v>0.75665290069176017</v>
      </c>
      <c r="AK147" s="3">
        <f>'Modelos Propostos'!B147+H147</f>
        <v>0.17128393215813703</v>
      </c>
      <c r="AL147" s="3">
        <f>AK147/'Dataset experimental'!$AF147</f>
        <v>0.8564196607906851</v>
      </c>
      <c r="AW147" s="3">
        <f>'Modelos normativos'!S147+F147</f>
        <v>0.21344413211441793</v>
      </c>
      <c r="AX147" s="3">
        <f>AW147/'Dataset experimental'!$AF147</f>
        <v>1.0672206605720895</v>
      </c>
      <c r="BI147" s="3">
        <f>'Modelos Propostos'!B147+S147</f>
        <v>0.27374719870602132</v>
      </c>
      <c r="BJ147" s="3">
        <f>BI147/'Dataset experimental'!$AF147</f>
        <v>1.3687359935301064</v>
      </c>
      <c r="BU147" s="3">
        <f>'Modelos Propostos'!B147+L147</f>
        <v>0.17820293738141324</v>
      </c>
      <c r="BV147" s="3">
        <f>BU147/'Dataset experimental'!$AF147</f>
        <v>0.8910146869070662</v>
      </c>
      <c r="CH147" s="3">
        <f>'Modelos Propostos'!B147+Q147</f>
        <v>0.16181680590141445</v>
      </c>
      <c r="CI147" s="3">
        <f>CH147/'Dataset experimental'!$AF147</f>
        <v>0.80908402950707226</v>
      </c>
    </row>
    <row r="148" spans="1:87" x14ac:dyDescent="0.25">
      <c r="A148" s="3">
        <f t="shared" si="6"/>
        <v>-3.2013046038171053E-2</v>
      </c>
      <c r="B148" s="8">
        <f>'Dataset experimental'!K148*COS('Dataset experimental'!AC148)-'Dataset experimental'!M148-'Dataset experimental'!C148</f>
        <v>0.11281716548190057</v>
      </c>
      <c r="C148" s="8">
        <f>('Dataset experimental'!AE148+SIN('Avaliação do resultado ML'!B148))*0.70674187</f>
        <v>-0.52689484056555391</v>
      </c>
      <c r="D148" s="8">
        <f>'Modelos Propostos'!E148+'Avaliação do resultado ML'!C148-'Modelos normativos'!AQ148</f>
        <v>5.8073219718222102E-2</v>
      </c>
      <c r="E148" s="8">
        <f>'Modelos empíricos'!I148+1.1854</f>
        <v>2.3209477155945173</v>
      </c>
      <c r="F148" s="3">
        <f>-0.01753*('Modelos normativos'!AN148-'Dataset experimental'!C148-ABS(G148)-('Modelos Propostos'!E148-'Modelos normativos'!AP148)/0.25291)</f>
        <v>2.7747777749427997E-2</v>
      </c>
      <c r="G148" s="3">
        <f>'Dataset experimental'!K148+'Modelos empíricos'!K148^2+('Modelos Propostos'!E148-'Modelos normativos'!AQ148)*4.10553</f>
        <v>2.0652094852733476</v>
      </c>
      <c r="H148" s="3">
        <f t="shared" si="7"/>
        <v>-0.12366913172486524</v>
      </c>
      <c r="I148" s="3">
        <f>(1.61428/'Dataset experimental'!Q148)^3</f>
        <v>-4.4807919343373959</v>
      </c>
      <c r="J148" s="3">
        <f>SIN('Dataset experimental'!E148)+1.450178*(SIN('Avaliação do resultado ML'!I148)+'Dataset experimental'!C148)</f>
        <v>-1.3031714381777459</v>
      </c>
      <c r="K148" s="3">
        <f>('Modelos empíricos'!C148-'Dataset experimental'!G148)*'Dataset experimental'!AE148-'Modelos normativos'!AP148</f>
        <v>-2.4637835336427001</v>
      </c>
      <c r="L148" s="3">
        <f>0.0076*'Dataset experimental'!B148+'Avaliação do resultado ML'!M148+'Avaliação do resultado ML'!N148+(-0.0328)*(0.0171*'Dataset experimental'!AD148-0.9442)*'Avaliação do resultado ML'!O148-'Avaliação do resultado ML'!P148-0.0364</f>
        <v>-0.12335491882059352</v>
      </c>
      <c r="M148" s="8">
        <f>0.03283*SIN(0.7328*'Dataset experimental'!D148-1.8266)</f>
        <v>-2.9165448202748849E-2</v>
      </c>
      <c r="N148" s="8">
        <f>0.0476*SIN(4.2067/(0.0095*'Dataset experimental'!P148-1.9338)^3)</f>
        <v>4.5551579682747624E-2</v>
      </c>
      <c r="O148" s="8">
        <f>0.0214*'Dataset experimental'!F148-3.1067*'Dataset experimental'!B148*'Dataset experimental'!P148*('Dataset experimental'!T148-'Dataset experimental'!R148)*(0.39*'Dataset experimental'!P148*'Dataset experimental'!T148/'Dataset experimental'!V148-'Dataset experimental'!Z148+3.12)/(100000*'Dataset experimental'!V148)+0.7995</f>
        <v>-2.3697285337465024</v>
      </c>
      <c r="P148" s="8">
        <f>0.4461*('Dataset experimental'!Z148-0.6*'Modelos normativos'!AB148)*(3.4*'Dataset experimental'!L148+0.17*'Dataset experimental'!B148/'Modelos normativos'!AC148)/200000</f>
        <v>0.1126499583789502</v>
      </c>
      <c r="Q148" s="3">
        <f>0.0076*'Dataset experimental'!B148+(-0.0328)*(0.0171*'Dataset experimental'!AD148-0.9442)*'Avaliação do resultado ML'!O148-'Avaliação do resultado ML'!P148-0.0364</f>
        <v>-0.13974105030059231</v>
      </c>
      <c r="R148" s="3">
        <f t="shared" si="8"/>
        <v>0.99745924548924003</v>
      </c>
      <c r="S148" s="3">
        <f>(-0.042-0.014*'Com TS variável MC2020'!Q157)*('Modelos normativos'!AP148-ABS('Modelos Propostos'!K148)-'Dataset experimental'!W148+COS(T148))</f>
        <v>-3.054594477476659E-2</v>
      </c>
      <c r="T148" s="3">
        <f>'Dataset experimental'!O148-('Modelos normativos'!AQ148-SIN(0.083/('Dataset experimental'!M148-'Dataset experimental'!O148))-'Modelos empíricos'!I148)/0.646</f>
        <v>1.776627720693462</v>
      </c>
      <c r="X148" s="3">
        <f>'Modelos normativos'!S148+'Avaliação do resultado ML'!A148</f>
        <v>0.16817486835310896</v>
      </c>
      <c r="Y148" s="3">
        <f>X148/'Dataset experimental'!$AF148</f>
        <v>0.76443121978685891</v>
      </c>
      <c r="AK148" s="3">
        <f>'Modelos Propostos'!B148+H148</f>
        <v>0.19331446103163533</v>
      </c>
      <c r="AL148" s="3">
        <f>AK148/'Dataset experimental'!$AF148</f>
        <v>0.87870209559834234</v>
      </c>
      <c r="AW148" s="3">
        <f>'Modelos normativos'!S148+F148</f>
        <v>0.22793569214070802</v>
      </c>
      <c r="AX148" s="3">
        <f>AW148/'Dataset experimental'!$AF148</f>
        <v>1.0360713279123093</v>
      </c>
      <c r="BI148" s="3">
        <f>'Modelos Propostos'!B148+S148</f>
        <v>0.28643764798173399</v>
      </c>
      <c r="BJ148" s="3">
        <f>BI148/'Dataset experimental'!$AF148</f>
        <v>1.3019893090078818</v>
      </c>
      <c r="BU148" s="3">
        <f>'Modelos Propostos'!B148+L148</f>
        <v>0.19362867393590705</v>
      </c>
      <c r="BV148" s="3">
        <f>BU148/'Dataset experimental'!$AF148</f>
        <v>0.88013033607230473</v>
      </c>
      <c r="CH148" s="3">
        <f>'Modelos Propostos'!B148+Q148</f>
        <v>0.17724254245590826</v>
      </c>
      <c r="CI148" s="3">
        <f>CH148/'Dataset experimental'!$AF148</f>
        <v>0.80564792025412846</v>
      </c>
    </row>
    <row r="149" spans="1:87" x14ac:dyDescent="0.25">
      <c r="A149" s="3">
        <f t="shared" si="6"/>
        <v>-2.4411741888706612E-2</v>
      </c>
      <c r="B149" s="8">
        <f>'Dataset experimental'!K149*COS('Dataset experimental'!AC149)-'Dataset experimental'!M149-'Dataset experimental'!C149</f>
        <v>0.11281716548190057</v>
      </c>
      <c r="C149" s="8">
        <f>('Dataset experimental'!AE149+SIN('Avaliação do resultado ML'!B149))*0.70674187</f>
        <v>-0.52291523132643969</v>
      </c>
      <c r="D149" s="8">
        <f>'Modelos Propostos'!E149+'Avaliação do resultado ML'!C149-'Modelos normativos'!AQ149</f>
        <v>0.14022580727624084</v>
      </c>
      <c r="E149" s="8">
        <f>'Modelos empíricos'!I149+1.1854</f>
        <v>2.3049238340113876</v>
      </c>
      <c r="F149" s="3">
        <f>-0.01753*('Modelos normativos'!AN149-'Dataset experimental'!C149-ABS(G149)-('Modelos Propostos'!E149-'Modelos normativos'!AP149)/0.25291)</f>
        <v>3.0499061972612321E-2</v>
      </c>
      <c r="G149" s="3">
        <f>'Dataset experimental'!K149+'Modelos empíricos'!K149^2+('Modelos Propostos'!E149-'Modelos normativos'!AQ149)*4.10553</f>
        <v>2.2631594566914877</v>
      </c>
      <c r="H149" s="3">
        <f t="shared" si="7"/>
        <v>-0.14164549927889949</v>
      </c>
      <c r="I149" s="3">
        <f>(1.61428/'Dataset experimental'!Q149)^3</f>
        <v>-4.4807919343373959</v>
      </c>
      <c r="J149" s="3">
        <f>SIN('Dataset experimental'!E149)+1.450178*(SIN('Avaliação do resultado ML'!I149)+'Dataset experimental'!C149)</f>
        <v>-1.3031714381777459</v>
      </c>
      <c r="K149" s="3">
        <f>('Modelos empíricos'!C149-'Dataset experimental'!G149)*'Dataset experimental'!AE149-'Modelos normativos'!AP149</f>
        <v>-3.0113427037320779</v>
      </c>
      <c r="L149" s="3">
        <f>0.0076*'Dataset experimental'!B149+'Avaliação do resultado ML'!M149+'Avaliação do resultado ML'!N149+(-0.0328)*(0.0171*'Dataset experimental'!AD149-0.9442)*'Avaliação do resultado ML'!O149-'Avaliação do resultado ML'!P149-0.0364</f>
        <v>-0.14793452116659553</v>
      </c>
      <c r="M149" s="8">
        <f>0.03283*SIN(0.7328*'Dataset experimental'!D149-1.8266)</f>
        <v>-2.9165448202748849E-2</v>
      </c>
      <c r="N149" s="8">
        <f>0.0476*SIN(4.2067/(0.0095*'Dataset experimental'!P149-1.9338)^3)</f>
        <v>4.5551579682747624E-2</v>
      </c>
      <c r="O149" s="8">
        <f>0.0214*'Dataset experimental'!F149-3.1067*'Dataset experimental'!B149*'Dataset experimental'!P149*('Dataset experimental'!T149-'Dataset experimental'!R149)*(0.39*'Dataset experimental'!P149*'Dataset experimental'!T149/'Dataset experimental'!V149-'Dataset experimental'!Z149+3.12)/(100000*'Dataset experimental'!V149)+0.7995</f>
        <v>-2.7626904113168029</v>
      </c>
      <c r="P149" s="8">
        <f>0.4461*('Dataset experimental'!Z149-0.6*'Modelos normativos'!AB149)*(3.4*'Dataset experimental'!L149+0.17*'Dataset experimental'!B149/'Modelos normativos'!AC149)/200000</f>
        <v>0.12668181162853123</v>
      </c>
      <c r="Q149" s="3">
        <f>0.0076*'Dataset experimental'!B149+(-0.0328)*(0.0171*'Dataset experimental'!AD149-0.9442)*'Avaliação do resultado ML'!O149-'Avaliação do resultado ML'!P149-0.0364</f>
        <v>-0.16432065264659429</v>
      </c>
      <c r="R149" s="3">
        <f t="shared" si="8"/>
        <v>1.0443997297458281</v>
      </c>
      <c r="S149" s="3">
        <f>(-0.042-0.014*'Com TS variável MC2020'!Q158)*('Modelos normativos'!AP149-ABS('Modelos Propostos'!K149)-'Dataset experimental'!W149+COS(T149))</f>
        <v>-6.552495980407777E-2</v>
      </c>
      <c r="T149" s="3">
        <f>'Dataset experimental'!O149-('Modelos normativos'!AQ149-SIN(0.083/('Dataset experimental'!M149-'Dataset experimental'!O149))-'Modelos empíricos'!I149)/0.646</f>
        <v>1.3877513620380018</v>
      </c>
      <c r="X149" s="3">
        <f>'Modelos normativos'!S149+'Avaliação do resultado ML'!A149</f>
        <v>0.18888371451628819</v>
      </c>
      <c r="Y149" s="3">
        <f>X149/'Dataset experimental'!$AF149</f>
        <v>0.78701547715120079</v>
      </c>
      <c r="AK149" s="3">
        <f>'Modelos Propostos'!B149+H149</f>
        <v>0.21820680002350404</v>
      </c>
      <c r="AL149" s="3">
        <f>AK149/'Dataset experimental'!$AF149</f>
        <v>0.90919500009793353</v>
      </c>
      <c r="AW149" s="3">
        <f>'Modelos normativos'!S149+F149</f>
        <v>0.24379451837760713</v>
      </c>
      <c r="AX149" s="3">
        <f>AW149/'Dataset experimental'!$AF149</f>
        <v>1.0158104932400298</v>
      </c>
      <c r="BI149" s="3">
        <f>'Modelos Propostos'!B149+S149</f>
        <v>0.29432733949832579</v>
      </c>
      <c r="BJ149" s="3">
        <f>BI149/'Dataset experimental'!$AF149</f>
        <v>1.2263639145763574</v>
      </c>
      <c r="BU149" s="3">
        <f>'Modelos Propostos'!B149+L149</f>
        <v>0.211917778135808</v>
      </c>
      <c r="BV149" s="3">
        <f>BU149/'Dataset experimental'!$AF149</f>
        <v>0.88299074223253338</v>
      </c>
      <c r="CH149" s="3">
        <f>'Modelos Propostos'!B149+Q149</f>
        <v>0.19553164665580924</v>
      </c>
      <c r="CI149" s="3">
        <f>CH149/'Dataset experimental'!$AF149</f>
        <v>0.81471519439920526</v>
      </c>
    </row>
    <row r="150" spans="1:87" x14ac:dyDescent="0.25">
      <c r="A150" s="3">
        <f t="shared" si="6"/>
        <v>-1.7522446526665108E-2</v>
      </c>
      <c r="B150" s="8">
        <f>'Dataset experimental'!K150*COS('Dataset experimental'!AC150)-'Dataset experimental'!M150-'Dataset experimental'!C150</f>
        <v>0.11281716548190057</v>
      </c>
      <c r="C150" s="8">
        <f>('Dataset experimental'!AE150+SIN('Avaliação do resultado ML'!B150))*0.70674187</f>
        <v>-0.51953859318416107</v>
      </c>
      <c r="D150" s="8">
        <f>'Modelos Propostos'!E150+'Avaliação do resultado ML'!C150-'Modelos normativos'!AQ150</f>
        <v>0.21288487409080625</v>
      </c>
      <c r="E150" s="8">
        <f>'Modelos empíricos'!I150+1.1854</f>
        <v>2.2803714454387514</v>
      </c>
      <c r="F150" s="3">
        <f>-0.01753*('Modelos normativos'!AN150-'Dataset experimental'!C150-ABS(G150)-('Modelos Propostos'!E150-'Modelos normativos'!AP150)/0.25291)</f>
        <v>3.3840365417603525E-2</v>
      </c>
      <c r="G150" s="3">
        <f>'Dataset experimental'!K150+'Modelos empíricos'!K150^2+('Modelos Propostos'!E150-'Modelos normativos'!AQ150)*4.10553</f>
        <v>2.4768751549003563</v>
      </c>
      <c r="H150" s="3">
        <f t="shared" si="7"/>
        <v>-0.15678532019659555</v>
      </c>
      <c r="I150" s="3">
        <f>(1.61428/'Dataset experimental'!Q150)^3</f>
        <v>-4.4807919343373959</v>
      </c>
      <c r="J150" s="3">
        <f>SIN('Dataset experimental'!E150)+1.450178*(SIN('Avaliação do resultado ML'!I150)+'Dataset experimental'!C150)</f>
        <v>-1.3031714381777459</v>
      </c>
      <c r="K150" s="3">
        <f>('Modelos empíricos'!C150-'Dataset experimental'!G150)*'Dataset experimental'!AE150-'Modelos normativos'!AP150</f>
        <v>-3.4725008188004924</v>
      </c>
      <c r="L150" s="3">
        <f>0.0076*'Dataset experimental'!B150+'Avaliação do resultado ML'!M150+'Avaliação do resultado ML'!N150+(-0.0328)*(0.0171*'Dataset experimental'!AD150-0.9442)*'Avaliação do resultado ML'!O150-'Avaliação do resultado ML'!P150-0.0364</f>
        <v>-0.16867586533469453</v>
      </c>
      <c r="M150" s="8">
        <f>0.03283*SIN(0.7328*'Dataset experimental'!D150-1.8266)</f>
        <v>-2.9165448202748849E-2</v>
      </c>
      <c r="N150" s="8">
        <f>0.0476*SIN(4.2067/(0.0095*'Dataset experimental'!P150-1.9338)^3)</f>
        <v>4.5551579682747624E-2</v>
      </c>
      <c r="O150" s="8">
        <f>0.0214*'Dataset experimental'!F150-3.1067*'Dataset experimental'!B150*'Dataset experimental'!P150*('Dataset experimental'!T150-'Dataset experimental'!R150)*(0.39*'Dataset experimental'!P150*'Dataset experimental'!T150/'Dataset experimental'!V150-'Dataset experimental'!Z150+3.12)/(100000*'Dataset experimental'!V150)+0.7995</f>
        <v>-3.09611261046736</v>
      </c>
      <c r="P150" s="8">
        <f>0.4461*('Dataset experimental'!Z150-0.6*'Modelos normativos'!AB150)*(3.4*'Dataset experimental'!L150+0.17*'Dataset experimental'!B150/'Modelos normativos'!AC150)/200000</f>
        <v>0.13858762650696363</v>
      </c>
      <c r="Q150" s="3">
        <f>0.0076*'Dataset experimental'!B150+(-0.0328)*(0.0171*'Dataset experimental'!AD150-0.9442)*'Avaliação do resultado ML'!O150-'Avaliação do resultado ML'!P150-0.0364</f>
        <v>-0.18506199681469332</v>
      </c>
      <c r="R150" s="3">
        <f t="shared" si="8"/>
        <v>1.0758396584781613</v>
      </c>
      <c r="S150" s="3">
        <f>(-0.042-0.014*'Com TS variável MC2020'!Q159)*('Modelos normativos'!AP150-ABS('Modelos Propostos'!K150)-'Dataset experimental'!W150+COS(T150))</f>
        <v>-0.10693606346866273</v>
      </c>
      <c r="T150" s="3">
        <f>'Dataset experimental'!O150-('Modelos normativos'!AQ150-SIN(0.083/('Dataset experimental'!M150-'Dataset experimental'!O150))-'Modelos empíricos'!I150)/0.646</f>
        <v>1.0408353420582022</v>
      </c>
      <c r="X150" s="3">
        <f>'Modelos normativos'!S150+'Avaliação do resultado ML'!A150</f>
        <v>0.22301604060600497</v>
      </c>
      <c r="Y150" s="3">
        <f>X150/'Dataset experimental'!$AF150</f>
        <v>0.85775400233078836</v>
      </c>
      <c r="AK150" s="3">
        <f>'Modelos Propostos'!B150+H150</f>
        <v>0.24936305703226394</v>
      </c>
      <c r="AL150" s="3">
        <f>AK150/'Dataset experimental'!$AF150</f>
        <v>0.95908868089332278</v>
      </c>
      <c r="AW150" s="3">
        <f>'Modelos normativos'!S150+F150</f>
        <v>0.27437885255027361</v>
      </c>
      <c r="AX150" s="3">
        <f>AW150/'Dataset experimental'!$AF150</f>
        <v>1.0553032790395138</v>
      </c>
      <c r="BI150" s="3">
        <f>'Modelos Propostos'!B150+S150</f>
        <v>0.29921231376019675</v>
      </c>
      <c r="BJ150" s="3">
        <f>BI150/'Dataset experimental'!$AF150</f>
        <v>1.1508165913853721</v>
      </c>
      <c r="BU150" s="3">
        <f>'Modelos Propostos'!B150+L150</f>
        <v>0.23747251189416496</v>
      </c>
      <c r="BV150" s="3">
        <f>BU150/'Dataset experimental'!$AF150</f>
        <v>0.91335581497755747</v>
      </c>
      <c r="CH150" s="3">
        <f>'Modelos Propostos'!B150+Q150</f>
        <v>0.22108638041416617</v>
      </c>
      <c r="CI150" s="3">
        <f>CH150/'Dataset experimental'!$AF150</f>
        <v>0.85033223236217759</v>
      </c>
    </row>
    <row r="151" spans="1:87" x14ac:dyDescent="0.25">
      <c r="A151" s="3">
        <f t="shared" si="6"/>
        <v>-1.0094262457658976E-2</v>
      </c>
      <c r="B151" s="8">
        <f>'Dataset experimental'!K151*COS('Dataset experimental'!AC151)-'Dataset experimental'!M151-'Dataset experimental'!C151</f>
        <v>0.11281716548190057</v>
      </c>
      <c r="C151" s="8">
        <f>('Dataset experimental'!AE151+SIN('Avaliação do resultado ML'!B151))*0.70674187</f>
        <v>-0.51628254926124939</v>
      </c>
      <c r="D151" s="8">
        <f>'Modelos Propostos'!E151+'Avaliação do resultado ML'!C151-'Modelos normativos'!AQ151</f>
        <v>0.28520715994789603</v>
      </c>
      <c r="E151" s="8">
        <f>'Modelos empíricos'!I151+1.1854</f>
        <v>2.2203233036182706</v>
      </c>
      <c r="F151" s="3">
        <f>-0.01753*('Modelos normativos'!AN151-'Dataset experimental'!C151-ABS(G151)-('Modelos Propostos'!E151-'Modelos normativos'!AP151)/0.25291)</f>
        <v>3.7893959507717907E-2</v>
      </c>
      <c r="G151" s="3">
        <f>'Dataset experimental'!K151+'Modelos empíricos'!K151^2+('Modelos Propostos'!E151-'Modelos normativos'!AQ151)*4.10553</f>
        <v>2.7214693216245167</v>
      </c>
      <c r="H151" s="3">
        <f t="shared" si="7"/>
        <v>-0.17128631316857487</v>
      </c>
      <c r="I151" s="3">
        <f>(1.61428/'Dataset experimental'!Q151)^3</f>
        <v>-4.4807919343373959</v>
      </c>
      <c r="J151" s="3">
        <f>SIN('Dataset experimental'!E151)+1.450178*(SIN('Avaliação do resultado ML'!I151)+'Dataset experimental'!C151)</f>
        <v>-1.3031714381777459</v>
      </c>
      <c r="K151" s="3">
        <f>('Modelos empíricos'!C151-'Dataset experimental'!G151)*'Dataset experimental'!AE151-'Modelos normativos'!AP151</f>
        <v>-3.9142002696679712</v>
      </c>
      <c r="L151" s="3">
        <f>0.0076*'Dataset experimental'!B151+'Avaliação do resultado ML'!M151+'Avaliação do resultado ML'!N151+(-0.0328)*(0.0171*'Dataset experimental'!AD151-0.9442)*'Avaliação do resultado ML'!O151-'Avaliação do resultado ML'!P151-0.0364</f>
        <v>-0.18857726520502438</v>
      </c>
      <c r="M151" s="8">
        <f>0.03283*SIN(0.7328*'Dataset experimental'!D151-1.8266)</f>
        <v>-2.9165448202748849E-2</v>
      </c>
      <c r="N151" s="8">
        <f>0.0476*SIN(4.2067/(0.0095*'Dataset experimental'!P151-1.9338)^3)</f>
        <v>4.5551579682747624E-2</v>
      </c>
      <c r="O151" s="8">
        <f>0.0214*'Dataset experimental'!F151-3.1067*'Dataset experimental'!B151*'Dataset experimental'!P151*('Dataset experimental'!T151-'Dataset experimental'!R151)*(0.39*'Dataset experimental'!P151*'Dataset experimental'!T151/'Dataset experimental'!V151-'Dataset experimental'!Z151+3.12)/(100000*'Dataset experimental'!V151)+0.7995</f>
        <v>-3.4176268739339672</v>
      </c>
      <c r="P151" s="8">
        <f>0.4461*('Dataset experimental'!Z151-0.6*'Modelos normativos'!AB151)*(3.4*'Dataset experimental'!L151+0.17*'Dataset experimental'!B151/'Modelos normativos'!AC151)/200000</f>
        <v>0.15006823371116626</v>
      </c>
      <c r="Q151" s="3">
        <f>0.0076*'Dataset experimental'!B151+(-0.0328)*(0.0171*'Dataset experimental'!AD151-0.9442)*'Avaliação do resultado ML'!O151-'Avaliação do resultado ML'!P151-0.0364</f>
        <v>-0.20496339668502317</v>
      </c>
      <c r="R151" s="3">
        <f t="shared" si="8"/>
        <v>1.1009476572680519</v>
      </c>
      <c r="S151" s="3">
        <f>(-0.042-0.014*'Com TS variável MC2020'!Q160)*('Modelos normativos'!AP151-ABS('Modelos Propostos'!K151)-'Dataset experimental'!W151+COS(T151))</f>
        <v>-0.13190773748813586</v>
      </c>
      <c r="T151" s="3">
        <f>'Dataset experimental'!O151-('Modelos normativos'!AQ151-SIN(0.083/('Dataset experimental'!M151-'Dataset experimental'!O151))-'Modelos empíricos'!I151)/0.646</f>
        <v>0.65000480800247951</v>
      </c>
      <c r="X151" s="3">
        <f>'Modelos normativos'!S151+'Avaliação do resultado ML'!A151</f>
        <v>0.25725510606670027</v>
      </c>
      <c r="Y151" s="3">
        <f>X151/'Dataset experimental'!$AF151</f>
        <v>0.88708657264379409</v>
      </c>
      <c r="AK151" s="3">
        <f>'Modelos Propostos'!B151+H151</f>
        <v>0.27979779428102158</v>
      </c>
      <c r="AL151" s="3">
        <f>AK151/'Dataset experimental'!$AF151</f>
        <v>0.96481998027938487</v>
      </c>
      <c r="AW151" s="3">
        <f>'Modelos normativos'!S151+F151</f>
        <v>0.30524332803207715</v>
      </c>
      <c r="AX151" s="3">
        <f>AW151/'Dataset experimental'!$AF151</f>
        <v>1.0525632001106109</v>
      </c>
      <c r="BI151" s="3">
        <f>'Modelos Propostos'!B151+S151</f>
        <v>0.31917636996146059</v>
      </c>
      <c r="BJ151" s="3">
        <f>BI151/'Dataset experimental'!$AF151</f>
        <v>1.1006081722808987</v>
      </c>
      <c r="BU151" s="3">
        <f>'Modelos Propostos'!B151+L151</f>
        <v>0.2625068422445721</v>
      </c>
      <c r="BV151" s="3">
        <f>BU151/'Dataset experimental'!$AF151</f>
        <v>0.90519600773990383</v>
      </c>
      <c r="CH151" s="3">
        <f>'Modelos Propostos'!B151+Q151</f>
        <v>0.24612071076457331</v>
      </c>
      <c r="CI151" s="3">
        <f>CH151/'Dataset experimental'!$AF151</f>
        <v>0.84869210608473566</v>
      </c>
    </row>
    <row r="152" spans="1:87" x14ac:dyDescent="0.25">
      <c r="A152" s="3">
        <f t="shared" si="6"/>
        <v>4.3524332921093242E-2</v>
      </c>
      <c r="B152" s="8">
        <f>'Dataset experimental'!K152*COS('Dataset experimental'!AC152)-'Dataset experimental'!M152-'Dataset experimental'!C152</f>
        <v>-1.1734920335813603</v>
      </c>
      <c r="C152" s="8">
        <f>('Dataset experimental'!AE152+SIN('Avaliação do resultado ML'!B152))*0.70674187</f>
        <v>-1.1851908352195992</v>
      </c>
      <c r="D152" s="8">
        <f>'Modelos Propostos'!E152+'Avaliação do resultado ML'!C152-'Modelos normativos'!AQ152</f>
        <v>-0.91201299311054518</v>
      </c>
      <c r="E152" s="8">
        <f>'Modelos empíricos'!I152+1.1854</f>
        <v>2.3711558741727692</v>
      </c>
      <c r="F152" s="3">
        <f>-0.01753*('Modelos normativos'!AN152-'Dataset experimental'!C152-ABS(G152)-('Modelos Propostos'!E152-'Modelos normativos'!AP152)/0.25291)</f>
        <v>6.8566989082943272E-2</v>
      </c>
      <c r="G152" s="3">
        <f>'Dataset experimental'!K152+'Modelos empíricos'!K152^2+('Modelos Propostos'!E152-'Modelos normativos'!AQ152)*4.10553</f>
        <v>2.1949474063351637</v>
      </c>
      <c r="H152" s="3">
        <f t="shared" si="7"/>
        <v>6.7556889372237708E-2</v>
      </c>
      <c r="I152" s="3">
        <f>(1.61428/'Dataset experimental'!Q152)^3</f>
        <v>-4.4807919343373959</v>
      </c>
      <c r="J152" s="3">
        <f>SIN('Dataset experimental'!E152)+1.450178*(SIN('Avaliação do resultado ML'!I152)+'Dataset experimental'!C152)</f>
        <v>1.0141224240239506</v>
      </c>
      <c r="K152" s="3">
        <f>('Modelos empíricos'!C152-'Dataset experimental'!G152)*'Dataset experimental'!AE152-'Modelos normativos'!AP152</f>
        <v>1.0436567222519466</v>
      </c>
      <c r="L152" s="3">
        <f>0.0076*'Dataset experimental'!B152+'Avaliação do resultado ML'!M152+'Avaliação do resultado ML'!N152+(-0.0328)*(0.0171*'Dataset experimental'!AD152-0.9442)*'Avaliação do resultado ML'!O152-'Avaliação do resultado ML'!P152-0.0364</f>
        <v>6.0497682344745771E-2</v>
      </c>
      <c r="M152" s="8">
        <f>0.03283*SIN(0.7328*'Dataset experimental'!D152-1.8266)</f>
        <v>-2.9165448202748849E-2</v>
      </c>
      <c r="N152" s="8">
        <f>0.0476*SIN(4.2067/(0.0095*'Dataset experimental'!P152-1.9338)^3)</f>
        <v>4.5551579682747624E-2</v>
      </c>
      <c r="O152" s="8">
        <f>0.0214*'Dataset experimental'!F152-3.1067*'Dataset experimental'!B152*'Dataset experimental'!P152*('Dataset experimental'!T152-'Dataset experimental'!R152)*(0.39*'Dataset experimental'!P152*'Dataset experimental'!T152/'Dataset experimental'!V152-'Dataset experimental'!Z152+3.12)/(100000*'Dataset experimental'!V152)+0.7995</f>
        <v>-5.5165206921539589E-2</v>
      </c>
      <c r="P152" s="8">
        <f>0.4461*('Dataset experimental'!Z152-0.6*'Modelos normativos'!AB152)*(3.4*'Dataset experimental'!L152+0.17*'Dataset experimental'!B152/'Modelos normativos'!AC152)/200000</f>
        <v>7.0123132285895479E-2</v>
      </c>
      <c r="Q152" s="3">
        <f>0.0076*'Dataset experimental'!B152+(-0.0328)*(0.0171*'Dataset experimental'!AD152-0.9442)*'Avaliação do resultado ML'!O152-'Avaliação do resultado ML'!P152-0.0364</f>
        <v>4.4111550864747009E-2</v>
      </c>
      <c r="R152" s="3">
        <f t="shared" si="8"/>
        <v>0.89550722223760504</v>
      </c>
      <c r="S152" s="3">
        <f>(-0.042-0.014*'Com TS variável MC2020'!Q161)*('Modelos normativos'!AP152-ABS('Modelos Propostos'!K152)-'Dataset experimental'!W152+COS(T152))</f>
        <v>3.0435854038587035E-2</v>
      </c>
      <c r="T152" s="3">
        <f>'Dataset experimental'!O152-('Modelos normativos'!AQ152-SIN(0.083/('Dataset experimental'!M152-'Dataset experimental'!O152))-'Modelos empíricos'!I152)/0.646</f>
        <v>5.0397896871443386</v>
      </c>
      <c r="X152" s="3">
        <f>'Modelos normativos'!S152+'Avaliação do resultado ML'!A152</f>
        <v>0.16800434885210536</v>
      </c>
      <c r="Y152" s="3">
        <f>X152/'Dataset experimental'!$AF152</f>
        <v>0.9882608756006197</v>
      </c>
      <c r="AK152" s="3">
        <f>'Modelos Propostos'!B152+H152</f>
        <v>0.19203690530324985</v>
      </c>
      <c r="AL152" s="3">
        <f>AK152/'Dataset experimental'!$AF152</f>
        <v>1.1296288547249991</v>
      </c>
      <c r="AW152" s="3">
        <f>'Modelos normativos'!S152+F152</f>
        <v>0.19304700501395539</v>
      </c>
      <c r="AX152" s="3">
        <f>AW152/'Dataset experimental'!$AF152</f>
        <v>1.1355706177291494</v>
      </c>
      <c r="BI152" s="3">
        <f>'Modelos Propostos'!B152+S152</f>
        <v>0.15491586996959916</v>
      </c>
      <c r="BJ152" s="3">
        <f>BI152/'Dataset experimental'!$AF152</f>
        <v>0.91126982335058326</v>
      </c>
      <c r="BU152" s="3">
        <f>'Modelos Propostos'!B152+L152</f>
        <v>0.18497769827575788</v>
      </c>
      <c r="BV152" s="3">
        <f>BU152/'Dataset experimental'!$AF152</f>
        <v>1.088104107504458</v>
      </c>
      <c r="CH152" s="3">
        <f>'Modelos Propostos'!B152+Q152</f>
        <v>0.16859156679575915</v>
      </c>
      <c r="CI152" s="3">
        <f>CH152/'Dataset experimental'!$AF152</f>
        <v>0.99171509879858322</v>
      </c>
    </row>
    <row r="153" spans="1:87" x14ac:dyDescent="0.25">
      <c r="A153" s="3">
        <f t="shared" si="6"/>
        <v>3.9024853282571645E-2</v>
      </c>
      <c r="B153" s="8">
        <f>'Dataset experimental'!K153*COS('Dataset experimental'!AC153)-'Dataset experimental'!M153-'Dataset experimental'!C153</f>
        <v>-1.1734920335813603</v>
      </c>
      <c r="C153" s="8">
        <f>('Dataset experimental'!AE153+SIN('Avaliação do resultado ML'!B153))*0.70674187</f>
        <v>-1.1626397161979523</v>
      </c>
      <c r="D153" s="8">
        <f>'Modelos Propostos'!E153+'Avaliação do resultado ML'!C153-'Modelos normativos'!AQ153</f>
        <v>-0.86868789458810991</v>
      </c>
      <c r="E153" s="8">
        <f>'Modelos empíricos'!I153+1.1854</f>
        <v>2.4102211162573539</v>
      </c>
      <c r="F153" s="3">
        <f>-0.01753*('Modelos normativos'!AN153-'Dataset experimental'!C153-ABS(G153)-('Modelos Propostos'!E153-'Modelos normativos'!AP153)/0.25291)</f>
        <v>5.2019282135812424E-2</v>
      </c>
      <c r="G153" s="3">
        <f>'Dataset experimental'!K153+'Modelos empíricos'!K153^2+('Modelos Propostos'!E153-'Modelos normativos'!AQ153)*4.10553</f>
        <v>1.7317713817659861</v>
      </c>
      <c r="H153" s="3">
        <f t="shared" si="7"/>
        <v>4.592104276781557E-2</v>
      </c>
      <c r="I153" s="3">
        <f>(1.61428/'Dataset experimental'!Q153)^3</f>
        <v>-4.4807919343373959</v>
      </c>
      <c r="J153" s="3">
        <f>SIN('Dataset experimental'!E153)+1.450178*(SIN('Avaliação do resultado ML'!I153)+'Dataset experimental'!C153)</f>
        <v>1.0141224240239506</v>
      </c>
      <c r="K153" s="3">
        <f>('Modelos empíricos'!C153-'Dataset experimental'!G153)*'Dataset experimental'!AE153-'Modelos normativos'!AP153</f>
        <v>0.38463002092931081</v>
      </c>
      <c r="L153" s="3">
        <f>0.0076*'Dataset experimental'!B153+'Avaliação do resultado ML'!M153+'Avaliação do resultado ML'!N153+(-0.0328)*(0.0171*'Dataset experimental'!AD153-0.9442)*'Avaliação do resultado ML'!O153-'Avaliação do resultado ML'!P153-0.0364</f>
        <v>3.7564902738026915E-2</v>
      </c>
      <c r="M153" s="8">
        <f>0.03283*SIN(0.7328*'Dataset experimental'!D153-1.8266)</f>
        <v>-2.9165448202748849E-2</v>
      </c>
      <c r="N153" s="8">
        <f>0.0476*SIN(4.2067/(0.0095*'Dataset experimental'!P153-1.9338)^3)</f>
        <v>4.5551579682747624E-2</v>
      </c>
      <c r="O153" s="8">
        <f>0.0214*'Dataset experimental'!F153-3.1067*'Dataset experimental'!B153*'Dataset experimental'!P153*('Dataset experimental'!T153-'Dataset experimental'!R153)*(0.39*'Dataset experimental'!P153*'Dataset experimental'!T153/'Dataset experimental'!V153-'Dataset experimental'!Z153+3.12)/(100000*'Dataset experimental'!V153)+0.7995</f>
        <v>-0.38998653156025542</v>
      </c>
      <c r="P153" s="8">
        <f>0.4461*('Dataset experimental'!Z153-0.6*'Modelos normativos'!AB153)*(3.4*'Dataset experimental'!L153+0.17*'Dataset experimental'!B153/'Modelos normativos'!AC153)/200000</f>
        <v>8.517825342616514E-2</v>
      </c>
      <c r="Q153" s="3">
        <f>0.0076*'Dataset experimental'!B153+(-0.0328)*(0.0171*'Dataset experimental'!AD153-0.9442)*'Avaliação do resultado ML'!O153-'Avaliação do resultado ML'!P153-0.0364</f>
        <v>2.1178771258028153E-2</v>
      </c>
      <c r="R153" s="3">
        <f t="shared" si="8"/>
        <v>0.81803244164034583</v>
      </c>
      <c r="S153" s="3">
        <f>(-0.042-0.014*'Com TS variável MC2020'!Q162)*('Modelos normativos'!AP153-ABS('Modelos Propostos'!K153)-'Dataset experimental'!W153+COS(T153))</f>
        <v>2.5909820844765636E-2</v>
      </c>
      <c r="T153" s="3">
        <f>'Dataset experimental'!O153-('Modelos normativos'!AQ153-SIN(0.083/('Dataset experimental'!M153-'Dataset experimental'!O153))-'Modelos empíricos'!I153)/0.646</f>
        <v>4.5386404420670914</v>
      </c>
      <c r="X153" s="3">
        <f>'Modelos normativos'!S153+'Avaliação do resultado ML'!A153</f>
        <v>0.2022163330355074</v>
      </c>
      <c r="Y153" s="3">
        <f>X153/'Dataset experimental'!$AF153</f>
        <v>1.0110816651775369</v>
      </c>
      <c r="AK153" s="3">
        <f>'Modelos Propostos'!B153+H153</f>
        <v>0.21863679341164455</v>
      </c>
      <c r="AL153" s="3">
        <f>AK153/'Dataset experimental'!$AF153</f>
        <v>1.0931839670582226</v>
      </c>
      <c r="AW153" s="3">
        <f>'Modelos normativos'!S153+F153</f>
        <v>0.21521076188874816</v>
      </c>
      <c r="AX153" s="3">
        <f>AW153/'Dataset experimental'!$AF153</f>
        <v>1.0760538094437406</v>
      </c>
      <c r="BI153" s="3">
        <f>'Modelos Propostos'!B153+S153</f>
        <v>0.19862557148859461</v>
      </c>
      <c r="BJ153" s="3">
        <f>BI153/'Dataset experimental'!$AF153</f>
        <v>0.99312785744297305</v>
      </c>
      <c r="BU153" s="3">
        <f>'Modelos Propostos'!B153+L153</f>
        <v>0.21028065338185586</v>
      </c>
      <c r="BV153" s="3">
        <f>BU153/'Dataset experimental'!$AF153</f>
        <v>1.0514032669092792</v>
      </c>
      <c r="CH153" s="3">
        <f>'Modelos Propostos'!B153+Q153</f>
        <v>0.19389452190185713</v>
      </c>
      <c r="CI153" s="3">
        <f>CH153/'Dataset experimental'!$AF153</f>
        <v>0.9694726095092856</v>
      </c>
    </row>
    <row r="154" spans="1:87" x14ac:dyDescent="0.25">
      <c r="A154" s="3">
        <f t="shared" si="6"/>
        <v>3.5112617303938817E-2</v>
      </c>
      <c r="B154" s="8">
        <f>'Dataset experimental'!K154*COS('Dataset experimental'!AC154)-'Dataset experimental'!M154-'Dataset experimental'!C154</f>
        <v>-1.1734920335813603</v>
      </c>
      <c r="C154" s="8">
        <f>('Dataset experimental'!AE154+SIN('Avaliação do resultado ML'!B154))*0.70674187</f>
        <v>-1.1408121624925078</v>
      </c>
      <c r="D154" s="8">
        <f>'Modelos Propostos'!E154+'Avaliação do resultado ML'!C154-'Modelos normativos'!AQ154</f>
        <v>-0.81969770929536767</v>
      </c>
      <c r="E154" s="8">
        <f>'Modelos empíricos'!I154+1.1854</f>
        <v>2.3810578856560856</v>
      </c>
      <c r="F154" s="3">
        <f>-0.01753*('Modelos normativos'!AN154-'Dataset experimental'!C154-ABS(G154)-('Modelos Propostos'!E154-'Modelos normativos'!AP154)/0.25291)</f>
        <v>3.8838899032560485E-2</v>
      </c>
      <c r="G154" s="3">
        <f>'Dataset experimental'!K154+'Modelos empíricos'!K154^2+('Modelos Propostos'!E154-'Modelos normativos'!AQ154)*4.10553</f>
        <v>1.4173621044303775</v>
      </c>
      <c r="H154" s="3">
        <f t="shared" si="7"/>
        <v>2.5641142621421451E-2</v>
      </c>
      <c r="I154" s="3">
        <f>(1.61428/'Dataset experimental'!Q154)^3</f>
        <v>-4.4807919343373959</v>
      </c>
      <c r="J154" s="3">
        <f>SIN('Dataset experimental'!E154)+1.450178*(SIN('Avaliação do resultado ML'!I154)+'Dataset experimental'!C154)</f>
        <v>1.0141224240239506</v>
      </c>
      <c r="K154" s="3">
        <f>('Modelos empíricos'!C154-'Dataset experimental'!G154)*'Dataset experimental'!AE154-'Modelos normativos'!AP154</f>
        <v>-0.23309462562549016</v>
      </c>
      <c r="L154" s="3">
        <f>0.0076*'Dataset experimental'!B154+'Avaliação do resultado ML'!M154+'Avaliação do resultado ML'!N154+(-0.0328)*(0.0171*'Dataset experimental'!AD154-0.9442)*'Avaliação do resultado ML'!O154-'Avaliação do resultado ML'!P154-0.0364</f>
        <v>1.6036844492411204E-2</v>
      </c>
      <c r="M154" s="8">
        <f>0.03283*SIN(0.7328*'Dataset experimental'!D154-1.8266)</f>
        <v>-2.9165448202748849E-2</v>
      </c>
      <c r="N154" s="8">
        <f>0.0476*SIN(4.2067/(0.0095*'Dataset experimental'!P154-1.9338)^3)</f>
        <v>4.5551579682747624E-2</v>
      </c>
      <c r="O154" s="8">
        <f>0.0214*'Dataset experimental'!F154-3.1067*'Dataset experimental'!B154*'Dataset experimental'!P154*('Dataset experimental'!T154-'Dataset experimental'!R154)*(0.39*'Dataset experimental'!P154*'Dataset experimental'!T154/'Dataset experimental'!V154-'Dataset experimental'!Z154+3.12)/(100000*'Dataset experimental'!V154)+0.7995</f>
        <v>-0.71406492599665905</v>
      </c>
      <c r="P154" s="8">
        <f>0.4461*('Dataset experimental'!Z154-0.6*'Modelos normativos'!AB154)*(3.4*'Dataset experimental'!L154+0.17*'Dataset experimental'!B154/'Modelos normativos'!AC154)/200000</f>
        <v>9.9750322551238946E-2</v>
      </c>
      <c r="Q154" s="3">
        <f>0.0076*'Dataset experimental'!B154+(-0.0328)*(0.0171*'Dataset experimental'!AD154-0.9442)*'Avaliação do resultado ML'!O154-'Avaliação do resultado ML'!P154-0.0364</f>
        <v>-3.4928698758755761E-4</v>
      </c>
      <c r="R154" s="3">
        <f t="shared" si="8"/>
        <v>0.62543408182650562</v>
      </c>
      <c r="S154" s="3">
        <f>(-0.042-0.014*'Com TS variável MC2020'!Q163)*('Modelos normativos'!AP154-ABS('Modelos Propostos'!K154)-'Dataset experimental'!W154+COS(T154))</f>
        <v>1.9420740664195048E-2</v>
      </c>
      <c r="T154" s="3">
        <f>'Dataset experimental'!O154-('Modelos normativos'!AQ154-SIN(0.083/('Dataset experimental'!M154-'Dataset experimental'!O154))-'Modelos empíricos'!I154)/0.646</f>
        <v>3.9498943155985802</v>
      </c>
      <c r="X154" s="3">
        <f>'Modelos normativos'!S154+'Avaliação do resultado ML'!A154</f>
        <v>0.23577348182568825</v>
      </c>
      <c r="Y154" s="3">
        <f>X154/'Dataset experimental'!$AF154</f>
        <v>0.98238950760703436</v>
      </c>
      <c r="AK154" s="3">
        <f>'Modelos Propostos'!B154+H154</f>
        <v>0.24694176382211902</v>
      </c>
      <c r="AL154" s="3">
        <f>AK154/'Dataset experimental'!$AF154</f>
        <v>1.028924015925496</v>
      </c>
      <c r="AW154" s="3">
        <f>'Modelos normativos'!S154+F154</f>
        <v>0.23949976355430994</v>
      </c>
      <c r="AX154" s="3">
        <f>AW154/'Dataset experimental'!$AF154</f>
        <v>0.99791568147629139</v>
      </c>
      <c r="BI154" s="3">
        <f>'Modelos Propostos'!B154+S154</f>
        <v>0.24072136186489262</v>
      </c>
      <c r="BJ154" s="3">
        <f>BI154/'Dataset experimental'!$AF154</f>
        <v>1.0030056744370526</v>
      </c>
      <c r="BU154" s="3">
        <f>'Modelos Propostos'!B154+L154</f>
        <v>0.23733746569310876</v>
      </c>
      <c r="BV154" s="3">
        <f>BU154/'Dataset experimental'!$AF154</f>
        <v>0.9889061070546199</v>
      </c>
      <c r="CH154" s="3">
        <f>'Modelos Propostos'!B154+Q154</f>
        <v>0.22095133421311003</v>
      </c>
      <c r="CI154" s="3">
        <f>CH154/'Dataset experimental'!$AF154</f>
        <v>0.92063055922129178</v>
      </c>
    </row>
    <row r="155" spans="1:87" x14ac:dyDescent="0.25">
      <c r="A155" s="3">
        <f t="shared" si="6"/>
        <v>2.9960733963252606E-2</v>
      </c>
      <c r="B155" s="8">
        <f>'Dataset experimental'!K155*COS('Dataset experimental'!AC155)-'Dataset experimental'!M155-'Dataset experimental'!C155</f>
        <v>-1.1734920335813603</v>
      </c>
      <c r="C155" s="8">
        <f>('Dataset experimental'!AE155+SIN('Avaliação do resultado ML'!B155))*0.70674187</f>
        <v>-1.1191052030064306</v>
      </c>
      <c r="D155" s="8">
        <f>'Modelos Propostos'!E155+'Avaliação do resultado ML'!C155-'Modelos normativos'!AQ155</f>
        <v>-0.76598319408856042</v>
      </c>
      <c r="E155" s="8">
        <f>'Modelos empíricos'!I155+1.1854</f>
        <v>2.402879824595427</v>
      </c>
      <c r="F155" s="3">
        <f>-0.01753*('Modelos normativos'!AN155-'Dataset experimental'!C155-ABS(G155)-('Modelos Propostos'!E155-'Modelos normativos'!AP155)/0.25291)</f>
        <v>2.8231682542085773E-2</v>
      </c>
      <c r="G155" s="3">
        <f>'Dataset experimental'!K155+'Modelos empíricos'!K155^2+('Modelos Propostos'!E155-'Modelos normativos'!AQ155)*4.10553</f>
        <v>1.2275722584082045</v>
      </c>
      <c r="H155" s="3">
        <f t="shared" si="7"/>
        <v>6.118860169929189E-3</v>
      </c>
      <c r="I155" s="3">
        <f>(1.61428/'Dataset experimental'!Q155)^3</f>
        <v>-4.4807919343373959</v>
      </c>
      <c r="J155" s="3">
        <f>SIN('Dataset experimental'!E155)+1.450178*(SIN('Avaliação do resultado ML'!I155)+'Dataset experimental'!C155)</f>
        <v>1.0141224240239506</v>
      </c>
      <c r="K155" s="3">
        <f>('Modelos empíricos'!C155-'Dataset experimental'!G155)*'Dataset experimental'!AE155-'Modelos normativos'!AP155</f>
        <v>-0.82774227873216899</v>
      </c>
      <c r="L155" s="3">
        <f>0.0076*'Dataset experimental'!B155+'Avaliação do resultado ML'!M155+'Avaliação do resultado ML'!N155+(-0.0328)*(0.0171*'Dataset experimental'!AD155-0.9442)*'Avaliação do resultado ML'!O155-'Avaliação do resultado ML'!P155-0.0364</f>
        <v>-4.7197131297563727E-3</v>
      </c>
      <c r="M155" s="8">
        <f>0.03283*SIN(0.7328*'Dataset experimental'!D155-1.8266)</f>
        <v>-2.9165448202748849E-2</v>
      </c>
      <c r="N155" s="8">
        <f>0.0476*SIN(4.2067/(0.0095*'Dataset experimental'!P155-1.9338)^3)</f>
        <v>4.5551579682747624E-2</v>
      </c>
      <c r="O155" s="8">
        <f>0.0214*'Dataset experimental'!F155-3.1067*'Dataset experimental'!B155*'Dataset experimental'!P155*('Dataset experimental'!T155-'Dataset experimental'!R155)*(0.39*'Dataset experimental'!P155*'Dataset experimental'!T155/'Dataset experimental'!V155-'Dataset experimental'!Z155+3.12)/(100000*'Dataset experimental'!V155)+0.7995</f>
        <v>-1.0363528320660103</v>
      </c>
      <c r="P155" s="8">
        <f>0.4461*('Dataset experimental'!Z155-0.6*'Modelos normativos'!AB155)*(3.4*'Dataset experimental'!L155+0.17*'Dataset experimental'!B155/'Modelos normativos'!AC155)/200000</f>
        <v>0.11424188300711346</v>
      </c>
      <c r="Q155" s="3">
        <f>0.0076*'Dataset experimental'!B155+(-0.0328)*(0.0171*'Dataset experimental'!AD155-0.9442)*'Avaliação do resultado ML'!O155-'Avaliação do resultado ML'!P155-0.0364</f>
        <v>-2.1105844609755134E-2</v>
      </c>
      <c r="R155" s="3">
        <f t="shared" si="8"/>
        <v>-0.77133861514782609</v>
      </c>
      <c r="S155" s="3">
        <f>(-0.042-0.014*'Com TS variável MC2020'!Q164)*('Modelos normativos'!AP155-ABS('Modelos Propostos'!K155)-'Dataset experimental'!W155+COS(T155))</f>
        <v>1.4919795718563325E-2</v>
      </c>
      <c r="T155" s="3">
        <f>'Dataset experimental'!O155-('Modelos normativos'!AQ155-SIN(0.083/('Dataset experimental'!M155-'Dataset experimental'!O155))-'Modelos empíricos'!I155)/0.646</f>
        <v>3.4430759250822756</v>
      </c>
      <c r="X155" s="3">
        <f>'Modelos normativos'!S155+'Avaliação do resultado ML'!A155</f>
        <v>0.26788397007829745</v>
      </c>
      <c r="Y155" s="3">
        <f>X155/'Dataset experimental'!$AF155</f>
        <v>0.9921628521418423</v>
      </c>
      <c r="AK155" s="3">
        <f>'Modelos Propostos'!B155+H155</f>
        <v>0.27573592722828616</v>
      </c>
      <c r="AL155" s="3">
        <f>AK155/'Dataset experimental'!$AF155</f>
        <v>1.0212441749195782</v>
      </c>
      <c r="AW155" s="3">
        <f>'Modelos normativos'!S155+F155</f>
        <v>0.26615491865713065</v>
      </c>
      <c r="AX155" s="3">
        <f>AW155/'Dataset experimental'!$AF155</f>
        <v>0.98575895798937274</v>
      </c>
      <c r="BI155" s="3">
        <f>'Modelos Propostos'!B155+S155</f>
        <v>0.28453686277692031</v>
      </c>
      <c r="BJ155" s="3">
        <f>BI155/'Dataset experimental'!$AF155</f>
        <v>1.0538402325071121</v>
      </c>
      <c r="BU155" s="3">
        <f>'Modelos Propostos'!B155+L155</f>
        <v>0.26489735392860059</v>
      </c>
      <c r="BV155" s="3">
        <f>BU155/'Dataset experimental'!$AF155</f>
        <v>0.98110131084666874</v>
      </c>
      <c r="CH155" s="3">
        <f>'Modelos Propostos'!B155+Q155</f>
        <v>0.24851122244860185</v>
      </c>
      <c r="CI155" s="3">
        <f>CH155/'Dataset experimental'!$AF155</f>
        <v>0.92041193499482166</v>
      </c>
    </row>
    <row r="156" spans="1:87" x14ac:dyDescent="0.25">
      <c r="A156" s="3">
        <f t="shared" si="6"/>
        <v>2.5860966310136242E-2</v>
      </c>
      <c r="B156" s="8">
        <f>'Dataset experimental'!K156*COS('Dataset experimental'!AC156)-'Dataset experimental'!M156-'Dataset experimental'!C156</f>
        <v>-1.1734920335813603</v>
      </c>
      <c r="C156" s="8">
        <f>('Dataset experimental'!AE156+SIN('Avaliação do resultado ML'!B156))*0.70674187</f>
        <v>-1.0976394319590874</v>
      </c>
      <c r="D156" s="8">
        <f>'Modelos Propostos'!E156+'Avaliação do resultado ML'!C156-'Modelos normativos'!AQ156</f>
        <v>-0.7091552252352894</v>
      </c>
      <c r="E156" s="8">
        <f>'Modelos empíricos'!I156+1.1854</f>
        <v>2.341703732120938</v>
      </c>
      <c r="F156" s="3">
        <f>-0.01753*('Modelos normativos'!AN156-'Dataset experimental'!C156-ABS(G156)-('Modelos Propostos'!E156-'Modelos normativos'!AP156)/0.25291)</f>
        <v>2.0026474034010738E-2</v>
      </c>
      <c r="G156" s="3">
        <f>'Dataset experimental'!K156+'Modelos empíricos'!K156^2+('Modelos Propostos'!E156-'Modelos normativos'!AQ156)*4.10553</f>
        <v>1.1555203129243017</v>
      </c>
      <c r="H156" s="3">
        <f t="shared" si="7"/>
        <v>-1.2553412300882777E-2</v>
      </c>
      <c r="I156" s="3">
        <f>(1.61428/'Dataset experimental'!Q156)^3</f>
        <v>-4.4807919343373959</v>
      </c>
      <c r="J156" s="3">
        <f>SIN('Dataset experimental'!E156)+1.450178*(SIN('Avaliação do resultado ML'!I156)+'Dataset experimental'!C156)</f>
        <v>1.0141224240239506</v>
      </c>
      <c r="K156" s="3">
        <f>('Modelos empíricos'!C156-'Dataset experimental'!G156)*'Dataset experimental'!AE156-'Modelos normativos'!AP156</f>
        <v>-1.3964986744315893</v>
      </c>
      <c r="L156" s="3">
        <f>0.0076*'Dataset experimental'!B156+'Avaliação do resultado ML'!M156+'Avaliação do resultado ML'!N156+(-0.0328)*(0.0171*'Dataset experimental'!AD156-0.9442)*'Avaliação do resultado ML'!O156-'Avaliação do resultado ML'!P156-0.0364</f>
        <v>-2.4605694627658534E-2</v>
      </c>
      <c r="M156" s="8">
        <f>0.03283*SIN(0.7328*'Dataset experimental'!D156-1.8266)</f>
        <v>-2.9165448202748849E-2</v>
      </c>
      <c r="N156" s="8">
        <f>0.0476*SIN(4.2067/(0.0095*'Dataset experimental'!P156-1.9338)^3)</f>
        <v>4.5551579682747624E-2</v>
      </c>
      <c r="O156" s="8">
        <f>0.0214*'Dataset experimental'!F156-3.1067*'Dataset experimental'!B156*'Dataset experimental'!P156*('Dataset experimental'!T156-'Dataset experimental'!R156)*(0.39*'Dataset experimental'!P156*'Dataset experimental'!T156/'Dataset experimental'!V156-'Dataset experimental'!Z156+3.12)/(100000*'Dataset experimental'!V156)+0.7995</f>
        <v>-1.3550597614012596</v>
      </c>
      <c r="P156" s="8">
        <f>0.4461*('Dataset experimental'!Z156-0.6*'Modelos normativos'!AB156)*(3.4*'Dataset experimental'!L156+0.17*'Dataset experimental'!B156/'Modelos normativos'!AC156)/200000</f>
        <v>0.12857242612458947</v>
      </c>
      <c r="Q156" s="3">
        <f>0.0076*'Dataset experimental'!B156+(-0.0328)*(0.0171*'Dataset experimental'!AD156-0.9442)*'Avaliação do resultado ML'!O156-'Avaliação do resultado ML'!P156-0.0364</f>
        <v>-4.0991826107657295E-2</v>
      </c>
      <c r="R156" s="3">
        <f t="shared" si="8"/>
        <v>1.960080178831394</v>
      </c>
      <c r="S156" s="3">
        <f>(-0.042-0.014*'Com TS variável MC2020'!Q165)*('Modelos normativos'!AP156-ABS('Modelos Propostos'!K156)-'Dataset experimental'!W156+COS(T156))</f>
        <v>1.7487269523953554E-2</v>
      </c>
      <c r="T156" s="3">
        <f>'Dataset experimental'!O156-('Modelos normativos'!AQ156-SIN(0.083/('Dataset experimental'!M156-'Dataset experimental'!O156))-'Modelos empíricos'!I156)/0.646</f>
        <v>2.8137842595740237</v>
      </c>
      <c r="X156" s="3">
        <f>'Modelos normativos'!S156+'Avaliação do resultado ML'!A156</f>
        <v>0.30063254766744002</v>
      </c>
      <c r="Y156" s="3">
        <f>X156/'Dataset experimental'!$AF156</f>
        <v>0.93947671146075007</v>
      </c>
      <c r="AK156" s="3">
        <f>'Modelos Propostos'!B156+H156</f>
        <v>0.30484325121671541</v>
      </c>
      <c r="AL156" s="3">
        <f>AK156/'Dataset experimental'!$AF156</f>
        <v>0.95263516005223559</v>
      </c>
      <c r="AW156" s="3">
        <f>'Modelos normativos'!S156+F156</f>
        <v>0.29479805539131454</v>
      </c>
      <c r="AX156" s="3">
        <f>AW156/'Dataset experimental'!$AF156</f>
        <v>0.92124392309785796</v>
      </c>
      <c r="BI156" s="3">
        <f>'Modelos Propostos'!B156+S156</f>
        <v>0.33488393304155173</v>
      </c>
      <c r="BJ156" s="3">
        <f>BI156/'Dataset experimental'!$AF156</f>
        <v>1.0465122907548492</v>
      </c>
      <c r="BU156" s="3">
        <f>'Modelos Propostos'!B156+L156</f>
        <v>0.29279096888993961</v>
      </c>
      <c r="BV156" s="3">
        <f>BU156/'Dataset experimental'!$AF156</f>
        <v>0.9149717777810612</v>
      </c>
      <c r="CH156" s="3">
        <f>'Modelos Propostos'!B156+Q156</f>
        <v>0.27640483740994087</v>
      </c>
      <c r="CI156" s="3">
        <f>CH156/'Dataset experimental'!$AF156</f>
        <v>0.86376511690606517</v>
      </c>
    </row>
    <row r="157" spans="1:87" x14ac:dyDescent="0.25">
      <c r="A157" s="3">
        <f t="shared" si="6"/>
        <v>1.9458445424630592E-2</v>
      </c>
      <c r="B157" s="8">
        <f>'Dataset experimental'!K157*COS('Dataset experimental'!AC157)-'Dataset experimental'!M157-'Dataset experimental'!C157</f>
        <v>-1.1734920335813603</v>
      </c>
      <c r="C157" s="8">
        <f>('Dataset experimental'!AE157+SIN('Avaliação do resultado ML'!B157))*0.70674187</f>
        <v>-1.0755706898149089</v>
      </c>
      <c r="D157" s="8">
        <f>'Modelos Propostos'!E157+'Avaliação do resultado ML'!C157-'Modelos normativos'!AQ157</f>
        <v>-0.64773361242651206</v>
      </c>
      <c r="E157" s="8">
        <f>'Modelos empíricos'!I157+1.1854</f>
        <v>2.3985614177354702</v>
      </c>
      <c r="F157" s="3">
        <f>-0.01753*('Modelos normativos'!AN157-'Dataset experimental'!C157-ABS(G157)-('Modelos Propostos'!E157-'Modelos normativos'!AP157)/0.25291)</f>
        <v>1.3838806582152207E-2</v>
      </c>
      <c r="G157" s="3">
        <f>'Dataset experimental'!K157+'Modelos empíricos'!K157^2+('Modelos Propostos'!E157-'Modelos normativos'!AQ157)*4.10553</f>
        <v>1.1978316783241227</v>
      </c>
      <c r="H157" s="3">
        <f t="shared" si="7"/>
        <v>-3.1093853192245922E-2</v>
      </c>
      <c r="I157" s="3">
        <f>(1.61428/'Dataset experimental'!Q157)^3</f>
        <v>-4.4807919343373959</v>
      </c>
      <c r="J157" s="3">
        <f>SIN('Dataset experimental'!E157)+1.450178*(SIN('Avaliação do resultado ML'!I157)+'Dataset experimental'!C157)</f>
        <v>1.0141224240239506</v>
      </c>
      <c r="K157" s="3">
        <f>('Modelos empíricos'!C157-'Dataset experimental'!G157)*'Dataset experimental'!AE157-'Modelos normativos'!AP157</f>
        <v>-1.9612394874490473</v>
      </c>
      <c r="L157" s="3">
        <f>0.0076*'Dataset experimental'!B157+'Avaliação do resultado ML'!M157+'Avaliação do resultado ML'!N157+(-0.0328)*(0.0171*'Dataset experimental'!AD157-0.9442)*'Avaliação do resultado ML'!O157-'Avaliação do resultado ML'!P157-0.0364</f>
        <v>-4.438683401840797E-2</v>
      </c>
      <c r="M157" s="8">
        <f>0.03283*SIN(0.7328*'Dataset experimental'!D157-1.8266)</f>
        <v>-2.9165448202748849E-2</v>
      </c>
      <c r="N157" s="8">
        <f>0.0476*SIN(4.2067/(0.0095*'Dataset experimental'!P157-1.9338)^3)</f>
        <v>4.5551579682747624E-2</v>
      </c>
      <c r="O157" s="8">
        <f>0.0214*'Dataset experimental'!F157-3.1067*'Dataset experimental'!B157*'Dataset experimental'!P157*('Dataset experimental'!T157-'Dataset experimental'!R157)*(0.39*'Dataset experimental'!P157*'Dataset experimental'!T157/'Dataset experimental'!V157-'Dataset experimental'!Z157+3.12)/(100000*'Dataset experimental'!V157)+0.7995</f>
        <v>-1.6827191325717656</v>
      </c>
      <c r="P157" s="8">
        <f>0.4461*('Dataset experimental'!Z157-0.6*'Modelos normativos'!AB157)*(3.4*'Dataset experimental'!L157+0.17*'Dataset experimental'!B157/'Modelos normativos'!AC157)/200000</f>
        <v>0.14330551258806182</v>
      </c>
      <c r="Q157" s="3">
        <f>0.0076*'Dataset experimental'!B157+(-0.0328)*(0.0171*'Dataset experimental'!AD157-0.9442)*'Avaliação do resultado ML'!O157-'Avaliação do resultado ML'!P157-0.0364</f>
        <v>-6.0772965498406731E-2</v>
      </c>
      <c r="R157" s="3">
        <f t="shared" si="8"/>
        <v>1.4275115323911354</v>
      </c>
      <c r="S157" s="3">
        <f>(-0.042-0.014*'Com TS variável MC2020'!Q166)*('Modelos normativos'!AP157-ABS('Modelos Propostos'!K157)-'Dataset experimental'!W157+COS(T157))</f>
        <v>9.0365918460153238E-3</v>
      </c>
      <c r="T157" s="3">
        <f>'Dataset experimental'!O157-('Modelos normativos'!AQ157-SIN(0.083/('Dataset experimental'!M157-'Dataset experimental'!O157))-'Modelos empíricos'!I157)/0.646</f>
        <v>2.3521907963358055</v>
      </c>
      <c r="X157" s="3">
        <f>'Modelos normativos'!S157+'Avaliação do resultado ML'!A157</f>
        <v>0.3321134379017846</v>
      </c>
      <c r="Y157" s="3">
        <f>X157/'Dataset experimental'!$AF157</f>
        <v>0.97680422912289577</v>
      </c>
      <c r="AK157" s="3">
        <f>'Modelos Propostos'!B157+H157</f>
        <v>0.33542453028063907</v>
      </c>
      <c r="AL157" s="3">
        <f>AK157/'Dataset experimental'!$AF157</f>
        <v>0.98654273611952659</v>
      </c>
      <c r="AW157" s="3">
        <f>'Modelos normativos'!S157+F157</f>
        <v>0.3264937990593062</v>
      </c>
      <c r="AX157" s="3">
        <f>AW157/'Dataset experimental'!$AF157</f>
        <v>0.96027587958619465</v>
      </c>
      <c r="BI157" s="3">
        <f>'Modelos Propostos'!B157+S157</f>
        <v>0.37555497531890036</v>
      </c>
      <c r="BJ157" s="3">
        <f>BI157/'Dataset experimental'!$AF157</f>
        <v>1.1045734568202952</v>
      </c>
      <c r="BU157" s="3">
        <f>'Modelos Propostos'!B157+L157</f>
        <v>0.32213154945447703</v>
      </c>
      <c r="BV157" s="3">
        <f>BU157/'Dataset experimental'!$AF157</f>
        <v>0.94744573368963825</v>
      </c>
      <c r="CH157" s="3">
        <f>'Modelos Propostos'!B157+Q157</f>
        <v>0.3057454179744783</v>
      </c>
      <c r="CI157" s="3">
        <f>CH157/'Dataset experimental'!$AF157</f>
        <v>0.89925122933670076</v>
      </c>
    </row>
    <row r="158" spans="1:87" x14ac:dyDescent="0.25">
      <c r="A158" s="3">
        <f t="shared" si="6"/>
        <v>4.9128011798978695E-2</v>
      </c>
      <c r="B158" s="8">
        <f>'Dataset experimental'!K158*COS('Dataset experimental'!AC158)-'Dataset experimental'!M158-'Dataset experimental'!C158</f>
        <v>-1.1734920335813603</v>
      </c>
      <c r="C158" s="8">
        <f>('Dataset experimental'!AE158+SIN('Avaliação do resultado ML'!B158))*0.70674187</f>
        <v>-1.2061742293894739</v>
      </c>
      <c r="D158" s="8">
        <f>'Modelos Propostos'!E158+'Avaliação do resultado ML'!C158-'Modelos normativos'!AQ158</f>
        <v>-0.94274149723484868</v>
      </c>
      <c r="E158" s="8">
        <f>'Modelos empíricos'!I158+1.1854</f>
        <v>2.1929555866386008</v>
      </c>
      <c r="F158" s="3">
        <f>-0.01753*('Modelos normativos'!AN158-'Dataset experimental'!C158-ABS(G158)-('Modelos Propostos'!E158-'Modelos normativos'!AP158)/0.25291)</f>
        <v>8.7053292749483521E-2</v>
      </c>
      <c r="G158" s="3">
        <f>'Dataset experimental'!K158+'Modelos empíricos'!K158^2+('Modelos Propostos'!E158-'Modelos normativos'!AQ158)*4.10553</f>
        <v>2.7642370142060448</v>
      </c>
      <c r="H158" s="3">
        <f t="shared" si="7"/>
        <v>8.8312694601413305E-2</v>
      </c>
      <c r="I158" s="3">
        <f>(1.61428/'Dataset experimental'!Q158)^3</f>
        <v>-4.4807919343373959</v>
      </c>
      <c r="J158" s="3">
        <f>SIN('Dataset experimental'!E158)+1.450178*(SIN('Avaliação do resultado ML'!I158)+'Dataset experimental'!C158)</f>
        <v>1.0141224240239506</v>
      </c>
      <c r="K158" s="3">
        <f>('Modelos empíricos'!C158-'Dataset experimental'!G158)*'Dataset experimental'!AE158-'Modelos normativos'!AP158</f>
        <v>1.6758774115353952</v>
      </c>
      <c r="L158" s="3">
        <f>0.0076*'Dataset experimental'!B158+'Avaliação do resultado ML'!M158+'Avaliação do resultado ML'!N158+(-0.0328)*(0.0171*'Dataset experimental'!AD158-0.9442)*'Avaliação do resultado ML'!O158-'Avaliação do resultado ML'!P158-0.0364</f>
        <v>8.2467013584942114E-2</v>
      </c>
      <c r="M158" s="8">
        <f>0.03283*SIN(0.7328*'Dataset experimental'!D158-1.8266)</f>
        <v>-2.9165448202748849E-2</v>
      </c>
      <c r="N158" s="8">
        <f>0.0476*SIN(4.2067/(0.0095*'Dataset experimental'!P158-1.9338)^3)</f>
        <v>4.5551579682747624E-2</v>
      </c>
      <c r="O158" s="8">
        <f>0.0214*'Dataset experimental'!F158-3.1067*'Dataset experimental'!B158*'Dataset experimental'!P158*('Dataset experimental'!T158-'Dataset experimental'!R158)*(0.39*'Dataset experimental'!P158*'Dataset experimental'!T158/'Dataset experimental'!V158-'Dataset experimental'!Z158+3.12)/(100000*'Dataset experimental'!V158)+0.7995</f>
        <v>0.25637976894550074</v>
      </c>
      <c r="P158" s="8">
        <f>0.4461*('Dataset experimental'!Z158-0.6*'Modelos normativos'!AB158)*(3.4*'Dataset experimental'!L158+0.17*'Dataset experimental'!B158/'Modelos normativos'!AC158)/200000</f>
        <v>5.6114623845216732E-2</v>
      </c>
      <c r="Q158" s="3">
        <f>0.0076*'Dataset experimental'!B158+(-0.0328)*(0.0171*'Dataset experimental'!AD158-0.9442)*'Avaliação do resultado ML'!O158-'Avaliação do resultado ML'!P158-0.0364</f>
        <v>6.6080882104943353E-2</v>
      </c>
      <c r="R158" s="3">
        <f t="shared" si="8"/>
        <v>0.93380701333081462</v>
      </c>
      <c r="S158" s="3">
        <f>(-0.042-0.014*'Com TS variável MC2020'!Q167)*('Modelos normativos'!AP158-ABS('Modelos Propostos'!K158)-'Dataset experimental'!W158+COS(T158))</f>
        <v>3.8088525698511642E-2</v>
      </c>
      <c r="T158" s="3">
        <f>'Dataset experimental'!O158-('Modelos normativos'!AQ158-SIN(0.083/('Dataset experimental'!M158-'Dataset experimental'!O158))-'Modelos empíricos'!I158)/0.646</f>
        <v>5.2865163812180356</v>
      </c>
      <c r="X158" s="3">
        <f>'Modelos normativos'!S158+'Avaliação do resultado ML'!A158</f>
        <v>0.13758773518980519</v>
      </c>
      <c r="Y158" s="3">
        <f>X158/'Dataset experimental'!$AF158</f>
        <v>0.85992334493628242</v>
      </c>
      <c r="AK158" s="3">
        <f>'Modelos Propostos'!B158+H158</f>
        <v>0.17677241799223981</v>
      </c>
      <c r="AL158" s="3">
        <f>AK158/'Dataset experimental'!$AF158</f>
        <v>1.1048276124514989</v>
      </c>
      <c r="AW158" s="3">
        <f>'Modelos normativos'!S158+F158</f>
        <v>0.17551301614031001</v>
      </c>
      <c r="AX158" s="3">
        <f>AW158/'Dataset experimental'!$AF158</f>
        <v>1.0969563508769375</v>
      </c>
      <c r="BI158" s="3">
        <f>'Modelos Propostos'!B158+S158</f>
        <v>0.12654824908933815</v>
      </c>
      <c r="BJ158" s="3">
        <f>BI158/'Dataset experimental'!$AF158</f>
        <v>0.79092655680836343</v>
      </c>
      <c r="BU158" s="3">
        <f>'Modelos Propostos'!B158+L158</f>
        <v>0.1709267369757686</v>
      </c>
      <c r="BV158" s="3">
        <f>BU158/'Dataset experimental'!$AF158</f>
        <v>1.0682921060985537</v>
      </c>
      <c r="CH158" s="3">
        <f>'Modelos Propostos'!B158+Q158</f>
        <v>0.15454060549576987</v>
      </c>
      <c r="CI158" s="3">
        <f>CH158/'Dataset experimental'!$AF158</f>
        <v>0.96587878434856167</v>
      </c>
    </row>
    <row r="159" spans="1:87" x14ac:dyDescent="0.25">
      <c r="A159" s="3">
        <f t="shared" si="6"/>
        <v>4.6264128017042043E-2</v>
      </c>
      <c r="B159" s="8">
        <f>'Dataset experimental'!K159*COS('Dataset experimental'!AC159)-'Dataset experimental'!M159-'Dataset experimental'!C159</f>
        <v>-1.1734920335813603</v>
      </c>
      <c r="C159" s="8">
        <f>('Dataset experimental'!AE159+SIN('Avaliação do resultado ML'!B159))*0.70674187</f>
        <v>-1.184829052561498</v>
      </c>
      <c r="D159" s="8">
        <f>'Modelos Propostos'!E159+'Avaliação do resultado ML'!C159-'Modelos normativos'!AQ159</f>
        <v>-0.91139142391697692</v>
      </c>
      <c r="E159" s="8">
        <f>'Modelos empíricos'!I159+1.1854</f>
        <v>2.1967726313871294</v>
      </c>
      <c r="F159" s="3">
        <f>-0.01753*('Modelos normativos'!AN159-'Dataset experimental'!C159-ABS(G159)-('Modelos Propostos'!E159-'Modelos normativos'!AP159)/0.25291)</f>
        <v>6.827589022290137E-2</v>
      </c>
      <c r="G159" s="3">
        <f>'Dataset experimental'!K159+'Modelos empíricos'!K159^2+('Modelos Propostos'!E159-'Modelos normativos'!AQ159)*4.10553</f>
        <v>2.1863454066596448</v>
      </c>
      <c r="H159" s="3">
        <f t="shared" si="7"/>
        <v>6.7204306127984503E-2</v>
      </c>
      <c r="I159" s="3">
        <f>(1.61428/'Dataset experimental'!Q159)^3</f>
        <v>-4.4807919343373959</v>
      </c>
      <c r="J159" s="3">
        <f>SIN('Dataset experimental'!E159)+1.450178*(SIN('Avaliação do resultado ML'!I159)+'Dataset experimental'!C159)</f>
        <v>1.0141224240239506</v>
      </c>
      <c r="K159" s="3">
        <f>('Modelos empíricos'!C159-'Dataset experimental'!G159)*'Dataset experimental'!AE159-'Modelos normativos'!AP159</f>
        <v>1.0329170559633933</v>
      </c>
      <c r="L159" s="3">
        <f>0.0076*'Dataset experimental'!B159+'Avaliação do resultado ML'!M159+'Avaliação do resultado ML'!N159+(-0.0328)*(0.0171*'Dataset experimental'!AD159-0.9442)*'Avaliação do resultado ML'!O159-'Avaliação do resultado ML'!P159-0.0364</f>
        <v>6.0124233334441252E-2</v>
      </c>
      <c r="M159" s="8">
        <f>0.03283*SIN(0.7328*'Dataset experimental'!D159-1.8266)</f>
        <v>-2.9165448202748849E-2</v>
      </c>
      <c r="N159" s="8">
        <f>0.0476*SIN(4.2067/(0.0095*'Dataset experimental'!P159-1.9338)^3)</f>
        <v>4.5551579682747624E-2</v>
      </c>
      <c r="O159" s="8">
        <f>0.0214*'Dataset experimental'!F159-3.1067*'Dataset experimental'!B159*'Dataset experimental'!P159*('Dataset experimental'!T159-'Dataset experimental'!R159)*(0.39*'Dataset experimental'!P159*'Dataset experimental'!T159/'Dataset experimental'!V159-'Dataset experimental'!Z159+3.12)/(100000*'Dataset experimental'!V159)+0.7995</f>
        <v>-6.0536672022695637E-2</v>
      </c>
      <c r="P159" s="8">
        <f>0.4461*('Dataset experimental'!Z159-0.6*'Modelos normativos'!AB159)*(3.4*'Dataset experimental'!L159+0.17*'Dataset experimental'!B159/'Modelos normativos'!AC159)/200000</f>
        <v>7.0364658293493379E-2</v>
      </c>
      <c r="Q159" s="3">
        <f>0.0076*'Dataset experimental'!B159+(-0.0328)*(0.0171*'Dataset experimental'!AD159-0.9442)*'Avaliação do resultado ML'!O159-'Avaliação do resultado ML'!P159-0.0364</f>
        <v>4.373810185444249E-2</v>
      </c>
      <c r="R159" s="3">
        <f t="shared" si="8"/>
        <v>0.89464852475286483</v>
      </c>
      <c r="S159" s="3">
        <f>(-0.042-0.014*'Com TS variável MC2020'!Q168)*('Modelos normativos'!AP159-ABS('Modelos Propostos'!K159)-'Dataset experimental'!W159+COS(T159))</f>
        <v>3.7311314788662168E-2</v>
      </c>
      <c r="T159" s="3">
        <f>'Dataset experimental'!O159-('Modelos normativos'!AQ159-SIN(0.083/('Dataset experimental'!M159-'Dataset experimental'!O159))-'Modelos empíricos'!I159)/0.646</f>
        <v>4.7608366121610732</v>
      </c>
      <c r="X159" s="3">
        <f>'Modelos normativos'!S159+'Avaliação do resultado ML'!A159</f>
        <v>0.17136518347460911</v>
      </c>
      <c r="Y159" s="3">
        <f>X159/'Dataset experimental'!$AF159</f>
        <v>0.85682591737304548</v>
      </c>
      <c r="AK159" s="3">
        <f>'Modelos Propostos'!B159+H159</f>
        <v>0.19230536158555156</v>
      </c>
      <c r="AL159" s="3">
        <f>AK159/'Dataset experimental'!$AF159</f>
        <v>0.9615268079277578</v>
      </c>
      <c r="AW159" s="3">
        <f>'Modelos normativos'!S159+F159</f>
        <v>0.19337694568046843</v>
      </c>
      <c r="AX159" s="3">
        <f>AW159/'Dataset experimental'!$AF159</f>
        <v>0.96688472840234208</v>
      </c>
      <c r="BI159" s="3">
        <f>'Modelos Propostos'!B159+S159</f>
        <v>0.16241237024622923</v>
      </c>
      <c r="BJ159" s="3">
        <f>BI159/'Dataset experimental'!$AF159</f>
        <v>0.81206185123114616</v>
      </c>
      <c r="BU159" s="3">
        <f>'Modelos Propostos'!B159+L159</f>
        <v>0.18522528879200831</v>
      </c>
      <c r="BV159" s="3">
        <f>BU159/'Dataset experimental'!$AF159</f>
        <v>0.92612644396004151</v>
      </c>
      <c r="CH159" s="3">
        <f>'Modelos Propostos'!B159+Q159</f>
        <v>0.16883915731200955</v>
      </c>
      <c r="CI159" s="3">
        <f>CH159/'Dataset experimental'!$AF159</f>
        <v>0.84419578656004768</v>
      </c>
    </row>
    <row r="160" spans="1:87" x14ac:dyDescent="0.25">
      <c r="A160" s="3">
        <f t="shared" si="6"/>
        <v>4.2411616713126189E-2</v>
      </c>
      <c r="B160" s="8">
        <f>'Dataset experimental'!K160*COS('Dataset experimental'!AC160)-'Dataset experimental'!M160-'Dataset experimental'!C160</f>
        <v>-1.1734920335813603</v>
      </c>
      <c r="C160" s="8">
        <f>('Dataset experimental'!AE160+SIN('Avaliação do resultado ML'!B160))*0.70674187</f>
        <v>-1.1630014988560535</v>
      </c>
      <c r="D160" s="8">
        <f>'Modelos Propostos'!E160+'Avaliação do resultado ML'!C160-'Modelos normativos'!AQ160</f>
        <v>-0.86944808288368935</v>
      </c>
      <c r="E160" s="8">
        <f>'Modelos empíricos'!I160+1.1854</f>
        <v>2.2031841482642318</v>
      </c>
      <c r="F160" s="3">
        <f>-0.01753*('Modelos normativos'!AN160-'Dataset experimental'!C160-ABS(G160)-('Modelos Propostos'!E160-'Modelos normativos'!AP160)/0.25291)</f>
        <v>5.2260305829551081E-2</v>
      </c>
      <c r="G160" s="3">
        <f>'Dataset experimental'!K160+'Modelos empíricos'!K160^2+('Modelos Propostos'!E160-'Modelos normativos'!AQ160)*4.10553</f>
        <v>1.7380649368587515</v>
      </c>
      <c r="H160" s="3">
        <f t="shared" si="7"/>
        <v>4.6262657810335291E-2</v>
      </c>
      <c r="I160" s="3">
        <f>(1.61428/'Dataset experimental'!Q160)^3</f>
        <v>-4.4807919343373959</v>
      </c>
      <c r="J160" s="3">
        <f>SIN('Dataset experimental'!E160)+1.450178*(SIN('Avaliação do resultado ML'!I160)+'Dataset experimental'!C160)</f>
        <v>1.0141224240239506</v>
      </c>
      <c r="K160" s="3">
        <f>('Modelos empíricos'!C160-'Dataset experimental'!G160)*'Dataset experimental'!AE160-'Modelos normativos'!AP160</f>
        <v>0.3950355963944257</v>
      </c>
      <c r="L160" s="3">
        <f>0.0076*'Dataset experimental'!B160+'Avaliação do resultado ML'!M160+'Avaliação do resultado ML'!N160+(-0.0328)*(0.0171*'Dataset experimental'!AD160-0.9442)*'Avaliação do resultado ML'!O160-'Avaliação do resultado ML'!P160-0.0364</f>
        <v>3.792726483809844E-2</v>
      </c>
      <c r="M160" s="8">
        <f>0.03283*SIN(0.7328*'Dataset experimental'!D160-1.8266)</f>
        <v>-2.9165448202748849E-2</v>
      </c>
      <c r="N160" s="8">
        <f>0.0476*SIN(4.2067/(0.0095*'Dataset experimental'!P160-1.9338)^3)</f>
        <v>4.5551579682747624E-2</v>
      </c>
      <c r="O160" s="8">
        <f>0.0214*'Dataset experimental'!F160-3.1067*'Dataset experimental'!B160*'Dataset experimental'!P160*('Dataset experimental'!T160-'Dataset experimental'!R160)*(0.39*'Dataset experimental'!P160*'Dataset experimental'!T160/'Dataset experimental'!V160-'Dataset experimental'!Z160+3.12)/(100000*'Dataset experimental'!V160)+0.7995</f>
        <v>-0.38461506645909938</v>
      </c>
      <c r="P160" s="8">
        <f>0.4461*('Dataset experimental'!Z160-0.6*'Modelos normativos'!AB160)*(3.4*'Dataset experimental'!L160+0.17*'Dataset experimental'!B160/'Modelos normativos'!AC160)/200000</f>
        <v>8.4936727418567212E-2</v>
      </c>
      <c r="Q160" s="3">
        <f>0.0076*'Dataset experimental'!B160+(-0.0328)*(0.0171*'Dataset experimental'!AD160-0.9442)*'Avaliação do resultado ML'!O160-'Avaliação do resultado ML'!P160-0.0364</f>
        <v>2.1541133358099679E-2</v>
      </c>
      <c r="R160" s="3">
        <f t="shared" si="8"/>
        <v>0.81982459792064333</v>
      </c>
      <c r="S160" s="3">
        <f>(-0.042-0.014*'Com TS variável MC2020'!Q169)*('Modelos normativos'!AP160-ABS('Modelos Propostos'!K160)-'Dataset experimental'!W160+COS(T160))</f>
        <v>3.5347201121289952E-2</v>
      </c>
      <c r="T160" s="3">
        <f>'Dataset experimental'!O160-('Modelos normativos'!AQ160-SIN(0.083/('Dataset experimental'!M160-'Dataset experimental'!O160))-'Modelos empíricos'!I160)/0.646</f>
        <v>4.2271597542349344</v>
      </c>
      <c r="X160" s="3">
        <f>'Modelos normativos'!S160+'Avaliação do resultado ML'!A160</f>
        <v>0.20498205693950694</v>
      </c>
      <c r="Y160" s="3">
        <f>X160/'Dataset experimental'!$AF160</f>
        <v>0.85409190391461232</v>
      </c>
      <c r="AK160" s="3">
        <f>'Modelos Propostos'!B160+H160</f>
        <v>0.21817313435653651</v>
      </c>
      <c r="AL160" s="3">
        <f>AK160/'Dataset experimental'!$AF160</f>
        <v>0.90905472648556884</v>
      </c>
      <c r="AW160" s="3">
        <f>'Modelos normativos'!S160+F160</f>
        <v>0.21483074605593183</v>
      </c>
      <c r="AX160" s="3">
        <f>AW160/'Dataset experimental'!$AF160</f>
        <v>0.8951281085663827</v>
      </c>
      <c r="BI160" s="3">
        <f>'Modelos Propostos'!B160+S160</f>
        <v>0.20725767766749117</v>
      </c>
      <c r="BJ160" s="3">
        <f>BI160/'Dataset experimental'!$AF160</f>
        <v>0.86357365694787991</v>
      </c>
      <c r="BU160" s="3">
        <f>'Modelos Propostos'!B160+L160</f>
        <v>0.20983774138429967</v>
      </c>
      <c r="BV160" s="3">
        <f>BU160/'Dataset experimental'!$AF160</f>
        <v>0.87432392243458201</v>
      </c>
      <c r="CH160" s="3">
        <f>'Modelos Propostos'!B160+Q160</f>
        <v>0.19345160990430091</v>
      </c>
      <c r="CI160" s="3">
        <f>CH160/'Dataset experimental'!$AF160</f>
        <v>0.80604837460125378</v>
      </c>
    </row>
    <row r="161" spans="1:87" x14ac:dyDescent="0.25">
      <c r="A161" s="3">
        <f t="shared" si="6"/>
        <v>3.7438731891938644E-2</v>
      </c>
      <c r="B161" s="8">
        <f>'Dataset experimental'!K161*COS('Dataset experimental'!AC161)-'Dataset experimental'!M161-'Dataset experimental'!C161</f>
        <v>-1.1734920335813603</v>
      </c>
      <c r="C161" s="8">
        <f>('Dataset experimental'!AE161+SIN('Avaliação do resultado ML'!B161))*0.70674187</f>
        <v>-1.1414151335893434</v>
      </c>
      <c r="D161" s="8">
        <f>'Modelos Propostos'!E161+'Avaliação do resultado ML'!C161-'Modelos normativos'!AQ161</f>
        <v>-0.82112547971336991</v>
      </c>
      <c r="E161" s="8">
        <f>'Modelos empíricos'!I161+1.1854</f>
        <v>2.2439105423853163</v>
      </c>
      <c r="F161" s="3">
        <f>-0.01753*('Modelos normativos'!AN161-'Dataset experimental'!C161-ABS(G161)-('Modelos Propostos'!E161-'Modelos normativos'!AP161)/0.25291)</f>
        <v>3.9168175308535627E-2</v>
      </c>
      <c r="G161" s="3">
        <f>'Dataset experimental'!K161+'Modelos empíricos'!K161^2+('Modelos Propostos'!E161-'Modelos normativos'!AQ161)*4.10553</f>
        <v>1.4243553551089376</v>
      </c>
      <c r="H161" s="3">
        <f t="shared" si="7"/>
        <v>2.6192618088011942E-2</v>
      </c>
      <c r="I161" s="3">
        <f>(1.61428/'Dataset experimental'!Q161)^3</f>
        <v>-4.4807919343373959</v>
      </c>
      <c r="J161" s="3">
        <f>SIN('Dataset experimental'!E161)+1.450178*(SIN('Avaliação do resultado ML'!I161)+'Dataset experimental'!C161)</f>
        <v>1.0141224240239506</v>
      </c>
      <c r="K161" s="3">
        <f>('Modelos empíricos'!C161-'Dataset experimental'!G161)*'Dataset experimental'!AE161-'Modelos normativos'!AP161</f>
        <v>-0.21629671314938637</v>
      </c>
      <c r="L161" s="3">
        <f>0.0076*'Dataset experimental'!B161+'Avaliação do resultado ML'!M161+'Avaliação do resultado ML'!N161+(-0.0328)*(0.0171*'Dataset experimental'!AD161-0.9442)*'Avaliação do resultado ML'!O161-'Avaliação do resultado ML'!P161-0.0364</f>
        <v>1.6622704841788044E-2</v>
      </c>
      <c r="M161" s="8">
        <f>0.03283*SIN(0.7328*'Dataset experimental'!D161-1.8266)</f>
        <v>-2.9165448202748849E-2</v>
      </c>
      <c r="N161" s="8">
        <f>0.0476*SIN(4.2067/(0.0095*'Dataset experimental'!P161-1.9338)^3)</f>
        <v>4.5551579682747624E-2</v>
      </c>
      <c r="O161" s="8">
        <f>0.0214*'Dataset experimental'!F161-3.1067*'Dataset experimental'!B161*'Dataset experimental'!P161*('Dataset experimental'!T161-'Dataset experimental'!R161)*(0.39*'Dataset experimental'!P161*'Dataset experimental'!T161/'Dataset experimental'!V161-'Dataset experimental'!Z161+3.12)/(100000*'Dataset experimental'!V161)+0.7995</f>
        <v>-0.70511248416139927</v>
      </c>
      <c r="P161" s="8">
        <f>0.4461*('Dataset experimental'!Z161-0.6*'Modelos normativos'!AB161)*(3.4*'Dataset experimental'!L161+0.17*'Dataset experimental'!B161/'Modelos normativos'!AC161)/200000</f>
        <v>9.9347779205242445E-2</v>
      </c>
      <c r="Q161" s="3">
        <f>0.0076*'Dataset experimental'!B161+(-0.0328)*(0.0171*'Dataset experimental'!AD161-0.9442)*'Avaliação do resultado ML'!O161-'Avaliação do resultado ML'!P161-0.0364</f>
        <v>2.365733617892829E-4</v>
      </c>
      <c r="R161" s="3">
        <f t="shared" si="8"/>
        <v>0.6346331926779043</v>
      </c>
      <c r="S161" s="3">
        <f>(-0.042-0.014*'Com TS variável MC2020'!Q170)*('Modelos normativos'!AP161-ABS('Modelos Propostos'!K161)-'Dataset experimental'!W161+COS(T161))</f>
        <v>2.4769930467492058E-2</v>
      </c>
      <c r="T161" s="3">
        <f>'Dataset experimental'!O161-('Modelos normativos'!AQ161-SIN(0.083/('Dataset experimental'!M161-'Dataset experimental'!O161))-'Modelos empíricos'!I161)/0.646</f>
        <v>3.7526085511276985</v>
      </c>
      <c r="X161" s="3">
        <f>'Modelos normativos'!S161+'Avaliação do resultado ML'!A161</f>
        <v>0.23706453053609655</v>
      </c>
      <c r="Y161" s="3">
        <f>X161/'Dataset experimental'!$AF161</f>
        <v>0.87801677976332049</v>
      </c>
      <c r="AK161" s="3">
        <f>'Modelos Propostos'!B161+H161</f>
        <v>0.24615111579266341</v>
      </c>
      <c r="AL161" s="3">
        <f>AK161/'Dataset experimental'!$AF161</f>
        <v>0.9116707992320866</v>
      </c>
      <c r="AW161" s="3">
        <f>'Modelos normativos'!S161+F161</f>
        <v>0.23879397395269353</v>
      </c>
      <c r="AX161" s="3">
        <f>AW161/'Dataset experimental'!$AF161</f>
        <v>0.88442212575071666</v>
      </c>
      <c r="BI161" s="3">
        <f>'Modelos Propostos'!B161+S161</f>
        <v>0.24472842817214355</v>
      </c>
      <c r="BJ161" s="3">
        <f>BI161/'Dataset experimental'!$AF161</f>
        <v>0.90640158582275387</v>
      </c>
      <c r="BU161" s="3">
        <f>'Modelos Propostos'!B161+L161</f>
        <v>0.23658120254643952</v>
      </c>
      <c r="BV161" s="3">
        <f>BU161/'Dataset experimental'!$AF161</f>
        <v>0.87622667609792415</v>
      </c>
      <c r="CH161" s="3">
        <f>'Modelos Propostos'!B161+Q161</f>
        <v>0.22019507106644076</v>
      </c>
      <c r="CI161" s="3">
        <f>CH161/'Dataset experimental'!$AF161</f>
        <v>0.81553730024607685</v>
      </c>
    </row>
    <row r="162" spans="1:87" x14ac:dyDescent="0.25">
      <c r="A162" s="3">
        <f t="shared" si="6"/>
        <v>3.1266153491780364E-2</v>
      </c>
      <c r="B162" s="8">
        <f>'Dataset experimental'!K162*COS('Dataset experimental'!AC162)-'Dataset experimental'!M162-'Dataset experimental'!C162</f>
        <v>-1.1734920335813603</v>
      </c>
      <c r="C162" s="8">
        <f>('Dataset experimental'!AE162+SIN('Avaliação do resultado ML'!B162))*0.70674187</f>
        <v>-1.1189846087870634</v>
      </c>
      <c r="D162" s="8">
        <f>'Modelos Propostos'!E162+'Avaliação do resultado ML'!C162-'Modelos normativos'!AQ162</f>
        <v>-0.76567334063439851</v>
      </c>
      <c r="E162" s="8">
        <f>'Modelos empíricos'!I162+1.1854</f>
        <v>2.319715730563622</v>
      </c>
      <c r="F162" s="3">
        <f>-0.01753*('Modelos normativos'!AN162-'Dataset experimental'!C162-ABS(G162)-('Modelos Propostos'!E162-'Modelos normativos'!AP162)/0.25291)</f>
        <v>2.8179368683162603E-2</v>
      </c>
      <c r="G162" s="3">
        <f>'Dataset experimental'!K162+'Modelos empíricos'!K162^2+('Modelos Propostos'!E162-'Modelos normativos'!AQ162)*4.10553</f>
        <v>1.2268499989898864</v>
      </c>
      <c r="H162" s="3">
        <f t="shared" si="7"/>
        <v>6.0122012739249123E-3</v>
      </c>
      <c r="I162" s="3">
        <f>(1.61428/'Dataset experimental'!Q162)^3</f>
        <v>-4.4807919343373959</v>
      </c>
      <c r="J162" s="3">
        <f>SIN('Dataset experimental'!E162)+1.450178*(SIN('Avaliação do resultado ML'!I162)+'Dataset experimental'!C162)</f>
        <v>1.0141224240239506</v>
      </c>
      <c r="K162" s="3">
        <f>('Modelos empíricos'!C162-'Dataset experimental'!G162)*'Dataset experimental'!AE162-'Modelos normativos'!AP162</f>
        <v>-0.83099110285657585</v>
      </c>
      <c r="L162" s="3">
        <f>0.0076*'Dataset experimental'!B162+'Avaliação do resultado ML'!M162+'Avaliação do resultado ML'!N162+(-0.0328)*(0.0171*'Dataset experimental'!AD162-0.9442)*'Avaliação do resultado ML'!O162-'Avaliação do resultado ML'!P162-0.0364</f>
        <v>-4.8332096478697212E-3</v>
      </c>
      <c r="M162" s="8">
        <f>0.03283*SIN(0.7328*'Dataset experimental'!D162-1.8266)</f>
        <v>-2.9165448202748849E-2</v>
      </c>
      <c r="N162" s="8">
        <f>0.0476*SIN(4.2067/(0.0095*'Dataset experimental'!P162-1.9338)^3)</f>
        <v>4.5551579682747624E-2</v>
      </c>
      <c r="O162" s="8">
        <f>0.0214*'Dataset experimental'!F162-3.1067*'Dataset experimental'!B162*'Dataset experimental'!P162*('Dataset experimental'!T162-'Dataset experimental'!R162)*(0.39*'Dataset experimental'!P162*'Dataset experimental'!T162/'Dataset experimental'!V162-'Dataset experimental'!Z162+3.12)/(100000*'Dataset experimental'!V162)+0.7995</f>
        <v>-1.0381433204330626</v>
      </c>
      <c r="P162" s="8">
        <f>0.4461*('Dataset experimental'!Z162-0.6*'Modelos normativos'!AB162)*(3.4*'Dataset experimental'!L162+0.17*'Dataset experimental'!B162/'Modelos normativos'!AC162)/200000</f>
        <v>0.11432239167631278</v>
      </c>
      <c r="Q162" s="3">
        <f>0.0076*'Dataset experimental'!B162+(-0.0328)*(0.0171*'Dataset experimental'!AD162-0.9442)*'Avaliação do resultado ML'!O162-'Avaliação do resultado ML'!P162-0.0364</f>
        <v>-2.1219341127868482E-2</v>
      </c>
      <c r="R162" s="3">
        <f t="shared" si="8"/>
        <v>-0.80390017360720922</v>
      </c>
      <c r="S162" s="3">
        <f>(-0.042-0.014*'Com TS variável MC2020'!Q171)*('Modelos normativos'!AP162-ABS('Modelos Propostos'!K162)-'Dataset experimental'!W162+COS(T162))</f>
        <v>1.6195990784958245E-2</v>
      </c>
      <c r="T162" s="3">
        <f>'Dataset experimental'!O162-('Modelos normativos'!AQ162-SIN(0.083/('Dataset experimental'!M162-'Dataset experimental'!O162))-'Modelos empíricos'!I162)/0.646</f>
        <v>3.3113356125183109</v>
      </c>
      <c r="X162" s="3">
        <f>'Modelos normativos'!S162+'Avaliação do resultado ML'!A162</f>
        <v>0.26939640278234356</v>
      </c>
      <c r="Y162" s="3">
        <f>X162/'Dataset experimental'!$AF162</f>
        <v>0.928953113042564</v>
      </c>
      <c r="AK162" s="3">
        <f>'Modelos Propostos'!B162+H162</f>
        <v>0.27589769303149114</v>
      </c>
      <c r="AL162" s="3">
        <f>AK162/'Dataset experimental'!$AF162</f>
        <v>0.95137135528100403</v>
      </c>
      <c r="AW162" s="3">
        <f>'Modelos normativos'!S162+F162</f>
        <v>0.26630961797372577</v>
      </c>
      <c r="AX162" s="3">
        <f>AW162/'Dataset experimental'!$AF162</f>
        <v>0.91830902749560617</v>
      </c>
      <c r="BI162" s="3">
        <f>'Modelos Propostos'!B162+S162</f>
        <v>0.28608148254252447</v>
      </c>
      <c r="BJ162" s="3">
        <f>BI162/'Dataset experimental'!$AF162</f>
        <v>0.9864878708362913</v>
      </c>
      <c r="BU162" s="3">
        <f>'Modelos Propostos'!B162+L162</f>
        <v>0.2650522821096965</v>
      </c>
      <c r="BV162" s="3">
        <f>BU162/'Dataset experimental'!$AF162</f>
        <v>0.91397338658516036</v>
      </c>
      <c r="CH162" s="3">
        <f>'Modelos Propostos'!B162+Q162</f>
        <v>0.24866615062969771</v>
      </c>
      <c r="CI162" s="3">
        <f>CH162/'Dataset experimental'!$AF162</f>
        <v>0.8574694849299922</v>
      </c>
    </row>
    <row r="163" spans="1:87" x14ac:dyDescent="0.25">
      <c r="A163" s="3">
        <f t="shared" si="6"/>
        <v>2.5860966310136242E-2</v>
      </c>
      <c r="B163" s="8">
        <f>'Dataset experimental'!K163*COS('Dataset experimental'!AC163)-'Dataset experimental'!M163-'Dataset experimental'!C163</f>
        <v>-1.1734920335813603</v>
      </c>
      <c r="C163" s="8">
        <f>('Dataset experimental'!AE163+SIN('Avaliação do resultado ML'!B163))*0.70674187</f>
        <v>-1.0976394319590874</v>
      </c>
      <c r="D163" s="8">
        <f>'Modelos Propostos'!E163+'Avaliação do resultado ML'!C163-'Modelos normativos'!AQ163</f>
        <v>-0.7091552252352894</v>
      </c>
      <c r="E163" s="8">
        <f>'Modelos empíricos'!I163+1.1854</f>
        <v>2.341703732120938</v>
      </c>
      <c r="F163" s="3">
        <f>-0.01753*('Modelos normativos'!AN163-'Dataset experimental'!C163-ABS(G163)-('Modelos Propostos'!E163-'Modelos normativos'!AP163)/0.25291)</f>
        <v>2.0026474034010738E-2</v>
      </c>
      <c r="G163" s="3">
        <f>'Dataset experimental'!K163+'Modelos empíricos'!K163^2+('Modelos Propostos'!E163-'Modelos normativos'!AQ163)*4.10553</f>
        <v>1.1555203129243017</v>
      </c>
      <c r="H163" s="3">
        <f t="shared" si="7"/>
        <v>-1.2553412300882777E-2</v>
      </c>
      <c r="I163" s="3">
        <f>(1.61428/'Dataset experimental'!Q163)^3</f>
        <v>-4.4807919343373959</v>
      </c>
      <c r="J163" s="3">
        <f>SIN('Dataset experimental'!E163)+1.450178*(SIN('Avaliação do resultado ML'!I163)+'Dataset experimental'!C163)</f>
        <v>1.0141224240239506</v>
      </c>
      <c r="K163" s="3">
        <f>('Modelos empíricos'!C163-'Dataset experimental'!G163)*'Dataset experimental'!AE163-'Modelos normativos'!AP163</f>
        <v>-1.3964986744315893</v>
      </c>
      <c r="L163" s="3">
        <f>0.0076*'Dataset experimental'!B163+'Avaliação do resultado ML'!M163+'Avaliação do resultado ML'!N163+(-0.0328)*(0.0171*'Dataset experimental'!AD163-0.9442)*'Avaliação do resultado ML'!O163-'Avaliação do resultado ML'!P163-0.0364</f>
        <v>-2.4605694627658534E-2</v>
      </c>
      <c r="M163" s="8">
        <f>0.03283*SIN(0.7328*'Dataset experimental'!D163-1.8266)</f>
        <v>-2.9165448202748849E-2</v>
      </c>
      <c r="N163" s="8">
        <f>0.0476*SIN(4.2067/(0.0095*'Dataset experimental'!P163-1.9338)^3)</f>
        <v>4.5551579682747624E-2</v>
      </c>
      <c r="O163" s="8">
        <f>0.0214*'Dataset experimental'!F163-3.1067*'Dataset experimental'!B163*'Dataset experimental'!P163*('Dataset experimental'!T163-'Dataset experimental'!R163)*(0.39*'Dataset experimental'!P163*'Dataset experimental'!T163/'Dataset experimental'!V163-'Dataset experimental'!Z163+3.12)/(100000*'Dataset experimental'!V163)+0.7995</f>
        <v>-1.3550597614012596</v>
      </c>
      <c r="P163" s="8">
        <f>0.4461*('Dataset experimental'!Z163-0.6*'Modelos normativos'!AB163)*(3.4*'Dataset experimental'!L163+0.17*'Dataset experimental'!B163/'Modelos normativos'!AC163)/200000</f>
        <v>0.12857242612458947</v>
      </c>
      <c r="Q163" s="3">
        <f>0.0076*'Dataset experimental'!B163+(-0.0328)*(0.0171*'Dataset experimental'!AD163-0.9442)*'Avaliação do resultado ML'!O163-'Avaliação do resultado ML'!P163-0.0364</f>
        <v>-4.0991826107657295E-2</v>
      </c>
      <c r="R163" s="3">
        <f t="shared" si="8"/>
        <v>1.960080178831394</v>
      </c>
      <c r="S163" s="3">
        <f>(-0.042-0.014*'Com TS variável MC2020'!Q172)*('Modelos normativos'!AP163-ABS('Modelos Propostos'!K163)-'Dataset experimental'!W163+COS(T163))</f>
        <v>1.7487269523953554E-2</v>
      </c>
      <c r="T163" s="3">
        <f>'Dataset experimental'!O163-('Modelos normativos'!AQ163-SIN(0.083/('Dataset experimental'!M163-'Dataset experimental'!O163))-'Modelos empíricos'!I163)/0.646</f>
        <v>2.8137842595740237</v>
      </c>
      <c r="X163" s="3">
        <f>'Modelos normativos'!S163+'Avaliação do resultado ML'!A163</f>
        <v>0.30063254766744002</v>
      </c>
      <c r="Y163" s="3">
        <f>X163/'Dataset experimental'!$AF163</f>
        <v>0.93947671146075007</v>
      </c>
      <c r="AK163" s="3">
        <f>'Modelos Propostos'!B163+H163</f>
        <v>0.30484325121671541</v>
      </c>
      <c r="AL163" s="3">
        <f>AK163/'Dataset experimental'!$AF163</f>
        <v>0.95263516005223559</v>
      </c>
      <c r="AW163" s="3">
        <f>'Modelos normativos'!S163+F163</f>
        <v>0.29479805539131454</v>
      </c>
      <c r="AX163" s="3">
        <f>AW163/'Dataset experimental'!$AF163</f>
        <v>0.92124392309785796</v>
      </c>
      <c r="BI163" s="3">
        <f>'Modelos Propostos'!B163+S163</f>
        <v>0.33488393304155173</v>
      </c>
      <c r="BJ163" s="3">
        <f>BI163/'Dataset experimental'!$AF163</f>
        <v>1.0465122907548492</v>
      </c>
      <c r="BU163" s="3">
        <f>'Modelos Propostos'!B163+L163</f>
        <v>0.29279096888993961</v>
      </c>
      <c r="BV163" s="3">
        <f>BU163/'Dataset experimental'!$AF163</f>
        <v>0.9149717777810612</v>
      </c>
      <c r="CH163" s="3">
        <f>'Modelos Propostos'!B163+Q163</f>
        <v>0.27640483740994087</v>
      </c>
      <c r="CI163" s="3">
        <f>CH163/'Dataset experimental'!$AF163</f>
        <v>0.86376511690606517</v>
      </c>
    </row>
    <row r="164" spans="1:87" x14ac:dyDescent="0.25">
      <c r="A164" s="3">
        <f t="shared" si="6"/>
        <v>2.2903003591347032E-2</v>
      </c>
      <c r="B164" s="8">
        <f>'Dataset experimental'!K164*COS('Dataset experimental'!AC164)-'Dataset experimental'!M164-'Dataset experimental'!C164</f>
        <v>-1.1734920335813603</v>
      </c>
      <c r="C164" s="8">
        <f>('Dataset experimental'!AE164+SIN('Avaliação do resultado ML'!B164))*0.70674187</f>
        <v>-1.0872683290935172</v>
      </c>
      <c r="D164" s="8">
        <f>'Modelos Propostos'!E164+'Avaliação do resultado ML'!C164-'Modelos normativos'!AQ164</f>
        <v>-0.68062699286967687</v>
      </c>
      <c r="E164" s="8">
        <f>'Modelos empíricos'!I164+1.1854</f>
        <v>2.3671272346351886</v>
      </c>
      <c r="F164" s="3">
        <f>-0.01753*('Modelos normativos'!AN164-'Dataset experimental'!C164-ABS(G164)-('Modelos Propostos'!E164-'Modelos normativos'!AP164)/0.25291)</f>
        <v>1.6840664869102927E-2</v>
      </c>
      <c r="G164" s="3">
        <f>'Dataset experimental'!K164+'Modelos empíricos'!K164^2+('Modelos Propostos'!E164-'Modelos normativos'!AQ164)*4.10553</f>
        <v>1.1608798192146343</v>
      </c>
      <c r="H164" s="3">
        <f t="shared" si="7"/>
        <v>-2.1349283861829198E-2</v>
      </c>
      <c r="I164" s="3">
        <f>(1.61428/'Dataset experimental'!Q164)^3</f>
        <v>-4.4807919343373959</v>
      </c>
      <c r="J164" s="3">
        <f>SIN('Dataset experimental'!E164)+1.450178*(SIN('Avaliação do resultado ML'!I164)+'Dataset experimental'!C164)</f>
        <v>1.0141224240239506</v>
      </c>
      <c r="K164" s="3">
        <f>('Modelos empíricos'!C164-'Dataset experimental'!G164)*'Dataset experimental'!AE164-'Modelos normativos'!AP164</f>
        <v>-1.6644204399188394</v>
      </c>
      <c r="L164" s="3">
        <f>0.0076*'Dataset experimental'!B164+'Avaliação do resultado ML'!M164+'Avaliação do resultado ML'!N164+(-0.0328)*(0.0171*'Dataset experimental'!AD164-0.9442)*'Avaliação do resultado ML'!O164-'Avaliação do resultado ML'!P164-0.0364</f>
        <v>-3.3985523665931341E-2</v>
      </c>
      <c r="M164" s="8">
        <f>0.03283*SIN(0.7328*'Dataset experimental'!D164-1.8266)</f>
        <v>-2.9165448202748849E-2</v>
      </c>
      <c r="N164" s="8">
        <f>0.0476*SIN(4.2067/(0.0095*'Dataset experimental'!P164-1.9338)^3)</f>
        <v>4.5551579682747624E-2</v>
      </c>
      <c r="O164" s="8">
        <f>0.0214*'Dataset experimental'!F164-3.1067*'Dataset experimental'!B164*'Dataset experimental'!P164*('Dataset experimental'!T164-'Dataset experimental'!R164)*(0.39*'Dataset experimental'!P164*'Dataset experimental'!T164/'Dataset experimental'!V164-'Dataset experimental'!Z164+3.12)/(100000*'Dataset experimental'!V164)+0.7995</f>
        <v>-1.5090417609677265</v>
      </c>
      <c r="P164" s="8">
        <f>0.4461*('Dataset experimental'!Z164-0.6*'Modelos normativos'!AB164)*(3.4*'Dataset experimental'!L164+0.17*'Dataset experimental'!B164/'Modelos normativos'!AC164)/200000</f>
        <v>0.13549617167572944</v>
      </c>
      <c r="Q164" s="3">
        <f>0.0076*'Dataset experimental'!B164+(-0.0328)*(0.0171*'Dataset experimental'!AD164-0.9442)*'Avaliação do resultado ML'!O164-'Avaliação do resultado ML'!P164-0.0364</f>
        <v>-5.0371655145930089E-2</v>
      </c>
      <c r="R164" s="3">
        <f t="shared" si="8"/>
        <v>1.5918812024741833</v>
      </c>
      <c r="S164" s="3">
        <f>(-0.042-0.014*'Com TS variável MC2020'!Q173)*('Modelos normativos'!AP164-ABS('Modelos Propostos'!K164)-'Dataset experimental'!W164+COS(T164))</f>
        <v>1.4726609963626198E-2</v>
      </c>
      <c r="T164" s="3">
        <f>'Dataset experimental'!O164-('Modelos normativos'!AQ164-SIN(0.083/('Dataset experimental'!M164-'Dataset experimental'!O164))-'Modelos empíricos'!I164)/0.646</f>
        <v>2.5948535853416348</v>
      </c>
      <c r="X164" s="3">
        <f>'Modelos normativos'!S164+'Avaliação do resultado ML'!A164</f>
        <v>0.31547771804322522</v>
      </c>
      <c r="Y164" s="3">
        <f>X164/'Dataset experimental'!$AF164</f>
        <v>0.95599308497947033</v>
      </c>
      <c r="AK164" s="3">
        <f>'Modelos Propostos'!B164+H164</f>
        <v>0.31913190378776157</v>
      </c>
      <c r="AL164" s="3">
        <f>AK164/'Dataset experimental'!$AF164</f>
        <v>0.96706637511442894</v>
      </c>
      <c r="AW164" s="3">
        <f>'Modelos normativos'!S164+F164</f>
        <v>0.30941537932098107</v>
      </c>
      <c r="AX164" s="3">
        <f>AW164/'Dataset experimental'!$AF164</f>
        <v>0.93762236157873047</v>
      </c>
      <c r="BI164" s="3">
        <f>'Modelos Propostos'!B164+S164</f>
        <v>0.35520779761321697</v>
      </c>
      <c r="BJ164" s="3">
        <f>BI164/'Dataset experimental'!$AF164</f>
        <v>1.0763872654945967</v>
      </c>
      <c r="BU164" s="3">
        <f>'Modelos Propostos'!B164+L164</f>
        <v>0.30649566398365946</v>
      </c>
      <c r="BV164" s="3">
        <f>BU164/'Dataset experimental'!$AF164</f>
        <v>0.92877473934442256</v>
      </c>
      <c r="CH164" s="3">
        <f>'Modelos Propostos'!B164+Q164</f>
        <v>0.29010953250366067</v>
      </c>
      <c r="CI164" s="3">
        <f>CH164/'Dataset experimental'!$AF164</f>
        <v>0.87911979546563834</v>
      </c>
    </row>
    <row r="165" spans="1:87" x14ac:dyDescent="0.25">
      <c r="A165" s="3">
        <f t="shared" si="6"/>
        <v>-3.5077563053345959E-2</v>
      </c>
      <c r="B165" s="8">
        <f>'Dataset experimental'!K165*COS('Dataset experimental'!AC165)-'Dataset experimental'!M165-'Dataset experimental'!C165</f>
        <v>0.11281716548190057</v>
      </c>
      <c r="C165" s="8">
        <f>('Dataset experimental'!AE165+SIN('Avaliação do resultado ML'!B165))*0.70674187</f>
        <v>-0.50337896778897018</v>
      </c>
      <c r="D165" s="8">
        <f>'Modelos Propostos'!E165+'Avaliação do resultado ML'!C165-'Modelos normativos'!AQ165</f>
        <v>8.5129222809445015E-2</v>
      </c>
      <c r="E165" s="8">
        <f>'Modelos empíricos'!I165+1.1854</f>
        <v>2.6630140718970896</v>
      </c>
      <c r="F165" s="3">
        <f>-0.01753*('Modelos normativos'!AN165-'Dataset experimental'!C165-ABS(G165)-('Modelos Propostos'!E165-'Modelos normativos'!AP165)/0.25291)</f>
        <v>-5.522974339524033E-3</v>
      </c>
      <c r="G165" s="3">
        <f>'Dataset experimental'!K165+'Modelos empíricos'!K165^2+('Modelos Propostos'!E165-'Modelos normativos'!AQ165)*4.10553</f>
        <v>2.0563900645044426</v>
      </c>
      <c r="H165" s="3">
        <f t="shared" si="7"/>
        <v>-9.9449609154319885E-2</v>
      </c>
      <c r="I165" s="3">
        <f>(1.61428/'Dataset experimental'!Q165)^3</f>
        <v>-4.4807919343373959</v>
      </c>
      <c r="J165" s="3">
        <f>SIN('Dataset experimental'!E165)+1.450178*(SIN('Avaliação do resultado ML'!I165)+'Dataset experimental'!C165)</f>
        <v>-1.3031714381777459</v>
      </c>
      <c r="K165" s="3">
        <f>('Modelos empíricos'!C165-'Dataset experimental'!G165)*'Dataset experimental'!AE165-'Modelos normativos'!AP165</f>
        <v>-1.7260582040494821</v>
      </c>
      <c r="L165" s="3">
        <f>0.0076*'Dataset experimental'!B165+'Avaliação do resultado ML'!M165+'Avaliação do resultado ML'!N165+(-0.0328)*(0.0171*'Dataset experimental'!AD165-0.9442)*'Avaliação do resultado ML'!O165-'Avaliação do resultado ML'!P165-0.0364</f>
        <v>-3.8963847144008537E-2</v>
      </c>
      <c r="M165" s="8">
        <f>0.03283*SIN(0.7328*'Dataset experimental'!D165-1.8266)</f>
        <v>-2.9165448202748849E-2</v>
      </c>
      <c r="N165" s="8">
        <f>0.0476*SIN(4.2067/(0.0095*'Dataset experimental'!P165-1.9338)^3)</f>
        <v>4.5551579682747624E-2</v>
      </c>
      <c r="O165" s="8">
        <f>0.0214*'Dataset experimental'!F165-3.1067*'Dataset experimental'!B165*'Dataset experimental'!P165*('Dataset experimental'!T165-'Dataset experimental'!R165)*(0.39*'Dataset experimental'!P165*'Dataset experimental'!T165/'Dataset experimental'!V165-'Dataset experimental'!Z165+3.12)/(100000*'Dataset experimental'!V165)+0.7995</f>
        <v>-1.0096870083013645</v>
      </c>
      <c r="P165" s="8">
        <f>0.4461*('Dataset experimental'!Z165-0.6*'Modelos normativos'!AB165)*(3.4*'Dataset experimental'!L165+0.17*'Dataset experimental'!B165/'Modelos normativos'!AC165)/200000</f>
        <v>6.7638743913816357E-2</v>
      </c>
      <c r="Q165" s="3">
        <f>0.0076*'Dataset experimental'!B165+(-0.0328)*(0.0171*'Dataset experimental'!AD165-0.9442)*'Avaliação do resultado ML'!O165-'Avaliação do resultado ML'!P165-0.0364</f>
        <v>-5.5349978624007312E-2</v>
      </c>
      <c r="R165" s="3">
        <f t="shared" si="8"/>
        <v>0.39179487456352691</v>
      </c>
      <c r="S165" s="3">
        <f>(-0.042-0.014*'Com TS variável MC2020'!Q174)*('Modelos normativos'!AP165-ABS('Modelos Propostos'!K165)-'Dataset experimental'!W165+COS(T165))</f>
        <v>-1.3433336922158381E-2</v>
      </c>
      <c r="T165" s="3">
        <f>'Dataset experimental'!O165-('Modelos normativos'!AQ165-SIN(0.083/('Dataset experimental'!M165-'Dataset experimental'!O165))-'Modelos empíricos'!I165)/0.646</f>
        <v>2.7666682641661282</v>
      </c>
      <c r="X165" s="3">
        <f>'Modelos normativos'!S165+'Avaliação do resultado ML'!A165</f>
        <v>0.15354084955908165</v>
      </c>
      <c r="Y165" s="3">
        <f>X165/'Dataset experimental'!$AF165</f>
        <v>1.0236056637272111</v>
      </c>
      <c r="AK165" s="3">
        <f>'Modelos Propostos'!B165+H165</f>
        <v>0.1755637166457838</v>
      </c>
      <c r="AL165" s="3">
        <f>AK165/'Dataset experimental'!$AF165</f>
        <v>1.1704247776385588</v>
      </c>
      <c r="AW165" s="3">
        <f>'Modelos normativos'!S165+F165</f>
        <v>0.18309543827290359</v>
      </c>
      <c r="AX165" s="3">
        <f>AW165/'Dataset experimental'!$AF165</f>
        <v>1.2206362551526906</v>
      </c>
      <c r="BI165" s="3">
        <f>'Modelos Propostos'!B165+S165</f>
        <v>0.26157998887794531</v>
      </c>
      <c r="BJ165" s="3">
        <f>BI165/'Dataset experimental'!$AF165</f>
        <v>1.7438665925196355</v>
      </c>
      <c r="BU165" s="3">
        <f>'Modelos Propostos'!B165+L165</f>
        <v>0.23604947865609516</v>
      </c>
      <c r="BV165" s="3">
        <f>BU165/'Dataset experimental'!$AF165</f>
        <v>1.5736631910406345</v>
      </c>
      <c r="CH165" s="3">
        <f>'Modelos Propostos'!B165+Q165</f>
        <v>0.21966334717609637</v>
      </c>
      <c r="CI165" s="3">
        <f>CH165/'Dataset experimental'!$AF165</f>
        <v>1.4644223145073092</v>
      </c>
    </row>
    <row r="166" spans="1:87" x14ac:dyDescent="0.25">
      <c r="A166" s="3">
        <f t="shared" si="6"/>
        <v>-2.4483700315501664E-2</v>
      </c>
      <c r="B166" s="8">
        <f>'Dataset experimental'!K166*COS('Dataset experimental'!AC166)-'Dataset experimental'!M166-'Dataset experimental'!C166</f>
        <v>0.11281716548190057</v>
      </c>
      <c r="C166" s="8">
        <f>('Dataset experimental'!AE166+SIN('Avaliação do resultado ML'!B166))*0.70674187</f>
        <v>-0.49795222791745086</v>
      </c>
      <c r="D166" s="8">
        <f>'Modelos Propostos'!E166+'Avaliação do resultado ML'!C166-'Modelos normativos'!AQ166</f>
        <v>0.16358857839669275</v>
      </c>
      <c r="E166" s="8">
        <f>'Modelos empíricos'!I166+1.1854</f>
        <v>2.4397079990122266</v>
      </c>
      <c r="F166" s="3">
        <f>-0.01753*('Modelos normativos'!AN166-'Dataset experimental'!C166-ABS(G166)-('Modelos Propostos'!E166-'Modelos normativos'!AP166)/0.25291)</f>
        <v>-8.0645517513401078E-3</v>
      </c>
      <c r="G166" s="3">
        <f>'Dataset experimental'!K166+'Modelos empíricos'!K166^2+('Modelos Propostos'!E166-'Modelos normativos'!AQ166)*4.10553</f>
        <v>2.2387153466517904</v>
      </c>
      <c r="H166" s="3">
        <f t="shared" si="7"/>
        <v>-0.11699644031396852</v>
      </c>
      <c r="I166" s="3">
        <f>(1.61428/'Dataset experimental'!Q166)^3</f>
        <v>-4.4807919343373959</v>
      </c>
      <c r="J166" s="3">
        <f>SIN('Dataset experimental'!E166)+1.450178*(SIN('Avaliação do resultado ML'!I166)+'Dataset experimental'!C166)</f>
        <v>-1.3031714381777459</v>
      </c>
      <c r="K166" s="3">
        <f>('Modelos empíricos'!C166-'Dataset experimental'!G166)*'Dataset experimental'!AE166-'Modelos normativos'!AP166</f>
        <v>-2.2605337191164523</v>
      </c>
      <c r="L166" s="3">
        <f>0.0076*'Dataset experimental'!B166+'Avaliação do resultado ML'!M166+'Avaliação do resultado ML'!N166+(-0.0328)*(0.0171*'Dataset experimental'!AD166-0.9442)*'Avaliação do resultado ML'!O166-'Avaliação do resultado ML'!P166-0.0364</f>
        <v>-6.3819128954735627E-2</v>
      </c>
      <c r="M166" s="8">
        <f>0.03283*SIN(0.7328*'Dataset experimental'!D166-1.8266)</f>
        <v>-2.9165448202748849E-2</v>
      </c>
      <c r="N166" s="8">
        <f>0.0476*SIN(4.2067/(0.0095*'Dataset experimental'!P166-1.9338)^3)</f>
        <v>4.5551579682747624E-2</v>
      </c>
      <c r="O166" s="8">
        <f>0.0214*'Dataset experimental'!F166-3.1067*'Dataset experimental'!B166*'Dataset experimental'!P166*('Dataset experimental'!T166-'Dataset experimental'!R166)*(0.39*'Dataset experimental'!P166*'Dataset experimental'!T166/'Dataset experimental'!V166-'Dataset experimental'!Z166+3.12)/(100000*'Dataset experimental'!V166)+0.7995</f>
        <v>-1.3654600844435878</v>
      </c>
      <c r="P166" s="8">
        <f>0.4461*('Dataset experimental'!Z166-0.6*'Modelos normativos'!AB166)*(3.4*'Dataset experimental'!L166+0.17*'Dataset experimental'!B166/'Modelos normativos'!AC166)/200000</f>
        <v>8.3215282166027388E-2</v>
      </c>
      <c r="Q166" s="3">
        <f>0.0076*'Dataset experimental'!B166+(-0.0328)*(0.0171*'Dataset experimental'!AD166-0.9442)*'Avaliação do resultado ML'!O166-'Avaliação do resultado ML'!P166-0.0364</f>
        <v>-8.0205260434734416E-2</v>
      </c>
      <c r="R166" s="3">
        <f t="shared" si="8"/>
        <v>0.5454792366628618</v>
      </c>
      <c r="S166" s="3">
        <f>(-0.042-0.014*'Com TS variável MC2020'!Q175)*('Modelos normativos'!AP166-ABS('Modelos Propostos'!K166)-'Dataset experimental'!W166+COS(T166))</f>
        <v>-4.4283367321795289E-2</v>
      </c>
      <c r="T166" s="3">
        <f>'Dataset experimental'!O166-('Modelos normativos'!AQ166-SIN(0.083/('Dataset experimental'!M166-'Dataset experimental'!O166))-'Modelos empíricos'!I166)/0.646</f>
        <v>2.0926773477924976</v>
      </c>
      <c r="X166" s="3">
        <f>'Modelos normativos'!S166+'Avaliação do resultado ML'!A166</f>
        <v>0.17627752855952861</v>
      </c>
      <c r="Y166" s="3">
        <f>X166/'Dataset experimental'!$AF166</f>
        <v>0.92777646610278208</v>
      </c>
      <c r="AK166" s="3">
        <f>'Modelos Propostos'!B166+H166</f>
        <v>0.19456611545256944</v>
      </c>
      <c r="AL166" s="3">
        <f>AK166/'Dataset experimental'!$AF166</f>
        <v>1.0240321865924706</v>
      </c>
      <c r="AW166" s="3">
        <f>'Modelos normativos'!S166+F166</f>
        <v>0.19269667712369018</v>
      </c>
      <c r="AX166" s="3">
        <f>AW166/'Dataset experimental'!$AF166</f>
        <v>1.0141930374931063</v>
      </c>
      <c r="BI166" s="3">
        <f>'Modelos Propostos'!B166+S166</f>
        <v>0.26727918844474269</v>
      </c>
      <c r="BJ166" s="3">
        <f>BI166/'Dataset experimental'!$AF166</f>
        <v>1.4067325707618037</v>
      </c>
      <c r="BU166" s="3">
        <f>'Modelos Propostos'!B166+L166</f>
        <v>0.24774342681180234</v>
      </c>
      <c r="BV166" s="3">
        <f>BU166/'Dataset experimental'!$AF166</f>
        <v>1.3039127726936965</v>
      </c>
      <c r="CH166" s="3">
        <f>'Modelos Propostos'!B166+Q166</f>
        <v>0.23135729533180355</v>
      </c>
      <c r="CI166" s="3">
        <f>CH166/'Dataset experimental'!$AF166</f>
        <v>1.2176699754305449</v>
      </c>
    </row>
    <row r="167" spans="1:87" x14ac:dyDescent="0.25">
      <c r="A167" s="3">
        <f t="shared" si="6"/>
        <v>-2.2300147413014362E-2</v>
      </c>
      <c r="B167" s="8">
        <f>'Dataset experimental'!K167*COS('Dataset experimental'!AC167)-'Dataset experimental'!M167-'Dataset experimental'!C167</f>
        <v>0.11281716548190057</v>
      </c>
      <c r="C167" s="8">
        <f>('Dataset experimental'!AE167+SIN('Avaliação do resultado ML'!B167))*0.70674187</f>
        <v>-0.49686687994314693</v>
      </c>
      <c r="D167" s="8">
        <f>'Modelos Propostos'!E167+'Avaliação do resultado ML'!C167-'Modelos normativos'!AQ167</f>
        <v>0.17975801774785588</v>
      </c>
      <c r="E167" s="8">
        <f>'Modelos empíricos'!I167+1.1854</f>
        <v>2.393669008089375</v>
      </c>
      <c r="F167" s="3">
        <f>-0.01753*('Modelos normativos'!AN167-'Dataset experimental'!C167-ABS(G167)-('Modelos Propostos'!E167-'Modelos normativos'!AP167)/0.25291)</f>
        <v>-8.4120276533055423E-3</v>
      </c>
      <c r="G167" s="3">
        <f>'Dataset experimental'!K167+'Modelos empíricos'!K167^2+('Modelos Propostos'!E167-'Modelos normativos'!AQ167)*4.10553</f>
        <v>2.2824672142944409</v>
      </c>
      <c r="H167" s="3">
        <f t="shared" si="7"/>
        <v>-0.12048448632564768</v>
      </c>
      <c r="I167" s="3">
        <f>(1.61428/'Dataset experimental'!Q167)^3</f>
        <v>-4.4807919343373959</v>
      </c>
      <c r="J167" s="3">
        <f>SIN('Dataset experimental'!E167)+1.450178*(SIN('Avaliação do resultado ML'!I167)+'Dataset experimental'!C167)</f>
        <v>-1.3031714381777459</v>
      </c>
      <c r="K167" s="3">
        <f>('Modelos empíricos'!C167-'Dataset experimental'!G167)*'Dataset experimental'!AE167-'Modelos normativos'!AP167</f>
        <v>-2.3667794093899568</v>
      </c>
      <c r="L167" s="3">
        <f>0.0076*'Dataset experimental'!B167+'Avaliação do resultado ML'!M167+'Avaliação do resultado ML'!N167+(-0.0328)*(0.0171*'Dataset experimental'!AD167-0.9442)*'Avaliação do resultado ML'!O167-'Avaliação do resultado ML'!P167-0.0364</f>
        <v>-6.876863434856284E-2</v>
      </c>
      <c r="M167" s="8">
        <f>0.03283*SIN(0.7328*'Dataset experimental'!D167-1.8266)</f>
        <v>-2.9165448202748849E-2</v>
      </c>
      <c r="N167" s="8">
        <f>0.0476*SIN(4.2067/(0.0095*'Dataset experimental'!P167-1.9338)^3)</f>
        <v>4.5551579682747624E-2</v>
      </c>
      <c r="O167" s="8">
        <f>0.0214*'Dataset experimental'!F167-3.1067*'Dataset experimental'!B167*'Dataset experimental'!P167*('Dataset experimental'!T167-'Dataset experimental'!R167)*(0.39*'Dataset experimental'!P167*'Dataset experimental'!T167/'Dataset experimental'!V167-'Dataset experimental'!Z167+3.12)/(100000*'Dataset experimental'!V167)+0.7995</f>
        <v>-1.4366146996720328</v>
      </c>
      <c r="P167" s="8">
        <f>0.4461*('Dataset experimental'!Z167-0.6*'Modelos normativos'!AB167)*(3.4*'Dataset experimental'!L167+0.17*'Dataset experimental'!B167/'Modelos normativos'!AC167)/200000</f>
        <v>8.6330589816469613E-2</v>
      </c>
      <c r="Q167" s="3">
        <f>0.0076*'Dataset experimental'!B167+(-0.0328)*(0.0171*'Dataset experimental'!AD167-0.9442)*'Avaliação do resultado ML'!O167-'Avaliação do resultado ML'!P167-0.0364</f>
        <v>-8.5154765828561629E-2</v>
      </c>
      <c r="R167" s="3">
        <f t="shared" si="8"/>
        <v>0.57076754398648233</v>
      </c>
      <c r="S167" s="3">
        <f>(-0.042-0.014*'Com TS variável MC2020'!Q176)*('Modelos normativos'!AP167-ABS('Modelos Propostos'!K167)-'Dataset experimental'!W167+COS(T167))</f>
        <v>-5.2576512073096673E-2</v>
      </c>
      <c r="T167" s="3">
        <f>'Dataset experimental'!O167-('Modelos normativos'!AQ167-SIN(0.083/('Dataset experimental'!M167-'Dataset experimental'!O167))-'Modelos empíricos'!I167)/0.646</f>
        <v>1.9557463837965967</v>
      </c>
      <c r="X167" s="3">
        <f>'Modelos normativos'!S167+'Avaliação do resultado ML'!A167</f>
        <v>0.18088964471453645</v>
      </c>
      <c r="Y167" s="3">
        <f>X167/'Dataset experimental'!$AF167</f>
        <v>0.90444822357268218</v>
      </c>
      <c r="AK167" s="3">
        <f>'Modelos Propostos'!B167+H167</f>
        <v>0.19866146476448732</v>
      </c>
      <c r="AL167" s="3">
        <f>AK167/'Dataset experimental'!$AF167</f>
        <v>0.99330732382243658</v>
      </c>
      <c r="AW167" s="3">
        <f>'Modelos normativos'!S167+F167</f>
        <v>0.19477776447424527</v>
      </c>
      <c r="AX167" s="3">
        <f>AW167/'Dataset experimental'!$AF167</f>
        <v>0.97388882237122631</v>
      </c>
      <c r="BI167" s="3">
        <f>'Modelos Propostos'!B167+S167</f>
        <v>0.26656943901703833</v>
      </c>
      <c r="BJ167" s="3">
        <f>BI167/'Dataset experimental'!$AF167</f>
        <v>1.3328471950851917</v>
      </c>
      <c r="BU167" s="3">
        <f>'Modelos Propostos'!B167+L167</f>
        <v>0.25037731674157215</v>
      </c>
      <c r="BV167" s="3">
        <f>BU167/'Dataset experimental'!$AF167</f>
        <v>1.2518865837078608</v>
      </c>
      <c r="CH167" s="3">
        <f>'Modelos Propostos'!B167+Q167</f>
        <v>0.23399118526157336</v>
      </c>
      <c r="CI167" s="3">
        <f>CH167/'Dataset experimental'!$AF167</f>
        <v>1.1699559263078667</v>
      </c>
    </row>
    <row r="168" spans="1:87" x14ac:dyDescent="0.25">
      <c r="A168" s="3">
        <f t="shared" si="6"/>
        <v>-1.4509734800779543E-2</v>
      </c>
      <c r="B168" s="8">
        <f>'Dataset experimental'!K168*COS('Dataset experimental'!AC168)-'Dataset experimental'!M168-'Dataset experimental'!C168</f>
        <v>0.11281716548190057</v>
      </c>
      <c r="C168" s="8">
        <f>('Dataset experimental'!AE168+SIN('Avaliação do resultado ML'!B168))*0.70674187</f>
        <v>-0.49228429960719727</v>
      </c>
      <c r="D168" s="8">
        <f>'Modelos Propostos'!E168+'Avaliação do resultado ML'!C168-'Modelos normativos'!AQ168</f>
        <v>0.24961881043149209</v>
      </c>
      <c r="E168" s="8">
        <f>'Modelos empíricos'!I168+1.1854</f>
        <v>2.2972960981506509</v>
      </c>
      <c r="F168" s="3">
        <f>-0.01753*('Modelos normativos'!AN168-'Dataset experimental'!C168-ABS(G168)-('Modelos Propostos'!E168-'Modelos normativos'!AP168)/0.25291)</f>
        <v>-9.3114174385151502E-3</v>
      </c>
      <c r="G168" s="3">
        <f>'Dataset experimental'!K168+'Modelos empíricos'!K168^2+('Modelos Propostos'!E168-'Modelos normativos'!AQ168)*4.10553</f>
        <v>2.4932974210405465</v>
      </c>
      <c r="H168" s="3">
        <f t="shared" si="7"/>
        <v>-0.13513344209231032</v>
      </c>
      <c r="I168" s="3">
        <f>(1.61428/'Dataset experimental'!Q168)^3</f>
        <v>-4.4807919343373959</v>
      </c>
      <c r="J168" s="3">
        <f>SIN('Dataset experimental'!E168)+1.450178*(SIN('Avaliação do resultado ML'!I168)+'Dataset experimental'!C168)</f>
        <v>-1.3031714381777459</v>
      </c>
      <c r="K168" s="3">
        <f>('Modelos empíricos'!C168-'Dataset experimental'!G168)*'Dataset experimental'!AE168-'Modelos normativos'!AP168</f>
        <v>-2.8129857988710003</v>
      </c>
      <c r="L168" s="3">
        <f>0.0076*'Dataset experimental'!B168+'Avaliação do resultado ML'!M168+'Avaliação do resultado ML'!N168+(-0.0328)*(0.0171*'Dataset experimental'!AD168-0.9442)*'Avaliação do resultado ML'!O168-'Avaliação do resultado ML'!P168-0.0364</f>
        <v>-8.9587348419996896E-2</v>
      </c>
      <c r="M168" s="8">
        <f>0.03283*SIN(0.7328*'Dataset experimental'!D168-1.8266)</f>
        <v>-2.9165448202748849E-2</v>
      </c>
      <c r="N168" s="8">
        <f>0.0476*SIN(4.2067/(0.0095*'Dataset experimental'!P168-1.9338)^3)</f>
        <v>4.5551579682747624E-2</v>
      </c>
      <c r="O168" s="8">
        <f>0.0214*'Dataset experimental'!F168-3.1067*'Dataset experimental'!B168*'Dataset experimental'!P168*('Dataset experimental'!T168-'Dataset experimental'!R168)*(0.39*'Dataset experimental'!P168*'Dataset experimental'!T168/'Dataset experimental'!V168-'Dataset experimental'!Z168+3.12)/(100000*'Dataset experimental'!V168)+0.7995</f>
        <v>-1.7370452973032418</v>
      </c>
      <c r="P168" s="8">
        <f>0.4461*('Dataset experimental'!Z168-0.6*'Modelos normativos'!AB168)*(3.4*'Dataset experimental'!L168+0.17*'Dataset experimental'!B168/'Modelos normativos'!AC168)/200000</f>
        <v>9.9484111007225526E-2</v>
      </c>
      <c r="Q168" s="3">
        <f>0.0076*'Dataset experimental'!B168+(-0.0328)*(0.0171*'Dataset experimental'!AD168-0.9442)*'Avaliação do resultado ML'!O168-'Avaliação do resultado ML'!P168-0.0364</f>
        <v>-0.10597347989999567</v>
      </c>
      <c r="R168" s="3">
        <f t="shared" si="8"/>
        <v>0.6629546841469437</v>
      </c>
      <c r="S168" s="3">
        <f>(-0.042-0.014*'Com TS variável MC2020'!Q177)*('Modelos normativos'!AP168-ABS('Modelos Propostos'!K168)-'Dataset experimental'!W168+COS(T168))</f>
        <v>-8.6977409116024945E-2</v>
      </c>
      <c r="T168" s="3">
        <f>'Dataset experimental'!O168-('Modelos normativos'!AQ168-SIN(0.083/('Dataset experimental'!M168-'Dataset experimental'!O168))-'Modelos empíricos'!I168)/0.646</f>
        <v>1.5293177909944742</v>
      </c>
      <c r="X168" s="3">
        <f>'Modelos normativos'!S168+'Avaliação do resultado ML'!A168</f>
        <v>0.19893399105963569</v>
      </c>
      <c r="Y168" s="3">
        <f>X168/'Dataset experimental'!$AF168</f>
        <v>0.86493039591145948</v>
      </c>
      <c r="AK168" s="3">
        <f>'Modelos Propostos'!B168+H168</f>
        <v>0.21703655489896617</v>
      </c>
      <c r="AL168" s="3">
        <f>AK168/'Dataset experimental'!$AF168</f>
        <v>0.94363719521289635</v>
      </c>
      <c r="AW168" s="3">
        <f>'Modelos normativos'!S168+F168</f>
        <v>0.20413230842190008</v>
      </c>
      <c r="AX168" s="3">
        <f>AW168/'Dataset experimental'!$AF168</f>
        <v>0.88753177574739162</v>
      </c>
      <c r="BI168" s="3">
        <f>'Modelos Propostos'!B168+S168</f>
        <v>0.26519258787525157</v>
      </c>
      <c r="BJ168" s="3">
        <f>BI168/'Dataset experimental'!$AF168</f>
        <v>1.1530112516315285</v>
      </c>
      <c r="BU168" s="3">
        <f>'Modelos Propostos'!B168+L168</f>
        <v>0.26258264857127961</v>
      </c>
      <c r="BV168" s="3">
        <f>BU168/'Dataset experimental'!$AF168</f>
        <v>1.141663689440346</v>
      </c>
      <c r="CH168" s="3">
        <f>'Modelos Propostos'!B168+Q168</f>
        <v>0.24619651709128082</v>
      </c>
      <c r="CI168" s="3">
        <f>CH168/'Dataset experimental'!$AF168</f>
        <v>1.0704196395273078</v>
      </c>
    </row>
    <row r="169" spans="1:87" x14ac:dyDescent="0.25">
      <c r="A169" s="3">
        <f t="shared" si="6"/>
        <v>-9.3055187451044526E-3</v>
      </c>
      <c r="B169" s="8">
        <f>'Dataset experimental'!K169*COS('Dataset experimental'!AC169)-'Dataset experimental'!M169-'Dataset experimental'!C169</f>
        <v>0.11281716548190057</v>
      </c>
      <c r="C169" s="8">
        <f>('Dataset experimental'!AE169+SIN('Avaliação do resultado ML'!B169))*0.70674187</f>
        <v>-0.48914884990365282</v>
      </c>
      <c r="D169" s="8">
        <f>'Modelos Propostos'!E169+'Avaliação do resultado ML'!C169-'Modelos normativos'!AQ169</f>
        <v>0.29879256074013238</v>
      </c>
      <c r="E169" s="8">
        <f>'Modelos empíricos'!I169+1.1854</f>
        <v>2.2468854444960877</v>
      </c>
      <c r="F169" s="3">
        <f>-0.01753*('Modelos normativos'!AN169-'Dataset experimental'!C169-ABS(G169)-('Modelos Propostos'!E169-'Modelos normativos'!AP169)/0.25291)</f>
        <v>-9.412952408857464E-3</v>
      </c>
      <c r="G169" s="3">
        <f>'Dataset experimental'!K169+'Modelos empíricos'!K169^2+('Modelos Propostos'!E169-'Modelos normativos'!AQ169)*4.10553</f>
        <v>2.6614277394874821</v>
      </c>
      <c r="H169" s="3">
        <f t="shared" si="7"/>
        <v>-0.14508341420085841</v>
      </c>
      <c r="I169" s="3">
        <f>(1.61428/'Dataset experimental'!Q169)^3</f>
        <v>-4.4807919343373959</v>
      </c>
      <c r="J169" s="3">
        <f>SIN('Dataset experimental'!E169)+1.450178*(SIN('Avaliação do resultado ML'!I169)+'Dataset experimental'!C169)</f>
        <v>-1.3031714381777459</v>
      </c>
      <c r="K169" s="3">
        <f>('Modelos empíricos'!C169-'Dataset experimental'!G169)*'Dataset experimental'!AE169-'Modelos normativos'!AP169</f>
        <v>-3.1160614037612859</v>
      </c>
      <c r="L169" s="3">
        <f>0.0076*'Dataset experimental'!B169+'Avaliação do resultado ML'!M169+'Avaliação do resultado ML'!N169+(-0.0328)*(0.0171*'Dataset experimental'!AD169-0.9442)*'Avaliação do resultado ML'!O169-'Avaliação do resultado ML'!P169-0.0364</f>
        <v>-0.1037579440544967</v>
      </c>
      <c r="M169" s="8">
        <f>0.03283*SIN(0.7328*'Dataset experimental'!D169-1.8266)</f>
        <v>-2.9165448202748849E-2</v>
      </c>
      <c r="N169" s="8">
        <f>0.0476*SIN(4.2067/(0.0095*'Dataset experimental'!P169-1.9338)^3)</f>
        <v>4.5551579682747624E-2</v>
      </c>
      <c r="O169" s="8">
        <f>0.0214*'Dataset experimental'!F169-3.1067*'Dataset experimental'!B169*'Dataset experimental'!P169*('Dataset experimental'!T169-'Dataset experimental'!R169)*(0.39*'Dataset experimental'!P169*'Dataset experimental'!T169/'Dataset experimental'!V169-'Dataset experimental'!Z169+3.12)/(100000*'Dataset experimental'!V169)+0.7995</f>
        <v>-1.9426030746298588</v>
      </c>
      <c r="P169" s="8">
        <f>0.4461*('Dataset experimental'!Z169-0.6*'Modelos normativos'!AB169)*(3.4*'Dataset experimental'!L169+0.17*'Dataset experimental'!B169/'Modelos normativos'!AC169)/200000</f>
        <v>0.10848388866405854</v>
      </c>
      <c r="Q169" s="3">
        <f>0.0076*'Dataset experimental'!B169+(-0.0328)*(0.0171*'Dataset experimental'!AD169-0.9442)*'Avaliação do resultado ML'!O169-'Avaliação do resultado ML'!P169-0.0364</f>
        <v>-0.12014407553449548</v>
      </c>
      <c r="R169" s="3">
        <f t="shared" si="8"/>
        <v>0.71516061726291247</v>
      </c>
      <c r="S169" s="3">
        <f>(-0.042-0.014*'Com TS variável MC2020'!Q178)*('Modelos normativos'!AP169-ABS('Modelos Propostos'!K169)-'Dataset experimental'!W169+COS(T169))</f>
        <v>-0.11349424163996205</v>
      </c>
      <c r="T169" s="3">
        <f>'Dataset experimental'!O169-('Modelos normativos'!AQ169-SIN(0.083/('Dataset experimental'!M169-'Dataset experimental'!O169))-'Modelos empíricos'!I169)/0.646</f>
        <v>1.2615891033143796</v>
      </c>
      <c r="X169" s="3">
        <f>'Modelos normativos'!S169+'Avaliação do resultado ML'!A169</f>
        <v>0.21389238703703087</v>
      </c>
      <c r="Y169" s="3">
        <f>X169/'Dataset experimental'!$AF169</f>
        <v>0.85556954814812347</v>
      </c>
      <c r="AK169" s="3">
        <f>'Modelos Propostos'!B169+H169</f>
        <v>0.2320713983021831</v>
      </c>
      <c r="AL169" s="3">
        <f>AK169/'Dataset experimental'!$AF169</f>
        <v>0.92828559320873238</v>
      </c>
      <c r="AW169" s="3">
        <f>'Modelos normativos'!S169+F169</f>
        <v>0.21378495337327785</v>
      </c>
      <c r="AX169" s="3">
        <f>AW169/'Dataset experimental'!$AF169</f>
        <v>0.85513981349311141</v>
      </c>
      <c r="BI169" s="3">
        <f>'Modelos Propostos'!B169+S169</f>
        <v>0.26366057086307948</v>
      </c>
      <c r="BJ169" s="3">
        <f>BI169/'Dataset experimental'!$AF169</f>
        <v>1.0546422834523179</v>
      </c>
      <c r="BU169" s="3">
        <f>'Modelos Propostos'!B169+L169</f>
        <v>0.27339686844854483</v>
      </c>
      <c r="BV169" s="3">
        <f>BU169/'Dataset experimental'!$AF169</f>
        <v>1.0935874737941793</v>
      </c>
      <c r="CH169" s="3">
        <f>'Modelos Propostos'!B169+Q169</f>
        <v>0.25701073696854604</v>
      </c>
      <c r="CI169" s="3">
        <f>CH169/'Dataset experimental'!$AF169</f>
        <v>1.0280429478741842</v>
      </c>
    </row>
    <row r="170" spans="1:87" x14ac:dyDescent="0.25">
      <c r="A170" s="3">
        <f t="shared" si="6"/>
        <v>-3.0870090983998177E-3</v>
      </c>
      <c r="B170" s="8">
        <f>'Dataset experimental'!K170*COS('Dataset experimental'!AC170)-'Dataset experimental'!M170-'Dataset experimental'!C170</f>
        <v>0.11281716548190057</v>
      </c>
      <c r="C170" s="8">
        <f>('Dataset experimental'!AE170+SIN('Avaliação do resultado ML'!B170))*0.70674187</f>
        <v>-0.48565161754200697</v>
      </c>
      <c r="D170" s="8">
        <f>'Modelos Propostos'!E170+'Avaliação do resultado ML'!C170-'Modelos normativos'!AQ170</f>
        <v>0.35484038224114045</v>
      </c>
      <c r="E170" s="8">
        <f>'Modelos empíricos'!I170+1.1854</f>
        <v>2.171537072411589</v>
      </c>
      <c r="F170" s="3">
        <f>-0.01753*('Modelos normativos'!AN170-'Dataset experimental'!C170-ABS(G170)-('Modelos Propostos'!E170-'Modelos normativos'!AP170)/0.25291)</f>
        <v>-9.0502168920110499E-3</v>
      </c>
      <c r="G170" s="3">
        <f>'Dataset experimental'!K170+'Modelos empíricos'!K170^2+('Modelos Propostos'!E170-'Modelos normativos'!AQ170)*4.10553</f>
        <v>2.871364895692345</v>
      </c>
      <c r="H170" s="3">
        <f t="shared" si="7"/>
        <v>-0.15611148933255239</v>
      </c>
      <c r="I170" s="3">
        <f>(1.61428/'Dataset experimental'!Q170)^3</f>
        <v>-4.4807919343373959</v>
      </c>
      <c r="J170" s="3">
        <f>SIN('Dataset experimental'!E170)+1.450178*(SIN('Avaliação do resultado ML'!I170)+'Dataset experimental'!C170)</f>
        <v>-1.3031714381777459</v>
      </c>
      <c r="K170" s="3">
        <f>('Modelos empíricos'!C170-'Dataset experimental'!G170)*'Dataset experimental'!AE170-'Modelos normativos'!AP170</f>
        <v>-3.4519759676264696</v>
      </c>
      <c r="L170" s="3">
        <f>0.0076*'Dataset experimental'!B170+'Avaliação do resultado ML'!M170+'Avaliação do resultado ML'!N170+(-0.0328)*(0.0171*'Dataset experimental'!AD170-0.9442)*'Avaliação do resultado ML'!O170-'Avaliação do resultado ML'!P170-0.0364</f>
        <v>-0.11949288044389877</v>
      </c>
      <c r="M170" s="8">
        <f>0.03283*SIN(0.7328*'Dataset experimental'!D170-1.8266)</f>
        <v>-2.9165448202748849E-2</v>
      </c>
      <c r="N170" s="8">
        <f>0.0476*SIN(4.2067/(0.0095*'Dataset experimental'!P170-1.9338)^3)</f>
        <v>4.5551579682747624E-2</v>
      </c>
      <c r="O170" s="8">
        <f>0.0214*'Dataset experimental'!F170-3.1067*'Dataset experimental'!B170*'Dataset experimental'!P170*('Dataset experimental'!T170-'Dataset experimental'!R170)*(0.39*'Dataset experimental'!P170*'Dataset experimental'!T170/'Dataset experimental'!V170-'Dataset experimental'!Z170+3.12)/(100000*'Dataset experimental'!V170)+0.7995</f>
        <v>-2.1718790570326258</v>
      </c>
      <c r="P170" s="8">
        <f>0.4461*('Dataset experimental'!Z170-0.6*'Modelos normativos'!AB170)*(3.4*'Dataset experimental'!L170+0.17*'Dataset experimental'!B170/'Modelos normativos'!AC170)/200000</f>
        <v>0.11852210220437237</v>
      </c>
      <c r="Q170" s="3">
        <f>0.0076*'Dataset experimental'!B170+(-0.0328)*(0.0171*'Dataset experimental'!AD170-0.9442)*'Avaliação do resultado ML'!O170-'Avaliação do resultado ML'!P170-0.0364</f>
        <v>-0.13587901192389756</v>
      </c>
      <c r="R170" s="3">
        <f t="shared" si="8"/>
        <v>0.76543296688017759</v>
      </c>
      <c r="S170" s="3">
        <f>(-0.042-0.014*'Com TS variável MC2020'!Q179)*('Modelos normativos'!AP170-ABS('Modelos Propostos'!K170)-'Dataset experimental'!W170+COS(T170))</f>
        <v>-0.1493070337395099</v>
      </c>
      <c r="T170" s="3">
        <f>'Dataset experimental'!O170-('Modelos normativos'!AQ170-SIN(0.083/('Dataset experimental'!M170-'Dataset experimental'!O170))-'Modelos empíricos'!I170)/0.646</f>
        <v>0.93336941093443349</v>
      </c>
      <c r="X170" s="3">
        <f>'Modelos normativos'!S170+'Avaliação do resultado ML'!A170</f>
        <v>0.23967432288459542</v>
      </c>
      <c r="Y170" s="3">
        <f>X170/'Dataset experimental'!$AF170</f>
        <v>0.85597972458784066</v>
      </c>
      <c r="AK170" s="3">
        <f>'Modelos Propostos'!B170+H170</f>
        <v>0.25383213115901126</v>
      </c>
      <c r="AL170" s="3">
        <f>AK170/'Dataset experimental'!$AF170</f>
        <v>0.9065433255678973</v>
      </c>
      <c r="AW170" s="3">
        <f>'Modelos normativos'!S170+F170</f>
        <v>0.23371111509098419</v>
      </c>
      <c r="AX170" s="3">
        <f>AW170/'Dataset experimental'!$AF170</f>
        <v>0.83468255389637203</v>
      </c>
      <c r="BI170" s="3">
        <f>'Modelos Propostos'!B170+S170</f>
        <v>0.2606365867520537</v>
      </c>
      <c r="BJ170" s="3">
        <f>BI170/'Dataset experimental'!$AF170</f>
        <v>0.93084495268590595</v>
      </c>
      <c r="BU170" s="3">
        <f>'Modelos Propostos'!B170+L170</f>
        <v>0.29045074004766486</v>
      </c>
      <c r="BV170" s="3">
        <f>BU170/'Dataset experimental'!$AF170</f>
        <v>1.037324071598803</v>
      </c>
      <c r="CH170" s="3">
        <f>'Modelos Propostos'!B170+Q170</f>
        <v>0.27406460856766607</v>
      </c>
      <c r="CI170" s="3">
        <f>CH170/'Dataset experimental'!$AF170</f>
        <v>0.97880217345595011</v>
      </c>
    </row>
    <row r="171" spans="1:87" x14ac:dyDescent="0.25">
      <c r="A171" s="3">
        <f t="shared" si="6"/>
        <v>2.5258486457040777E-3</v>
      </c>
      <c r="B171" s="8">
        <f>'Dataset experimental'!K171*COS('Dataset experimental'!AC171)-'Dataset experimental'!M171-'Dataset experimental'!C171</f>
        <v>0.11281716548190057</v>
      </c>
      <c r="C171" s="8">
        <f>('Dataset experimental'!AE171+SIN('Avaliação do resultado ML'!B171))*0.70674187</f>
        <v>-0.48251616783846257</v>
      </c>
      <c r="D171" s="8">
        <f>'Modelos Propostos'!E171+'Avaliação do resultado ML'!C171-'Modelos normativos'!AQ171</f>
        <v>0.40608544888961817</v>
      </c>
      <c r="E171" s="8">
        <f>'Modelos empíricos'!I171+1.1854</f>
        <v>2.1071859316923134</v>
      </c>
      <c r="F171" s="3">
        <f>-0.01753*('Modelos normativos'!AN171-'Dataset experimental'!C171-ABS(G171)-('Modelos Propostos'!E171-'Modelos normativos'!AP171)/0.25291)</f>
        <v>-8.3096647030115912E-3</v>
      </c>
      <c r="G171" s="3">
        <f>'Dataset experimental'!K171+'Modelos empíricos'!K171^2+('Modelos Propostos'!E171-'Modelos normativos'!AQ171)*4.10553</f>
        <v>3.0793421968648551</v>
      </c>
      <c r="H171" s="3">
        <f t="shared" si="7"/>
        <v>-0.16593599677049004</v>
      </c>
      <c r="I171" s="3">
        <f>(1.61428/'Dataset experimental'!Q171)^3</f>
        <v>-4.4807919343373959</v>
      </c>
      <c r="J171" s="3">
        <f>SIN('Dataset experimental'!E171)+1.450178*(SIN('Avaliação do resultado ML'!I171)+'Dataset experimental'!C171)</f>
        <v>-1.3031714381777459</v>
      </c>
      <c r="K171" s="3">
        <f>('Modelos empíricos'!C171-'Dataset experimental'!G171)*'Dataset experimental'!AE171-'Modelos normativos'!AP171</f>
        <v>-3.7512299255289259</v>
      </c>
      <c r="L171" s="3">
        <f>0.0076*'Dataset experimental'!B171+'Avaliação do resultado ML'!M171+'Avaliação do resultado ML'!N171+(-0.0328)*(0.0171*'Dataset experimental'!AD171-0.9442)*'Avaliação do resultado ML'!O171-'Avaliação do resultado ML'!P171-0.0364</f>
        <v>-0.13353665350763683</v>
      </c>
      <c r="M171" s="8">
        <f>0.03283*SIN(0.7328*'Dataset experimental'!D171-1.8266)</f>
        <v>-2.9165448202748849E-2</v>
      </c>
      <c r="N171" s="8">
        <f>0.0476*SIN(4.2067/(0.0095*'Dataset experimental'!P171-1.9338)^3)</f>
        <v>4.5551579682747624E-2</v>
      </c>
      <c r="O171" s="8">
        <f>0.0214*'Dataset experimental'!F171-3.1067*'Dataset experimental'!B171*'Dataset experimental'!P171*('Dataset experimental'!T171-'Dataset experimental'!R171)*(0.39*'Dataset experimental'!P171*'Dataset experimental'!T171/'Dataset experimental'!V171-'Dataset experimental'!Z171+3.12)/(100000*'Dataset experimental'!V171)+0.7995</f>
        <v>-2.3774368343592416</v>
      </c>
      <c r="P171" s="8">
        <f>0.4461*('Dataset experimental'!Z171-0.6*'Modelos normativos'!AB171)*(3.4*'Dataset experimental'!L171+0.17*'Dataset experimental'!B171/'Modelos normativos'!AC171)/200000</f>
        <v>0.12752187986120533</v>
      </c>
      <c r="Q171" s="3">
        <f>0.0076*'Dataset experimental'!B171+(-0.0328)*(0.0171*'Dataset experimental'!AD171-0.9442)*'Avaliação do resultado ML'!O171-'Avaliação do resultado ML'!P171-0.0364</f>
        <v>-0.14992278498763562</v>
      </c>
      <c r="R171" s="3">
        <f t="shared" si="8"/>
        <v>0.8047479516595456</v>
      </c>
      <c r="S171" s="3">
        <f>(-0.042-0.014*'Com TS variável MC2020'!Q180)*('Modelos normativos'!AP171-ABS('Modelos Propostos'!K171)-'Dataset experimental'!W171+COS(T171))</f>
        <v>-0.16955040022886342</v>
      </c>
      <c r="T171" s="3">
        <f>'Dataset experimental'!O171-('Modelos normativos'!AQ171-SIN(0.083/('Dataset experimental'!M171-'Dataset experimental'!O171))-'Modelos empíricos'!I171)/0.646</f>
        <v>0.64406102191577219</v>
      </c>
      <c r="X171" s="3">
        <f>'Modelos normativos'!S171+'Avaliação do resultado ML'!A171</f>
        <v>0.26282680411912523</v>
      </c>
      <c r="Y171" s="3">
        <f>X171/'Dataset experimental'!$AF171</f>
        <v>0.84782840038427498</v>
      </c>
      <c r="AK171" s="3">
        <f>'Modelos Propostos'!B171+H171</f>
        <v>0.27340448605561035</v>
      </c>
      <c r="AL171" s="3">
        <f>AK171/'Dataset experimental'!$AF171</f>
        <v>0.88194995501809792</v>
      </c>
      <c r="AW171" s="3">
        <f>'Modelos normativos'!S171+F171</f>
        <v>0.25199129077040955</v>
      </c>
      <c r="AX171" s="3">
        <f>AW171/'Dataset experimental'!$AF171</f>
        <v>0.81287513151745017</v>
      </c>
      <c r="BI171" s="3">
        <f>'Modelos Propostos'!B171+S171</f>
        <v>0.26979008259723697</v>
      </c>
      <c r="BJ171" s="3">
        <f>BI171/'Dataset experimental'!$AF171</f>
        <v>0.87029058902334511</v>
      </c>
      <c r="BU171" s="3">
        <f>'Modelos Propostos'!B171+L171</f>
        <v>0.30580382931846356</v>
      </c>
      <c r="BV171" s="3">
        <f>BU171/'Dataset experimental'!$AF171</f>
        <v>0.98646396554343085</v>
      </c>
      <c r="CH171" s="3">
        <f>'Modelos Propostos'!B171+Q171</f>
        <v>0.28941769783846477</v>
      </c>
      <c r="CI171" s="3">
        <f>CH171/'Dataset experimental'!$AF171</f>
        <v>0.93360547689827345</v>
      </c>
    </row>
    <row r="172" spans="1:87" x14ac:dyDescent="0.25">
      <c r="A172" s="3">
        <f t="shared" si="6"/>
        <v>9.6303774742656015E-3</v>
      </c>
      <c r="B172" s="8">
        <f>'Dataset experimental'!K172*COS('Dataset experimental'!AC172)-'Dataset experimental'!M172-'Dataset experimental'!C172</f>
        <v>0.11281716548190057</v>
      </c>
      <c r="C172" s="8">
        <f>('Dataset experimental'!AE172+SIN('Avaliação do resultado ML'!B172))*0.70674187</f>
        <v>-0.47877774703808251</v>
      </c>
      <c r="D172" s="8">
        <f>'Modelos Propostos'!E172+'Avaliação do resultado ML'!C172-'Modelos normativos'!AQ172</f>
        <v>0.46832055596114341</v>
      </c>
      <c r="E172" s="8">
        <f>'Modelos empíricos'!I172+1.1854</f>
        <v>2.0110717547511303</v>
      </c>
      <c r="F172" s="3">
        <f>-0.01753*('Modelos normativos'!AN172-'Dataset experimental'!C172-ABS(G172)-('Modelos Propostos'!E172-'Modelos normativos'!AP172)/0.25291)</f>
        <v>-6.9268463501512487E-3</v>
      </c>
      <c r="G172" s="3">
        <f>'Dataset experimental'!K172+'Modelos empíricos'!K172^2+('Modelos Propostos'!E172-'Modelos normativos'!AQ172)*4.10553</f>
        <v>3.3513406070810245</v>
      </c>
      <c r="H172" s="3">
        <f t="shared" si="7"/>
        <v>-0.17757231645244756</v>
      </c>
      <c r="I172" s="3">
        <f>(1.61428/'Dataset experimental'!Q172)^3</f>
        <v>-4.4807919343373959</v>
      </c>
      <c r="J172" s="3">
        <f>SIN('Dataset experimental'!E172)+1.450178*(SIN('Avaliação do resultado ML'!I172)+'Dataset experimental'!C172)</f>
        <v>-1.3031714381777459</v>
      </c>
      <c r="K172" s="3">
        <f>('Modelos empíricos'!C172-'Dataset experimental'!G172)*'Dataset experimental'!AE172-'Modelos normativos'!AP172</f>
        <v>-4.1056715850463661</v>
      </c>
      <c r="L172" s="3">
        <f>0.0076*'Dataset experimental'!B172+'Avaliação do resultado ML'!M172+'Avaliação do resultado ML'!N172+(-0.0328)*(0.0171*'Dataset experimental'!AD172-0.9442)*'Avaliação do resultado ML'!O172-'Avaliação do resultado ML'!P172-0.0364</f>
        <v>-0.15020279709673157</v>
      </c>
      <c r="M172" s="8">
        <f>0.03283*SIN(0.7328*'Dataset experimental'!D172-1.8266)</f>
        <v>-2.9165448202748849E-2</v>
      </c>
      <c r="N172" s="8">
        <f>0.0476*SIN(4.2067/(0.0095*'Dataset experimental'!P172-1.9338)^3)</f>
        <v>4.5551579682747624E-2</v>
      </c>
      <c r="O172" s="8">
        <f>0.0214*'Dataset experimental'!F172-3.1067*'Dataset experimental'!B172*'Dataset experimental'!P172*('Dataset experimental'!T172-'Dataset experimental'!R172)*(0.39*'Dataset experimental'!P172*'Dataset experimental'!T172/'Dataset experimental'!V172-'Dataset experimental'!Z172+3.12)/(100000*'Dataset experimental'!V172)+0.7995</f>
        <v>-2.622524953479437</v>
      </c>
      <c r="P172" s="8">
        <f>0.4461*('Dataset experimental'!Z172-0.6*'Modelos normativos'!AB172)*(3.4*'Dataset experimental'!L172+0.17*'Dataset experimental'!B172/'Modelos normativos'!AC172)/200000</f>
        <v>0.13825238399050616</v>
      </c>
      <c r="Q172" s="3">
        <f>0.0076*'Dataset experimental'!B172+(-0.0328)*(0.0171*'Dataset experimental'!AD172-0.9442)*'Avaliação do resultado ML'!O172-'Avaliação do resultado ML'!P172-0.0364</f>
        <v>-0.16658892857673036</v>
      </c>
      <c r="R172" s="3">
        <f t="shared" si="8"/>
        <v>0.84586832056648131</v>
      </c>
      <c r="S172" s="3">
        <f>(-0.042-0.014*'Com TS variável MC2020'!Q181)*('Modelos normativos'!AP172-ABS('Modelos Propostos'!K172)-'Dataset experimental'!W172+COS(T172))</f>
        <v>-0.18588726188208463</v>
      </c>
      <c r="T172" s="3">
        <f>'Dataset experimental'!O172-('Modelos normativos'!AQ172-SIN(0.083/('Dataset experimental'!M172-'Dataset experimental'!O172))-'Modelos empíricos'!I172)/0.646</f>
        <v>0.26910430384832129</v>
      </c>
      <c r="X172" s="3">
        <f>'Modelos normativos'!S172+'Avaliação do resultado ML'!A172</f>
        <v>0.29084396095550225</v>
      </c>
      <c r="Y172" s="3">
        <f>X172/'Dataset experimental'!$AF172</f>
        <v>0.80789989154306185</v>
      </c>
      <c r="AK172" s="3">
        <f>'Modelos Propostos'!B172+H172</f>
        <v>0.2968182714648312</v>
      </c>
      <c r="AL172" s="3">
        <f>AK172/'Dataset experimental'!$AF172</f>
        <v>0.82449519851342001</v>
      </c>
      <c r="AW172" s="3">
        <f>'Modelos normativos'!S172+F172</f>
        <v>0.27428673713108542</v>
      </c>
      <c r="AX172" s="3">
        <f>AW172/'Dataset experimental'!$AF172</f>
        <v>0.76190760314190398</v>
      </c>
      <c r="BI172" s="3">
        <f>'Modelos Propostos'!B172+S172</f>
        <v>0.28850332603519413</v>
      </c>
      <c r="BJ172" s="3">
        <f>BI172/'Dataset experimental'!$AF172</f>
        <v>0.80139812787553932</v>
      </c>
      <c r="BU172" s="3">
        <f>'Modelos Propostos'!B172+L172</f>
        <v>0.32418779082054716</v>
      </c>
      <c r="BV172" s="3">
        <f>BU172/'Dataset experimental'!$AF172</f>
        <v>0.90052164116818656</v>
      </c>
      <c r="CH172" s="3">
        <f>'Modelos Propostos'!B172+Q172</f>
        <v>0.30780165934054837</v>
      </c>
      <c r="CI172" s="3">
        <f>CH172/'Dataset experimental'!$AF172</f>
        <v>0.85500460927930111</v>
      </c>
    </row>
    <row r="173" spans="1:87" x14ac:dyDescent="0.25">
      <c r="A173" s="3">
        <f t="shared" si="6"/>
        <v>-3.3939938872674526E-2</v>
      </c>
      <c r="B173" s="8">
        <f>'Dataset experimental'!K173*COS('Dataset experimental'!AC173)-'Dataset experimental'!M173-'Dataset experimental'!C173</f>
        <v>0.11281716548190057</v>
      </c>
      <c r="C173" s="8">
        <f>('Dataset experimental'!AE173+SIN('Avaliação do resultado ML'!B173))*0.70674187</f>
        <v>-0.50374075044707145</v>
      </c>
      <c r="D173" s="8">
        <f>'Modelos Propostos'!E173+'Avaliação do resultado ML'!C173-'Modelos normativos'!AQ173</f>
        <v>8.0049301859686922E-2</v>
      </c>
      <c r="E173" s="8">
        <f>'Modelos empíricos'!I173+1.1854</f>
        <v>2.5637146886419551</v>
      </c>
      <c r="F173" s="3">
        <f>-0.01753*('Modelos normativos'!AN173-'Dataset experimental'!C173-ABS(G173)-('Modelos Propostos'!E173-'Modelos normativos'!AP173)/0.25291)</f>
        <v>-5.3045797192265822E-3</v>
      </c>
      <c r="G173" s="3">
        <f>'Dataset experimental'!K173+'Modelos empíricos'!K173^2+('Modelos Propostos'!E173-'Modelos normativos'!AQ173)*4.10553</f>
        <v>2.0464318760851796</v>
      </c>
      <c r="H173" s="3">
        <f t="shared" si="7"/>
        <v>-9.8273503308046878E-2</v>
      </c>
      <c r="I173" s="3">
        <f>(1.61428/'Dataset experimental'!Q173)^3</f>
        <v>-4.4807919343373959</v>
      </c>
      <c r="J173" s="3">
        <f>SIN('Dataset experimental'!E173)+1.450178*(SIN('Avaliação do resultado ML'!I173)+'Dataset experimental'!C173)</f>
        <v>-1.3031714381777459</v>
      </c>
      <c r="K173" s="3">
        <f>('Modelos empíricos'!C173-'Dataset experimental'!G173)*'Dataset experimental'!AE173-'Modelos normativos'!AP173</f>
        <v>-1.6902340844554216</v>
      </c>
      <c r="L173" s="3">
        <f>0.0076*'Dataset experimental'!B173+'Avaliação do resultado ML'!M173+'Avaliação do resultado ML'!N173+(-0.0328)*(0.0171*'Dataset experimental'!AD173-0.9442)*'Avaliação do resultado ML'!O173-'Avaliação do resultado ML'!P173-0.0364</f>
        <v>-3.7300442884532464E-2</v>
      </c>
      <c r="M173" s="8">
        <f>0.03283*SIN(0.7328*'Dataset experimental'!D173-1.8266)</f>
        <v>-2.9165448202748849E-2</v>
      </c>
      <c r="N173" s="8">
        <f>0.0476*SIN(4.2067/(0.0095*'Dataset experimental'!P173-1.9338)^3)</f>
        <v>4.5551579682747624E-2</v>
      </c>
      <c r="O173" s="8">
        <f>0.0214*'Dataset experimental'!F173-3.1067*'Dataset experimental'!B173*'Dataset experimental'!P173*('Dataset experimental'!T173-'Dataset experimental'!R173)*(0.39*'Dataset experimental'!P173*'Dataset experimental'!T173/'Dataset experimental'!V173-'Dataset experimental'!Z173+3.12)/(100000*'Dataset experimental'!V173)+0.7995</f>
        <v>-0.98596880322521685</v>
      </c>
      <c r="P173" s="8">
        <f>0.4461*('Dataset experimental'!Z173-0.6*'Modelos normativos'!AB173)*(3.4*'Dataset experimental'!L173+0.17*'Dataset experimental'!B173/'Modelos normativos'!AC173)/200000</f>
        <v>6.6600308030335634E-2</v>
      </c>
      <c r="Q173" s="3">
        <f>0.0076*'Dataset experimental'!B173+(-0.0328)*(0.0171*'Dataset experimental'!AD173-0.9442)*'Avaliação do resultado ML'!O173-'Avaliação do resultado ML'!P173-0.0364</f>
        <v>-5.3686574364531239E-2</v>
      </c>
      <c r="R173" s="3">
        <f t="shared" si="8"/>
        <v>0.3795574761145023</v>
      </c>
      <c r="S173" s="3">
        <f>(-0.042-0.014*'Com TS variável MC2020'!Q182)*('Modelos normativos'!AP173-ABS('Modelos Propostos'!K173)-'Dataset experimental'!W173+COS(T173))</f>
        <v>-1.4313147491856436E-2</v>
      </c>
      <c r="T173" s="3">
        <f>'Dataset experimental'!O173-('Modelos normativos'!AQ173-SIN(0.083/('Dataset experimental'!M173-'Dataset experimental'!O173))-'Modelos empíricos'!I173)/0.646</f>
        <v>2.6348417739974459</v>
      </c>
      <c r="X173" s="3">
        <f>'Modelos normativos'!S173+'Avaliação do resultado ML'!A173</f>
        <v>0.15386895265557959</v>
      </c>
      <c r="Y173" s="3">
        <f>X173/'Dataset experimental'!$AF173</f>
        <v>0.96168095409737242</v>
      </c>
      <c r="AK173" s="3">
        <f>'Modelos Propostos'!B173+H173</f>
        <v>0.17438425881438649</v>
      </c>
      <c r="AL173" s="3">
        <f>AK173/'Dataset experimental'!$AF173</f>
        <v>1.0899016175899154</v>
      </c>
      <c r="AW173" s="3">
        <f>'Modelos normativos'!S173+F173</f>
        <v>0.18250431180902754</v>
      </c>
      <c r="AX173" s="3">
        <f>AW173/'Dataset experimental'!$AF173</f>
        <v>1.1406519488064222</v>
      </c>
      <c r="BI173" s="3">
        <f>'Modelos Propostos'!B173+S173</f>
        <v>0.25834461463057695</v>
      </c>
      <c r="BJ173" s="3">
        <f>BI173/'Dataset experimental'!$AF173</f>
        <v>1.614653841441106</v>
      </c>
      <c r="BU173" s="3">
        <f>'Modelos Propostos'!B173+L173</f>
        <v>0.2353573192379009</v>
      </c>
      <c r="BV173" s="3">
        <f>BU173/'Dataset experimental'!$AF173</f>
        <v>1.4709832452368805</v>
      </c>
      <c r="CH173" s="3">
        <f>'Modelos Propostos'!B173+Q173</f>
        <v>0.21897118775790214</v>
      </c>
      <c r="CI173" s="3">
        <f>CH173/'Dataset experimental'!$AF173</f>
        <v>1.3685699234868884</v>
      </c>
    </row>
    <row r="174" spans="1:87" x14ac:dyDescent="0.25">
      <c r="A174" s="3">
        <f t="shared" si="6"/>
        <v>-2.785635049955134E-2</v>
      </c>
      <c r="B174" s="8">
        <f>'Dataset experimental'!K174*COS('Dataset experimental'!AC174)-'Dataset experimental'!M174-'Dataset experimental'!C174</f>
        <v>0.11281716548190057</v>
      </c>
      <c r="C174" s="8">
        <f>('Dataset experimental'!AE174+SIN('Avaliação do resultado ML'!B174))*0.70674187</f>
        <v>-0.50012292386605861</v>
      </c>
      <c r="D174" s="8">
        <f>'Modelos Propostos'!E174+'Avaliação do resultado ML'!C174-'Modelos normativos'!AQ174</f>
        <v>0.13171307531607646</v>
      </c>
      <c r="E174" s="8">
        <f>'Modelos empíricos'!I174+1.1854</f>
        <v>2.4723330900067735</v>
      </c>
      <c r="F174" s="3">
        <f>-0.01753*('Modelos normativos'!AN174-'Dataset experimental'!C174-ABS(G174)-('Modelos Propostos'!E174-'Modelos normativos'!AP174)/0.25291)</f>
        <v>-7.2107655437337109E-3</v>
      </c>
      <c r="G174" s="3">
        <f>'Dataset experimental'!K174+'Modelos empíricos'!K174^2+('Modelos Propostos'!E174-'Modelos normativos'!AQ174)*4.10553</f>
        <v>2.1584401543853113</v>
      </c>
      <c r="H174" s="3">
        <f t="shared" si="7"/>
        <v>-0.10999902807035966</v>
      </c>
      <c r="I174" s="3">
        <f>(1.61428/'Dataset experimental'!Q174)^3</f>
        <v>-4.4807919343373959</v>
      </c>
      <c r="J174" s="3">
        <f>SIN('Dataset experimental'!E174)+1.450178*(SIN('Avaliação do resultado ML'!I174)+'Dataset experimental'!C174)</f>
        <v>-1.3031714381777459</v>
      </c>
      <c r="K174" s="3">
        <f>('Modelos empíricos'!C174-'Dataset experimental'!G174)*'Dataset experimental'!AE174-'Modelos normativos'!AP174</f>
        <v>-2.0473929258295542</v>
      </c>
      <c r="L174" s="3">
        <f>0.0076*'Dataset experimental'!B174+'Avaliação do resultado ML'!M174+'Avaliação do resultado ML'!N174+(-0.0328)*(0.0171*'Dataset experimental'!AD174-0.9442)*'Avaliação do resultado ML'!O174-'Avaliação do resultado ML'!P174-0.0364</f>
        <v>-5.3898567198763042E-2</v>
      </c>
      <c r="M174" s="8">
        <f>0.03283*SIN(0.7328*'Dataset experimental'!D174-1.8266)</f>
        <v>-2.9165448202748849E-2</v>
      </c>
      <c r="N174" s="8">
        <f>0.0476*SIN(4.2067/(0.0095*'Dataset experimental'!P174-1.9338)^3)</f>
        <v>4.5551579682747624E-2</v>
      </c>
      <c r="O174" s="8">
        <f>0.0214*'Dataset experimental'!F174-3.1067*'Dataset experimental'!B174*'Dataset experimental'!P174*('Dataset experimental'!T174-'Dataset experimental'!R174)*(0.39*'Dataset experimental'!P174*'Dataset experimental'!T174/'Dataset experimental'!V174-'Dataset experimental'!Z174+3.12)/(100000*'Dataset experimental'!V174)+0.7995</f>
        <v>-1.2231508539866986</v>
      </c>
      <c r="P174" s="8">
        <f>0.4461*('Dataset experimental'!Z174-0.6*'Modelos normativos'!AB174)*(3.4*'Dataset experimental'!L174+0.17*'Dataset experimental'!B174/'Modelos normativos'!AC174)/200000</f>
        <v>7.6984666865142978E-2</v>
      </c>
      <c r="Q174" s="3">
        <f>0.0076*'Dataset experimental'!B174+(-0.0328)*(0.0171*'Dataset experimental'!AD174-0.9442)*'Avaliação do resultado ML'!O174-'Avaliação do resultado ML'!P174-0.0364</f>
        <v>-7.0284698678761817E-2</v>
      </c>
      <c r="R174" s="3">
        <f t="shared" si="8"/>
        <v>0.48999130396213519</v>
      </c>
      <c r="S174" s="3">
        <f>(-0.042-0.014*'Com TS variável MC2020'!Q183)*('Modelos normativos'!AP174-ABS('Modelos Propostos'!K174)-'Dataset experimental'!W174+COS(T174))</f>
        <v>-3.2004843767367779E-2</v>
      </c>
      <c r="T174" s="3">
        <f>'Dataset experimental'!O174-('Modelos normativos'!AQ174-SIN(0.083/('Dataset experimental'!M174-'Dataset experimental'!O174))-'Modelos empíricos'!I174)/0.646</f>
        <v>2.2745069370054192</v>
      </c>
      <c r="X174" s="3">
        <f>'Modelos normativos'!S174+'Avaliação do resultado ML'!A174</f>
        <v>0.16804775187043788</v>
      </c>
      <c r="Y174" s="3">
        <f>X174/'Dataset experimental'!$AF174</f>
        <v>0.93359862150243267</v>
      </c>
      <c r="AK174" s="3">
        <f>'Modelos Propostos'!B174+H174</f>
        <v>0.18667028637929456</v>
      </c>
      <c r="AL174" s="3">
        <f>AK174/'Dataset experimental'!$AF174</f>
        <v>1.0370571465516365</v>
      </c>
      <c r="AW174" s="3">
        <f>'Modelos normativos'!S174+F174</f>
        <v>0.18869333682625553</v>
      </c>
      <c r="AX174" s="3">
        <f>AW174/'Dataset experimental'!$AF174</f>
        <v>1.0482963157014196</v>
      </c>
      <c r="BI174" s="3">
        <f>'Modelos Propostos'!B174+S174</f>
        <v>0.26466447068228643</v>
      </c>
      <c r="BJ174" s="3">
        <f>BI174/'Dataset experimental'!$AF174</f>
        <v>1.4703581704571469</v>
      </c>
      <c r="BU174" s="3">
        <f>'Modelos Propostos'!B174+L174</f>
        <v>0.24277074725089118</v>
      </c>
      <c r="BV174" s="3">
        <f>BU174/'Dataset experimental'!$AF174</f>
        <v>1.3487263736160622</v>
      </c>
      <c r="CH174" s="3">
        <f>'Modelos Propostos'!B174+Q174</f>
        <v>0.22638461577089242</v>
      </c>
      <c r="CI174" s="3">
        <f>CH174/'Dataset experimental'!$AF174</f>
        <v>1.2576923098382913</v>
      </c>
    </row>
    <row r="175" spans="1:87" x14ac:dyDescent="0.25">
      <c r="A175" s="3">
        <f t="shared" si="6"/>
        <v>-2.2168406526431275E-2</v>
      </c>
      <c r="B175" s="8">
        <f>'Dataset experimental'!K175*COS('Dataset experimental'!AC175)-'Dataset experimental'!M175-'Dataset experimental'!C175</f>
        <v>0.11281716548190057</v>
      </c>
      <c r="C175" s="8">
        <f>('Dataset experimental'!AE175+SIN('Avaliação do resultado ML'!B175))*0.70674187</f>
        <v>-0.49674628572377988</v>
      </c>
      <c r="D175" s="8">
        <f>'Modelos Propostos'!E175+'Avaliação do resultado ML'!C175-'Modelos normativos'!AQ175</f>
        <v>0.18156387260239576</v>
      </c>
      <c r="E175" s="8">
        <f>'Modelos empíricos'!I175+1.1854</f>
        <v>2.395521942425793</v>
      </c>
      <c r="F175" s="3">
        <f>-0.01753*('Modelos normativos'!AN175-'Dataset experimental'!C175-ABS(G175)-('Modelos Propostos'!E175-'Modelos normativos'!AP175)/0.25291)</f>
        <v>-8.4474080130429747E-3</v>
      </c>
      <c r="G175" s="3">
        <f>'Dataset experimental'!K175+'Modelos empíricos'!K175^2+('Modelos Propostos'!E175-'Modelos normativos'!AQ175)*4.10553</f>
        <v>2.2874761024219086</v>
      </c>
      <c r="H175" s="3">
        <f t="shared" si="7"/>
        <v>-0.12087160830595255</v>
      </c>
      <c r="I175" s="3">
        <f>(1.61428/'Dataset experimental'!Q175)^3</f>
        <v>-4.4807919343373959</v>
      </c>
      <c r="J175" s="3">
        <f>SIN('Dataset experimental'!E175)+1.450178*(SIN('Avaliação do resultado ML'!I175)+'Dataset experimental'!C175)</f>
        <v>-1.3031714381777459</v>
      </c>
      <c r="K175" s="3">
        <f>('Modelos empíricos'!C175-'Dataset experimental'!G175)*'Dataset experimental'!AE175-'Modelos normativos'!AP175</f>
        <v>-2.3785711236849574</v>
      </c>
      <c r="L175" s="3">
        <f>0.0076*'Dataset experimental'!B175+'Avaliação do resultado ML'!M175+'Avaliação do resultado ML'!N175+(-0.0328)*(0.0171*'Dataset experimental'!AD175-0.9442)*'Avaliação do resultado ML'!O175-'Avaliação do resultado ML'!P175-0.0364</f>
        <v>-6.9318135956759314E-2</v>
      </c>
      <c r="M175" s="8">
        <f>0.03283*SIN(0.7328*'Dataset experimental'!D175-1.8266)</f>
        <v>-2.9165448202748849E-2</v>
      </c>
      <c r="N175" s="8">
        <f>0.0476*SIN(4.2067/(0.0095*'Dataset experimental'!P175-1.9338)^3)</f>
        <v>4.5551579682747624E-2</v>
      </c>
      <c r="O175" s="8">
        <f>0.0214*'Dataset experimental'!F175-3.1067*'Dataset experimental'!B175*'Dataset experimental'!P175*('Dataset experimental'!T175-'Dataset experimental'!R175)*(0.39*'Dataset experimental'!P175*'Dataset experimental'!T175/'Dataset experimental'!V175-'Dataset experimental'!Z175+3.12)/(100000*'Dataset experimental'!V175)+0.7995</f>
        <v>-1.444520768030749</v>
      </c>
      <c r="P175" s="8">
        <f>0.4461*('Dataset experimental'!Z175-0.6*'Modelos normativos'!AB175)*(3.4*'Dataset experimental'!L175+0.17*'Dataset experimental'!B175/'Modelos normativos'!AC175)/200000</f>
        <v>8.6676735110963188E-2</v>
      </c>
      <c r="Q175" s="3">
        <f>0.0076*'Dataset experimental'!B175+(-0.0328)*(0.0171*'Dataset experimental'!AD175-0.9442)*'Avaliação do resultado ML'!O175-'Avaliação do resultado ML'!P175-0.0364</f>
        <v>-8.5704267436758103E-2</v>
      </c>
      <c r="R175" s="3">
        <f t="shared" si="8"/>
        <v>0.57348567565428521</v>
      </c>
      <c r="S175" s="3">
        <f>(-0.042-0.014*'Com TS variável MC2020'!Q184)*('Modelos normativos'!AP175-ABS('Modelos Propostos'!K175)-'Dataset experimental'!W175+COS(T175))</f>
        <v>-5.3164686474818201E-2</v>
      </c>
      <c r="T175" s="3">
        <f>'Dataset experimental'!O175-('Modelos normativos'!AQ175-SIN(0.083/('Dataset experimental'!M175-'Dataset experimental'!O175))-'Modelos empíricos'!I175)/0.646</f>
        <v>1.9513187947373021</v>
      </c>
      <c r="X175" s="3">
        <f>'Modelos normativos'!S175+'Avaliação do resultado ML'!A175</f>
        <v>0.18129122596251074</v>
      </c>
      <c r="Y175" s="3">
        <f>X175/'Dataset experimental'!$AF175</f>
        <v>0.90645612981255363</v>
      </c>
      <c r="AK175" s="3">
        <f>'Modelos Propostos'!B175+H175</f>
        <v>0.19912257085162549</v>
      </c>
      <c r="AL175" s="3">
        <f>AK175/'Dataset experimental'!$AF175</f>
        <v>0.9956128542581274</v>
      </c>
      <c r="AW175" s="3">
        <f>'Modelos normativos'!S175+F175</f>
        <v>0.19501222447589903</v>
      </c>
      <c r="AX175" s="3">
        <f>AW175/'Dataset experimental'!$AF175</f>
        <v>0.97506112237949505</v>
      </c>
      <c r="BI175" s="3">
        <f>'Modelos Propostos'!B175+S175</f>
        <v>0.26682949268275985</v>
      </c>
      <c r="BJ175" s="3">
        <f>BI175/'Dataset experimental'!$AF175</f>
        <v>1.3341474634137991</v>
      </c>
      <c r="BU175" s="3">
        <f>'Modelos Propostos'!B175+L175</f>
        <v>0.25067604320081871</v>
      </c>
      <c r="BV175" s="3">
        <f>BU175/'Dataset experimental'!$AF175</f>
        <v>1.2533802160040934</v>
      </c>
      <c r="CH175" s="3">
        <f>'Modelos Propostos'!B175+Q175</f>
        <v>0.23428991172081995</v>
      </c>
      <c r="CI175" s="3">
        <f>CH175/'Dataset experimental'!$AF175</f>
        <v>1.1714495586040996</v>
      </c>
    </row>
    <row r="176" spans="1:87" x14ac:dyDescent="0.25">
      <c r="A176" s="3">
        <f t="shared" si="6"/>
        <v>-1.5636297304052377E-2</v>
      </c>
      <c r="B176" s="8">
        <f>'Dataset experimental'!K176*COS('Dataset experimental'!AC176)-'Dataset experimental'!M176-'Dataset experimental'!C176</f>
        <v>0.11281716548190057</v>
      </c>
      <c r="C176" s="8">
        <f>('Dataset experimental'!AE176+SIN('Avaliação do resultado ML'!B176))*0.70674187</f>
        <v>-0.49324905336213409</v>
      </c>
      <c r="D176" s="8">
        <f>'Modelos Propostos'!E176+'Avaliação do resultado ML'!C176-'Modelos normativos'!AQ176</f>
        <v>0.2347061834684927</v>
      </c>
      <c r="E176" s="8">
        <f>'Modelos empíricos'!I176+1.1854</f>
        <v>2.28440612015818</v>
      </c>
      <c r="F176" s="3">
        <f>-0.01753*('Modelos normativos'!AN176-'Dataset experimental'!C176-ABS(G176)-('Modelos Propostos'!E176-'Modelos normativos'!AP176)/0.25291)</f>
        <v>-9.197155493994618E-3</v>
      </c>
      <c r="G176" s="3">
        <f>'Dataset experimental'!K176+'Modelos empíricos'!K176^2+('Modelos Propostos'!E176-'Modelos normativos'!AQ176)*4.10553</f>
        <v>2.4454399115486263</v>
      </c>
      <c r="H176" s="3">
        <f t="shared" si="7"/>
        <v>-0.13205997990841931</v>
      </c>
      <c r="I176" s="3">
        <f>(1.61428/'Dataset experimental'!Q176)^3</f>
        <v>-4.4807919343373959</v>
      </c>
      <c r="J176" s="3">
        <f>SIN('Dataset experimental'!E176)+1.450178*(SIN('Avaliação do resultado ML'!I176)+'Dataset experimental'!C176)</f>
        <v>-1.3031714381777459</v>
      </c>
      <c r="K176" s="3">
        <f>('Modelos empíricos'!C176-'Dataset experimental'!G176)*'Dataset experimental'!AE176-'Modelos normativos'!AP176</f>
        <v>-2.7193683092611618</v>
      </c>
      <c r="L176" s="3">
        <f>0.0076*'Dataset experimental'!B176+'Avaliação do resultado ML'!M176+'Avaliação do resultado ML'!N176+(-0.0328)*(0.0171*'Dataset experimental'!AD176-0.9442)*'Avaliação do resultado ML'!O176-'Avaliação do resultado ML'!P176-0.0364</f>
        <v>-8.5215103700553907E-2</v>
      </c>
      <c r="M176" s="8">
        <f>0.03283*SIN(0.7328*'Dataset experimental'!D176-1.8266)</f>
        <v>-2.9165448202748849E-2</v>
      </c>
      <c r="N176" s="8">
        <f>0.0476*SIN(4.2067/(0.0095*'Dataset experimental'!P176-1.9338)^3)</f>
        <v>4.5551579682747624E-2</v>
      </c>
      <c r="O176" s="8">
        <f>0.0214*'Dataset experimental'!F176-3.1067*'Dataset experimental'!B176*'Dataset experimental'!P176*('Dataset experimental'!T176-'Dataset experimental'!R176)*(0.39*'Dataset experimental'!P176*'Dataset experimental'!T176/'Dataset experimental'!V176-'Dataset experimental'!Z176+3.12)/(100000*'Dataset experimental'!V176)+0.7995</f>
        <v>-1.6737967504335134</v>
      </c>
      <c r="P176" s="8">
        <f>0.4461*('Dataset experimental'!Z176-0.6*'Modelos normativos'!AB176)*(3.4*'Dataset experimental'!L176+0.17*'Dataset experimental'!B176/'Modelos normativos'!AC176)/200000</f>
        <v>9.6714948651276916E-2</v>
      </c>
      <c r="Q176" s="3">
        <f>0.0076*'Dataset experimental'!B176+(-0.0328)*(0.0171*'Dataset experimental'!AD176-0.9442)*'Avaliação do resultado ML'!O176-'Avaliação do resultado ML'!P176-0.0364</f>
        <v>-0.10160123518055268</v>
      </c>
      <c r="R176" s="3">
        <f t="shared" si="8"/>
        <v>0.6452757584822344</v>
      </c>
      <c r="S176" s="3">
        <f>(-0.042-0.014*'Com TS variável MC2020'!Q185)*('Modelos normativos'!AP176-ABS('Modelos Propostos'!K176)-'Dataset experimental'!W176+COS(T176))</f>
        <v>-8.1269341377197324E-2</v>
      </c>
      <c r="T176" s="3">
        <f>'Dataset experimental'!O176-('Modelos normativos'!AQ176-SIN(0.083/('Dataset experimental'!M176-'Dataset experimental'!O176))-'Modelos empíricos'!I176)/0.646</f>
        <v>1.5677315324144556</v>
      </c>
      <c r="X176" s="3">
        <f>'Modelos normativos'!S176+'Avaliação do resultado ML'!A176</f>
        <v>0.19564870566523351</v>
      </c>
      <c r="Y176" s="3">
        <f>X176/'Dataset experimental'!$AF176</f>
        <v>0.85064654637058046</v>
      </c>
      <c r="AK176" s="3">
        <f>'Modelos Propostos'!B176+H176</f>
        <v>0.21302250027778544</v>
      </c>
      <c r="AL176" s="3">
        <f>AK176/'Dataset experimental'!$AF176</f>
        <v>0.92618478381645841</v>
      </c>
      <c r="AW176" s="3">
        <f>'Modelos normativos'!S176+F176</f>
        <v>0.20208784747529129</v>
      </c>
      <c r="AX176" s="3">
        <f>AW176/'Dataset experimental'!$AF176</f>
        <v>0.87864281510996212</v>
      </c>
      <c r="BI176" s="3">
        <f>'Modelos Propostos'!B176+S176</f>
        <v>0.26381313880900742</v>
      </c>
      <c r="BJ176" s="3">
        <f>BI176/'Dataset experimental'!$AF176</f>
        <v>1.1470136469956844</v>
      </c>
      <c r="BU176" s="3">
        <f>'Modelos Propostos'!B176+L176</f>
        <v>0.25986737648565084</v>
      </c>
      <c r="BV176" s="3">
        <f>BU176/'Dataset experimental'!$AF176</f>
        <v>1.1298581586332646</v>
      </c>
      <c r="CH176" s="3">
        <f>'Modelos Propostos'!B176+Q176</f>
        <v>0.24348124500565205</v>
      </c>
      <c r="CI176" s="3">
        <f>CH176/'Dataset experimental'!$AF176</f>
        <v>1.0586141087202263</v>
      </c>
    </row>
    <row r="177" spans="1:87" x14ac:dyDescent="0.25">
      <c r="A177" s="3">
        <f t="shared" si="6"/>
        <v>-1.0452279887613873E-2</v>
      </c>
      <c r="B177" s="8">
        <f>'Dataset experimental'!K177*COS('Dataset experimental'!AC177)-'Dataset experimental'!M177-'Dataset experimental'!C177</f>
        <v>0.11281716548190057</v>
      </c>
      <c r="C177" s="8">
        <f>('Dataset experimental'!AE177+SIN('Avaliação do resultado ML'!B177))*0.70674187</f>
        <v>-0.48951063256175409</v>
      </c>
      <c r="D177" s="8">
        <f>'Modelos Propostos'!E177+'Avaliação do resultado ML'!C177-'Modelos normativos'!AQ177</f>
        <v>0.29306511480905467</v>
      </c>
      <c r="E177" s="8">
        <f>'Modelos empíricos'!I177+1.1854</f>
        <v>2.2864816688423808</v>
      </c>
      <c r="F177" s="3">
        <f>-0.01753*('Modelos normativos'!AN177-'Dataset experimental'!C177-ABS(G177)-('Modelos Propostos'!E177-'Modelos normativos'!AP177)/0.25291)</f>
        <v>-9.4220586255897281E-3</v>
      </c>
      <c r="G177" s="3">
        <f>'Dataset experimental'!K177+'Modelos empíricos'!K177^2+('Modelos Propostos'!E177-'Modelos normativos'!AQ177)*4.10553</f>
        <v>2.6410520489512996</v>
      </c>
      <c r="H177" s="3">
        <f t="shared" si="7"/>
        <v>-0.14393836744087637</v>
      </c>
      <c r="I177" s="3">
        <f>(1.61428/'Dataset experimental'!Q177)^3</f>
        <v>-4.4807919343373959</v>
      </c>
      <c r="J177" s="3">
        <f>SIN('Dataset experimental'!E177)+1.450178*(SIN('Avaliação do resultado ML'!I177)+'Dataset experimental'!C177)</f>
        <v>-1.3031714381777459</v>
      </c>
      <c r="K177" s="3">
        <f>('Modelos empíricos'!C177-'Dataset experimental'!G177)*'Dataset experimental'!AE177-'Modelos normativos'!AP177</f>
        <v>-3.0811833422327441</v>
      </c>
      <c r="L177" s="3">
        <f>0.0076*'Dataset experimental'!B177+'Avaliação do resultado ML'!M177+'Avaliação do resultado ML'!N177+(-0.0328)*(0.0171*'Dataset experimental'!AD177-0.9442)*'Avaliação do resultado ML'!O177-'Avaliação do resultado ML'!P177-0.0364</f>
        <v>-0.10212593503281768</v>
      </c>
      <c r="M177" s="8">
        <f>0.03283*SIN(0.7328*'Dataset experimental'!D177-1.8266)</f>
        <v>-2.9165448202748849E-2</v>
      </c>
      <c r="N177" s="8">
        <f>0.0476*SIN(4.2067/(0.0095*'Dataset experimental'!P177-1.9338)^3)</f>
        <v>4.5551579682747624E-2</v>
      </c>
      <c r="O177" s="8">
        <f>0.0214*'Dataset experimental'!F177-3.1067*'Dataset experimental'!B177*'Dataset experimental'!P177*('Dataset experimental'!T177-'Dataset experimental'!R177)*(0.39*'Dataset experimental'!P177*'Dataset experimental'!T177/'Dataset experimental'!V177-'Dataset experimental'!Z177+3.12)/(100000*'Dataset experimental'!V177)+0.7995</f>
        <v>-1.9188848695537124</v>
      </c>
      <c r="P177" s="8">
        <f>0.4461*('Dataset experimental'!Z177-0.6*'Modelos normativos'!AB177)*(3.4*'Dataset experimental'!L177+0.17*'Dataset experimental'!B177/'Modelos normativos'!AC177)/200000</f>
        <v>0.10744545278057789</v>
      </c>
      <c r="Q177" s="3">
        <f>0.0076*'Dataset experimental'!B177+(-0.0328)*(0.0171*'Dataset experimental'!AD177-0.9442)*'Avaliação do resultado ML'!O177-'Avaliação do resultado ML'!P177-0.0364</f>
        <v>-0.11851206651281644</v>
      </c>
      <c r="R177" s="3">
        <f t="shared" si="8"/>
        <v>0.70951155587315229</v>
      </c>
      <c r="S177" s="3">
        <f>(-0.042-0.014*'Com TS variável MC2020'!Q186)*('Modelos normativos'!AP177-ABS('Modelos Propostos'!K177)-'Dataset experimental'!W177+COS(T177))</f>
        <v>-0.10786657838637255</v>
      </c>
      <c r="T177" s="3">
        <f>'Dataset experimental'!O177-('Modelos normativos'!AQ177-SIN(0.083/('Dataset experimental'!M177-'Dataset experimental'!O177))-'Modelos empíricos'!I177)/0.646</f>
        <v>1.3447712936432639</v>
      </c>
      <c r="X177" s="3">
        <f>'Modelos normativos'!S177+'Avaliação do resultado ML'!A177</f>
        <v>0.21072182318408778</v>
      </c>
      <c r="Y177" s="3">
        <f>X177/'Dataset experimental'!$AF177</f>
        <v>0.87800759660036576</v>
      </c>
      <c r="AK177" s="3">
        <f>'Modelos Propostos'!B177+H177</f>
        <v>0.22982449940818031</v>
      </c>
      <c r="AL177" s="3">
        <f>AK177/'Dataset experimental'!$AF177</f>
        <v>0.95760208086741805</v>
      </c>
      <c r="AW177" s="3">
        <f>'Modelos normativos'!S177+F177</f>
        <v>0.21175204444611193</v>
      </c>
      <c r="AX177" s="3">
        <f>AW177/'Dataset experimental'!$AF177</f>
        <v>0.88230018519213305</v>
      </c>
      <c r="BI177" s="3">
        <f>'Modelos Propostos'!B177+S177</f>
        <v>0.26589628846268415</v>
      </c>
      <c r="BJ177" s="3">
        <f>BI177/'Dataset experimental'!$AF177</f>
        <v>1.1079012019278507</v>
      </c>
      <c r="BU177" s="3">
        <f>'Modelos Propostos'!B177+L177</f>
        <v>0.27163693181623899</v>
      </c>
      <c r="BV177" s="3">
        <f>BU177/'Dataset experimental'!$AF177</f>
        <v>1.1318205492343292</v>
      </c>
      <c r="CH177" s="3">
        <f>'Modelos Propostos'!B177+Q177</f>
        <v>0.25525080033624026</v>
      </c>
      <c r="CI177" s="3">
        <f>CH177/'Dataset experimental'!$AF177</f>
        <v>1.0635450014010011</v>
      </c>
    </row>
    <row r="178" spans="1:87" x14ac:dyDescent="0.25">
      <c r="A178" s="3">
        <f t="shared" si="6"/>
        <v>-4.9839423708907538E-3</v>
      </c>
      <c r="B178" s="8">
        <f>'Dataset experimental'!K178*COS('Dataset experimental'!AC178)-'Dataset experimental'!M178-'Dataset experimental'!C178</f>
        <v>0.11281716548190057</v>
      </c>
      <c r="C178" s="8">
        <f>('Dataset experimental'!AE178+SIN('Avaliação do resultado ML'!B178))*0.70674187</f>
        <v>-0.48565161754200697</v>
      </c>
      <c r="D178" s="8">
        <f>'Modelos Propostos'!E178+'Avaliação do resultado ML'!C178-'Modelos normativos'!AQ178</f>
        <v>0.35484038224114045</v>
      </c>
      <c r="E178" s="8">
        <f>'Modelos empíricos'!I178+1.1854</f>
        <v>2.2898735211009797</v>
      </c>
      <c r="F178" s="3">
        <f>-0.01753*('Modelos normativos'!AN178-'Dataset experimental'!C178-ABS(G178)-('Modelos Propostos'!E178-'Modelos normativos'!AP178)/0.25291)</f>
        <v>-9.0502168920110499E-3</v>
      </c>
      <c r="G178" s="3">
        <f>'Dataset experimental'!K178+'Modelos empíricos'!K178^2+('Modelos Propostos'!E178-'Modelos normativos'!AQ178)*4.10553</f>
        <v>2.871364895692345</v>
      </c>
      <c r="H178" s="3">
        <f t="shared" si="7"/>
        <v>-0.15611148933255239</v>
      </c>
      <c r="I178" s="3">
        <f>(1.61428/'Dataset experimental'!Q178)^3</f>
        <v>-4.4807919343373959</v>
      </c>
      <c r="J178" s="3">
        <f>SIN('Dataset experimental'!E178)+1.450178*(SIN('Avaliação do resultado ML'!I178)+'Dataset experimental'!C178)</f>
        <v>-1.3031714381777459</v>
      </c>
      <c r="K178" s="3">
        <f>('Modelos empíricos'!C178-'Dataset experimental'!G178)*'Dataset experimental'!AE178-'Modelos normativos'!AP178</f>
        <v>-3.4519759676264696</v>
      </c>
      <c r="L178" s="3">
        <f>0.0076*'Dataset experimental'!B178+'Avaliação do resultado ML'!M178+'Avaliação do resultado ML'!N178+(-0.0328)*(0.0171*'Dataset experimental'!AD178-0.9442)*'Avaliação do resultado ML'!O178-'Avaliação do resultado ML'!P178-0.0364</f>
        <v>-0.11949288044389877</v>
      </c>
      <c r="M178" s="8">
        <f>0.03283*SIN(0.7328*'Dataset experimental'!D178-1.8266)</f>
        <v>-2.9165448202748849E-2</v>
      </c>
      <c r="N178" s="8">
        <f>0.0476*SIN(4.2067/(0.0095*'Dataset experimental'!P178-1.9338)^3)</f>
        <v>4.5551579682747624E-2</v>
      </c>
      <c r="O178" s="8">
        <f>0.0214*'Dataset experimental'!F178-3.1067*'Dataset experimental'!B178*'Dataset experimental'!P178*('Dataset experimental'!T178-'Dataset experimental'!R178)*(0.39*'Dataset experimental'!P178*'Dataset experimental'!T178/'Dataset experimental'!V178-'Dataset experimental'!Z178+3.12)/(100000*'Dataset experimental'!V178)+0.7995</f>
        <v>-2.1718790570326258</v>
      </c>
      <c r="P178" s="8">
        <f>0.4461*('Dataset experimental'!Z178-0.6*'Modelos normativos'!AB178)*(3.4*'Dataset experimental'!L178+0.17*'Dataset experimental'!B178/'Modelos normativos'!AC178)/200000</f>
        <v>0.11852210220437237</v>
      </c>
      <c r="Q178" s="3">
        <f>0.0076*'Dataset experimental'!B178+(-0.0328)*(0.0171*'Dataset experimental'!AD178-0.9442)*'Avaliação do resultado ML'!O178-'Avaliação do resultado ML'!P178-0.0364</f>
        <v>-0.13587901192389756</v>
      </c>
      <c r="R178" s="3">
        <f t="shared" si="8"/>
        <v>0.76543296688017759</v>
      </c>
      <c r="S178" s="3">
        <f>(-0.042-0.014*'Com TS variável MC2020'!Q187)*('Modelos normativos'!AP178-ABS('Modelos Propostos'!K178)-'Dataset experimental'!W178+COS(T178))</f>
        <v>-0.14228022065912274</v>
      </c>
      <c r="T178" s="3">
        <f>'Dataset experimental'!O178-('Modelos normativos'!AQ178-SIN(0.083/('Dataset experimental'!M178-'Dataset experimental'!O178))-'Modelos empíricos'!I178)/0.646</f>
        <v>1.1165527680387535</v>
      </c>
      <c r="X178" s="3">
        <f>'Modelos normativos'!S178+'Avaliação do resultado ML'!A178</f>
        <v>0.23777738961210448</v>
      </c>
      <c r="Y178" s="3">
        <f>X178/'Dataset experimental'!$AF178</f>
        <v>0.95110955844841794</v>
      </c>
      <c r="AK178" s="3">
        <f>'Modelos Propostos'!B178+H178</f>
        <v>0.25383213115901126</v>
      </c>
      <c r="AL178" s="3">
        <f>AK178/'Dataset experimental'!$AF178</f>
        <v>1.0153285246360451</v>
      </c>
      <c r="AW178" s="3">
        <f>'Modelos normativos'!S178+F178</f>
        <v>0.23371111509098419</v>
      </c>
      <c r="AX178" s="3">
        <f>AW178/'Dataset experimental'!$AF178</f>
        <v>0.93484446036393676</v>
      </c>
      <c r="BI178" s="3">
        <f>'Modelos Propostos'!B178+S178</f>
        <v>0.26766339983244092</v>
      </c>
      <c r="BJ178" s="3">
        <f>BI178/'Dataset experimental'!$AF178</f>
        <v>1.0706535993297637</v>
      </c>
      <c r="BU178" s="3">
        <f>'Modelos Propostos'!B178+L178</f>
        <v>0.29045074004766486</v>
      </c>
      <c r="BV178" s="3">
        <f>BU178/'Dataset experimental'!$AF178</f>
        <v>1.1618029601906594</v>
      </c>
      <c r="CH178" s="3">
        <f>'Modelos Propostos'!B178+Q178</f>
        <v>0.27406460856766607</v>
      </c>
      <c r="CI178" s="3">
        <f>CH178/'Dataset experimental'!$AF178</f>
        <v>1.0962584342706643</v>
      </c>
    </row>
    <row r="179" spans="1:87" x14ac:dyDescent="0.25">
      <c r="A179" s="3">
        <f t="shared" si="6"/>
        <v>8.0450954647177941E-4</v>
      </c>
      <c r="B179" s="8">
        <f>'Dataset experimental'!K179*COS('Dataset experimental'!AC179)-'Dataset experimental'!M179-'Dataset experimental'!C179</f>
        <v>0.11281716548190057</v>
      </c>
      <c r="C179" s="8">
        <f>('Dataset experimental'!AE179+SIN('Avaliação do resultado ML'!B179))*0.70674187</f>
        <v>-0.48215438518036124</v>
      </c>
      <c r="D179" s="8">
        <f>'Modelos Propostos'!E179+'Avaliação do resultado ML'!C179-'Modelos normativos'!AQ179</f>
        <v>0.41205566618417666</v>
      </c>
      <c r="E179" s="8">
        <f>'Modelos empíricos'!I179+1.1854</f>
        <v>2.2478644423202505</v>
      </c>
      <c r="F179" s="3">
        <f>-0.01753*('Modelos normativos'!AN179-'Dataset experimental'!C179-ABS(G179)-('Modelos Propostos'!E179-'Modelos normativos'!AP179)/0.25291)</f>
        <v>-8.1994034301577437E-3</v>
      </c>
      <c r="G179" s="3">
        <f>'Dataset experimental'!K179+'Modelos empíricos'!K179^2+('Modelos Propostos'!E179-'Modelos normativos'!AQ179)*4.10553</f>
        <v>3.104528372136111</v>
      </c>
      <c r="H179" s="3">
        <f t="shared" si="7"/>
        <v>-0.16706577719992224</v>
      </c>
      <c r="I179" s="3">
        <f>(1.61428/'Dataset experimental'!Q179)^3</f>
        <v>-4.4807919343373959</v>
      </c>
      <c r="J179" s="3">
        <f>SIN('Dataset experimental'!E179)+1.450178*(SIN('Avaliação do resultado ML'!I179)+'Dataset experimental'!C179)</f>
        <v>-1.3031714381777459</v>
      </c>
      <c r="K179" s="3">
        <f>('Modelos empíricos'!C179-'Dataset experimental'!G179)*'Dataset experimental'!AE179-'Modelos normativos'!AP179</f>
        <v>-3.785642975465942</v>
      </c>
      <c r="L179" s="3">
        <f>0.0076*'Dataset experimental'!B179+'Avaliação do resultado ML'!M179+'Avaliação do resultado ML'!N179+(-0.0328)*(0.0171*'Dataset experimental'!AD179-0.9442)*'Avaliação do resultado ML'!O179-'Avaliação do resultado ML'!P179-0.0364</f>
        <v>-0.13515323097175477</v>
      </c>
      <c r="M179" s="8">
        <f>0.03283*SIN(0.7328*'Dataset experimental'!D179-1.8266)</f>
        <v>-2.9165448202748849E-2</v>
      </c>
      <c r="N179" s="8">
        <f>0.0476*SIN(4.2067/(0.0095*'Dataset experimental'!P179-1.9338)^3)</f>
        <v>4.5551579682747624E-2</v>
      </c>
      <c r="O179" s="8">
        <f>0.0214*'Dataset experimental'!F179-3.1067*'Dataset experimental'!B179*'Dataset experimental'!P179*('Dataset experimental'!T179-'Dataset experimental'!R179)*(0.39*'Dataset experimental'!P179*'Dataset experimental'!T179/'Dataset experimental'!V179-'Dataset experimental'!Z179+3.12)/(100000*'Dataset experimental'!V179)+0.7995</f>
        <v>-2.4011550394353893</v>
      </c>
      <c r="P179" s="8">
        <f>0.4461*('Dataset experimental'!Z179-0.6*'Modelos normativos'!AB179)*(3.4*'Dataset experimental'!L179+0.17*'Dataset experimental'!B179/'Modelos normativos'!AC179)/200000</f>
        <v>0.12856031574468604</v>
      </c>
      <c r="Q179" s="3">
        <f>0.0076*'Dataset experimental'!B179+(-0.0328)*(0.0171*'Dataset experimental'!AD179-0.9442)*'Avaliação do resultado ML'!O179-'Avaliação do resultado ML'!P179-0.0364</f>
        <v>-0.15153936245175353</v>
      </c>
      <c r="R179" s="3">
        <f t="shared" si="8"/>
        <v>0.80898214605628804</v>
      </c>
      <c r="S179" s="3">
        <f>(-0.042-0.014*'Com TS variável MC2020'!Q188)*('Modelos normativos'!AP179-ABS('Modelos Propostos'!K179)-'Dataset experimental'!W179+COS(T179))</f>
        <v>-0.16407309490771232</v>
      </c>
      <c r="T179" s="3">
        <f>'Dataset experimental'!O179-('Modelos normativos'!AQ179-SIN(0.083/('Dataset experimental'!M179-'Dataset experimental'!O179))-'Modelos empíricos'!I179)/0.646</f>
        <v>0.83994188882253928</v>
      </c>
      <c r="X179" s="3">
        <f>'Modelos normativos'!S179+'Avaliação do resultado ML'!A179</f>
        <v>0.26312926773032669</v>
      </c>
      <c r="Y179" s="3">
        <f>X179/'Dataset experimental'!$AF179</f>
        <v>0.97455284344565429</v>
      </c>
      <c r="AK179" s="3">
        <f>'Modelos Propostos'!B179+H179</f>
        <v>0.2756666512801631</v>
      </c>
      <c r="AL179" s="3">
        <f>AK179/'Dataset experimental'!$AF179</f>
        <v>1.0209875973339373</v>
      </c>
      <c r="AW179" s="3">
        <f>'Modelos normativos'!S179+F179</f>
        <v>0.25412535475369719</v>
      </c>
      <c r="AX179" s="3">
        <f>AW179/'Dataset experimental'!$AF179</f>
        <v>0.94120501760628583</v>
      </c>
      <c r="BI179" s="3">
        <f>'Modelos Propostos'!B179+S179</f>
        <v>0.27865933357237305</v>
      </c>
      <c r="BJ179" s="3">
        <f>BI179/'Dataset experimental'!$AF179</f>
        <v>1.0320716058236039</v>
      </c>
      <c r="BU179" s="3">
        <f>'Modelos Propostos'!B179+L179</f>
        <v>0.30757919750833063</v>
      </c>
      <c r="BV179" s="3">
        <f>BU179/'Dataset experimental'!$AF179</f>
        <v>1.1391822129938172</v>
      </c>
      <c r="CH179" s="3">
        <f>'Modelos Propostos'!B179+Q179</f>
        <v>0.29119306602833184</v>
      </c>
      <c r="CI179" s="3">
        <f>CH179/'Dataset experimental'!$AF179</f>
        <v>1.0784928371419698</v>
      </c>
    </row>
    <row r="180" spans="1:87" x14ac:dyDescent="0.25">
      <c r="A180" s="3">
        <f t="shared" si="6"/>
        <v>6.1144423692604116E-3</v>
      </c>
      <c r="B180" s="8">
        <f>'Dataset experimental'!K180*COS('Dataset experimental'!AC180)-'Dataset experimental'!M180-'Dataset experimental'!C180</f>
        <v>0.11281716548190057</v>
      </c>
      <c r="C180" s="8">
        <f>('Dataset experimental'!AE180+SIN('Avaliação do resultado ML'!B180))*0.70674187</f>
        <v>-0.47901893547681679</v>
      </c>
      <c r="D180" s="8">
        <f>'Modelos Propostos'!E180+'Avaliação do resultado ML'!C180-'Modelos normativos'!AQ180</f>
        <v>0.46426995349989331</v>
      </c>
      <c r="E180" s="8">
        <f>'Modelos empíricos'!I180+1.1854</f>
        <v>2.2078160619856551</v>
      </c>
      <c r="F180" s="3">
        <f>-0.01753*('Modelos normativos'!AN180-'Dataset experimental'!C180-ABS(G180)-('Modelos Propostos'!E180-'Modelos normativos'!AP180)/0.25291)</f>
        <v>-7.0322092940065329E-3</v>
      </c>
      <c r="G180" s="3">
        <f>'Dataset experimental'!K180+'Modelos empíricos'!K180^2+('Modelos Propostos'!E180-'Modelos normativos'!AQ180)*4.10553</f>
        <v>3.33301121618429</v>
      </c>
      <c r="H180" s="3">
        <f t="shared" si="7"/>
        <v>-0.1768241305388108</v>
      </c>
      <c r="I180" s="3">
        <f>(1.61428/'Dataset experimental'!Q180)^3</f>
        <v>-4.4807919343373959</v>
      </c>
      <c r="J180" s="3">
        <f>SIN('Dataset experimental'!E180)+1.450178*(SIN('Avaliação do resultado ML'!I180)+'Dataset experimental'!C180)</f>
        <v>-1.3031714381777459</v>
      </c>
      <c r="K180" s="3">
        <f>('Modelos empíricos'!C180-'Dataset experimental'!G180)*'Dataset experimental'!AE180-'Modelos normativos'!AP180</f>
        <v>-4.0828818831384535</v>
      </c>
      <c r="L180" s="3">
        <f>0.0076*'Dataset experimental'!B180+'Avaliação do resultado ML'!M180+'Avaliação do resultado ML'!N180+(-0.0328)*(0.0171*'Dataset experimental'!AD180-0.9442)*'Avaliação do resultado ML'!O180-'Avaliação do resultado ML'!P180-0.0364</f>
        <v>-0.14913013395272773</v>
      </c>
      <c r="M180" s="8">
        <f>0.03283*SIN(0.7328*'Dataset experimental'!D180-1.8266)</f>
        <v>-2.9165448202748849E-2</v>
      </c>
      <c r="N180" s="8">
        <f>0.0476*SIN(4.2067/(0.0095*'Dataset experimental'!P180-1.9338)^3)</f>
        <v>4.5551579682747624E-2</v>
      </c>
      <c r="O180" s="8">
        <f>0.0214*'Dataset experimental'!F180-3.1067*'Dataset experimental'!B180*'Dataset experimental'!P180*('Dataset experimental'!T180-'Dataset experimental'!R180)*(0.39*'Dataset experimental'!P180*'Dataset experimental'!T180/'Dataset experimental'!V180-'Dataset experimental'!Z180+3.12)/(100000*'Dataset experimental'!V180)+0.7995</f>
        <v>-2.6067128167620073</v>
      </c>
      <c r="P180" s="8">
        <f>0.4461*('Dataset experimental'!Z180-0.6*'Modelos normativos'!AB180)*(3.4*'Dataset experimental'!L180+0.17*'Dataset experimental'!B180/'Modelos normativos'!AC180)/200000</f>
        <v>0.13756009340151909</v>
      </c>
      <c r="Q180" s="3">
        <f>0.0076*'Dataset experimental'!B180+(-0.0328)*(0.0171*'Dataset experimental'!AD180-0.9442)*'Avaliação do resultado ML'!O180-'Avaliação do resultado ML'!P180-0.0364</f>
        <v>-0.16551626543272652</v>
      </c>
      <c r="R180" s="3">
        <f t="shared" si="8"/>
        <v>0.84338112393543163</v>
      </c>
      <c r="S180" s="3">
        <f>(-0.042-0.014*'Com TS variável MC2020'!Q189)*('Modelos normativos'!AP180-ABS('Modelos Propostos'!K180)-'Dataset experimental'!W180+COS(T180))</f>
        <v>-0.17876940934974667</v>
      </c>
      <c r="T180" s="3">
        <f>'Dataset experimental'!O180-('Modelos normativos'!AQ180-SIN(0.083/('Dataset experimental'!M180-'Dataset experimental'!O180))-'Modelos empíricos'!I180)/0.646</f>
        <v>0.58825387191638456</v>
      </c>
      <c r="X180" s="3">
        <f>'Modelos normativos'!S180+'Avaliação do resultado ML'!A180</f>
        <v>0.2859788240435413</v>
      </c>
      <c r="Y180" s="3">
        <f>X180/'Dataset experimental'!$AF180</f>
        <v>0.98613387601221147</v>
      </c>
      <c r="AK180" s="3">
        <f>'Modelos Propostos'!B180+H180</f>
        <v>0.29530516027581144</v>
      </c>
      <c r="AL180" s="3">
        <f>AK180/'Dataset experimental'!$AF180</f>
        <v>1.0182936561234879</v>
      </c>
      <c r="AW180" s="3">
        <f>'Modelos normativos'!S180+F180</f>
        <v>0.27283217238027435</v>
      </c>
      <c r="AX180" s="3">
        <f>AW180/'Dataset experimental'!$AF180</f>
        <v>0.94080059441473918</v>
      </c>
      <c r="BI180" s="3">
        <f>'Modelos Propostos'!B180+S180</f>
        <v>0.29335988146487557</v>
      </c>
      <c r="BJ180" s="3">
        <f>BI180/'Dataset experimental'!$AF180</f>
        <v>1.0115857981547434</v>
      </c>
      <c r="BU180" s="3">
        <f>'Modelos Propostos'!B180+L180</f>
        <v>0.32299915686189451</v>
      </c>
      <c r="BV180" s="3">
        <f>BU180/'Dataset experimental'!$AF180</f>
        <v>1.1137901960754983</v>
      </c>
      <c r="CH180" s="3">
        <f>'Modelos Propostos'!B180+Q180</f>
        <v>0.30661302538189572</v>
      </c>
      <c r="CI180" s="3">
        <f>CH180/'Dataset experimental'!$AF180</f>
        <v>1.0572862944203301</v>
      </c>
    </row>
    <row r="181" spans="1:87" x14ac:dyDescent="0.25">
      <c r="A181" s="3">
        <f t="shared" si="6"/>
        <v>-3.1630059637631769E-2</v>
      </c>
      <c r="B181" s="8">
        <f>'Dataset experimental'!K181*COS('Dataset experimental'!AC181)-'Dataset experimental'!M181-'Dataset experimental'!C181</f>
        <v>0.11281716548190057</v>
      </c>
      <c r="C181" s="8">
        <f>('Dataset experimental'!AE181+SIN('Avaliação do resultado ML'!B181))*0.70674187</f>
        <v>-0.49976114120795723</v>
      </c>
      <c r="D181" s="8">
        <f>'Modelos Propostos'!E181+'Avaliação do resultado ML'!C181-'Modelos normativos'!AQ181</f>
        <v>0.13698162674932465</v>
      </c>
      <c r="E181" s="8">
        <f>'Modelos empíricos'!I181+1.1854</f>
        <v>2.7371314453537989</v>
      </c>
      <c r="F181" s="3">
        <f>-0.01753*('Modelos normativos'!AN181-'Dataset experimental'!C181-ABS(G181)-('Modelos Propostos'!E181-'Modelos normativos'!AP181)/0.25291)</f>
        <v>-7.3679293975329706E-3</v>
      </c>
      <c r="G181" s="3">
        <f>'Dataset experimental'!K181+'Modelos empíricos'!K181^2+('Modelos Propostos'!E181-'Modelos normativos'!AQ181)*4.10553</f>
        <v>2.1711454155440575</v>
      </c>
      <c r="H181" s="3">
        <f t="shared" si="7"/>
        <v>-0.11116723753876213</v>
      </c>
      <c r="I181" s="3">
        <f>(1.61428/'Dataset experimental'!Q181)^3</f>
        <v>-4.4807919343373959</v>
      </c>
      <c r="J181" s="3">
        <f>SIN('Dataset experimental'!E181)+1.450178*(SIN('Avaliação do resultado ML'!I181)+'Dataset experimental'!C181)</f>
        <v>-1.3031714381777459</v>
      </c>
      <c r="K181" s="3">
        <f>('Modelos empíricos'!C181-'Dataset experimental'!G181)*'Dataset experimental'!AE181-'Modelos normativos'!AP181</f>
        <v>-2.0829765221866201</v>
      </c>
      <c r="L181" s="3">
        <f>0.0076*'Dataset experimental'!B181+'Avaliação do resultado ML'!M181+'Avaliação do resultado ML'!N181+(-0.0328)*(0.0171*'Dataset experimental'!AD181-0.9442)*'Avaliação do resultado ML'!O181-'Avaliação do resultado ML'!P181-0.0364</f>
        <v>-5.5553989618121316E-2</v>
      </c>
      <c r="M181" s="8">
        <f>0.03283*SIN(0.7328*'Dataset experimental'!D181-1.8266)</f>
        <v>-2.9165448202748849E-2</v>
      </c>
      <c r="N181" s="8">
        <f>0.0476*SIN(4.2067/(0.0095*'Dataset experimental'!P181-1.9338)^3)</f>
        <v>4.5551579682747624E-2</v>
      </c>
      <c r="O181" s="8">
        <f>0.0214*'Dataset experimental'!F181-3.1067*'Dataset experimental'!B181*'Dataset experimental'!P181*('Dataset experimental'!T181-'Dataset experimental'!R181)*(0.39*'Dataset experimental'!P181*'Dataset experimental'!T181/'Dataset experimental'!V181-'Dataset experimental'!Z181+3.12)/(100000*'Dataset experimental'!V181)+0.7995</f>
        <v>-1.2468690590628473</v>
      </c>
      <c r="P181" s="8">
        <f>0.4461*('Dataset experimental'!Z181-0.6*'Modelos normativos'!AB181)*(3.4*'Dataset experimental'!L181+0.17*'Dataset experimental'!B181/'Modelos normativos'!AC181)/200000</f>
        <v>7.8023102748623743E-2</v>
      </c>
      <c r="Q181" s="3">
        <f>0.0076*'Dataset experimental'!B181+(-0.0328)*(0.0171*'Dataset experimental'!AD181-0.9442)*'Avaliação do resultado ML'!O181-'Avaliação do resultado ML'!P181-0.0364</f>
        <v>-7.1940121098120091E-2</v>
      </c>
      <c r="R181" s="3">
        <f t="shared" si="8"/>
        <v>0.49973347227190545</v>
      </c>
      <c r="S181" s="3">
        <f>(-0.042-0.014*'Com TS variável MC2020'!Q190)*('Modelos normativos'!AP181-ABS('Modelos Propostos'!K181)-'Dataset experimental'!W181+COS(T181))</f>
        <v>-2.4777809934003504E-2</v>
      </c>
      <c r="T181" s="3">
        <f>'Dataset experimental'!O181-('Modelos normativos'!AQ181-SIN(0.083/('Dataset experimental'!M181-'Dataset experimental'!O181))-'Modelos empíricos'!I181)/0.646</f>
        <v>2.6625237864494751</v>
      </c>
      <c r="X181" s="3">
        <f>'Modelos normativos'!S181+'Avaliação do resultado ML'!A181</f>
        <v>0.16508356381653097</v>
      </c>
      <c r="Y181" s="3">
        <f>X181/'Dataset experimental'!$AF181</f>
        <v>1.1005570921102066</v>
      </c>
      <c r="AK181" s="3">
        <f>'Modelos Propostos'!B181+H181</f>
        <v>0.18795895515534405</v>
      </c>
      <c r="AL181" s="3">
        <f>AK181/'Dataset experimental'!$AF181</f>
        <v>1.253059701035627</v>
      </c>
      <c r="AW181" s="3">
        <f>'Modelos normativos'!S181+F181</f>
        <v>0.18934569405662977</v>
      </c>
      <c r="AX181" s="3">
        <f>AW181/'Dataset experimental'!$AF181</f>
        <v>1.2623046270441984</v>
      </c>
      <c r="BI181" s="3">
        <f>'Modelos Propostos'!B181+S181</f>
        <v>0.27434838276010265</v>
      </c>
      <c r="BJ181" s="3">
        <f>BI181/'Dataset experimental'!$AF181</f>
        <v>1.8289892184006844</v>
      </c>
      <c r="BU181" s="3">
        <f>'Modelos Propostos'!B181+L181</f>
        <v>0.24357220307598487</v>
      </c>
      <c r="BV181" s="3">
        <f>BU181/'Dataset experimental'!$AF181</f>
        <v>1.6238146871732326</v>
      </c>
      <c r="CH181" s="3">
        <f>'Modelos Propostos'!B181+Q181</f>
        <v>0.22718607159598608</v>
      </c>
      <c r="CI181" s="3">
        <f>CH181/'Dataset experimental'!$AF181</f>
        <v>1.5145738106399074</v>
      </c>
    </row>
    <row r="182" spans="1:87" x14ac:dyDescent="0.25">
      <c r="A182" s="3">
        <f t="shared" si="6"/>
        <v>-2.6519079691702009E-2</v>
      </c>
      <c r="B182" s="8">
        <f>'Dataset experimental'!K182*COS('Dataset experimental'!AC182)-'Dataset experimental'!M182-'Dataset experimental'!C182</f>
        <v>0.11281716548190057</v>
      </c>
      <c r="C182" s="8">
        <f>('Dataset experimental'!AE182+SIN('Avaliação do resultado ML'!B182))*0.70674187</f>
        <v>-0.4962639088463115</v>
      </c>
      <c r="D182" s="8">
        <f>'Modelos Propostos'!E182+'Avaliação do resultado ML'!C182-'Modelos normativos'!AQ182</f>
        <v>0.18880551920266994</v>
      </c>
      <c r="E182" s="8">
        <f>'Modelos empíricos'!I182+1.1854</f>
        <v>2.7073170997143294</v>
      </c>
      <c r="F182" s="3">
        <f>-0.01753*('Modelos normativos'!AN182-'Dataset experimental'!C182-ABS(G182)-('Modelos Propostos'!E182-'Modelos normativos'!AP182)/0.25291)</f>
        <v>-8.5825119851807539E-3</v>
      </c>
      <c r="G182" s="3">
        <f>'Dataset experimental'!K182+'Modelos empíricos'!K182^2+('Modelos Propostos'!E182-'Modelos normativos'!AQ182)*4.10553</f>
        <v>2.3078056699114966</v>
      </c>
      <c r="H182" s="3">
        <f t="shared" si="7"/>
        <v>-0.12241921885185306</v>
      </c>
      <c r="I182" s="3">
        <f>(1.61428/'Dataset experimental'!Q182)^3</f>
        <v>-4.4807919343373959</v>
      </c>
      <c r="J182" s="3">
        <f>SIN('Dataset experimental'!E182)+1.450178*(SIN('Avaliação do resultado ML'!I182)+'Dataset experimental'!C182)</f>
        <v>-1.3031714381777459</v>
      </c>
      <c r="K182" s="3">
        <f>('Modelos empíricos'!C182-'Dataset experimental'!G182)*'Dataset experimental'!AE182-'Modelos normativos'!AP182</f>
        <v>-2.4257112560608487</v>
      </c>
      <c r="L182" s="3">
        <f>0.0076*'Dataset experimental'!B182+'Avaliação do resultado ML'!M182+'Avaliação do resultado ML'!N182+(-0.0328)*(0.0171*'Dataset experimental'!AD182-0.9442)*'Avaliação do resultado ML'!O182-'Avaliação do resultado ML'!P182-0.0364</f>
        <v>-7.1515255518420945E-2</v>
      </c>
      <c r="M182" s="8">
        <f>0.03283*SIN(0.7328*'Dataset experimental'!D182-1.8266)</f>
        <v>-2.9165448202748849E-2</v>
      </c>
      <c r="N182" s="8">
        <f>0.0476*SIN(4.2067/(0.0095*'Dataset experimental'!P182-1.9338)^3)</f>
        <v>4.5551579682747624E-2</v>
      </c>
      <c r="O182" s="8">
        <f>0.0214*'Dataset experimental'!F182-3.1067*'Dataset experimental'!B182*'Dataset experimental'!P182*('Dataset experimental'!T182-'Dataset experimental'!R182)*(0.39*'Dataset experimental'!P182*'Dataset experimental'!T182/'Dataset experimental'!V182-'Dataset experimental'!Z182+3.12)/(100000*'Dataset experimental'!V182)+0.7995</f>
        <v>-1.4761450414656121</v>
      </c>
      <c r="P182" s="8">
        <f>0.4461*('Dataset experimental'!Z182-0.6*'Modelos normativos'!AB182)*(3.4*'Dataset experimental'!L182+0.17*'Dataset experimental'!B182/'Modelos normativos'!AC182)/200000</f>
        <v>8.8061316288937472E-2</v>
      </c>
      <c r="Q182" s="3">
        <f>0.0076*'Dataset experimental'!B182+(-0.0328)*(0.0171*'Dataset experimental'!AD182-0.9442)*'Avaliação do resultado ML'!O182-'Avaliação do resultado ML'!P182-0.0364</f>
        <v>-8.7901386998419706E-2</v>
      </c>
      <c r="R182" s="3">
        <f t="shared" si="8"/>
        <v>0.58418323682465179</v>
      </c>
      <c r="S182" s="3">
        <f>(-0.042-0.014*'Com TS variável MC2020'!Q191)*('Modelos normativos'!AP182-ABS('Modelos Propostos'!K182)-'Dataset experimental'!W182+COS(T182))</f>
        <v>-4.1171196639757275E-2</v>
      </c>
      <c r="T182" s="3">
        <f>'Dataset experimental'!O182-('Modelos normativos'!AQ182-SIN(0.083/('Dataset experimental'!M182-'Dataset experimental'!O182))-'Modelos empíricos'!I182)/0.646</f>
        <v>2.4047902031175621</v>
      </c>
      <c r="X182" s="3">
        <f>'Modelos normativos'!S182+'Avaliação do resultado ML'!A182</f>
        <v>0.17801991424280464</v>
      </c>
      <c r="Y182" s="3">
        <f>X182/'Dataset experimental'!$AF182</f>
        <v>1.1126244640175289</v>
      </c>
      <c r="AK182" s="3">
        <f>'Modelos Propostos'!B182+H182</f>
        <v>0.20097912974958412</v>
      </c>
      <c r="AL182" s="3">
        <f>AK182/'Dataset experimental'!$AF182</f>
        <v>1.2561195609349007</v>
      </c>
      <c r="AW182" s="3">
        <f>'Modelos normativos'!S182+F182</f>
        <v>0.19595648194932588</v>
      </c>
      <c r="AX182" s="3">
        <f>AW182/'Dataset experimental'!$AF182</f>
        <v>1.2247280121832866</v>
      </c>
      <c r="BI182" s="3">
        <f>'Modelos Propostos'!B182+S182</f>
        <v>0.28222715196167991</v>
      </c>
      <c r="BJ182" s="3">
        <f>BI182/'Dataset experimental'!$AF182</f>
        <v>1.7639196997604993</v>
      </c>
      <c r="BU182" s="3">
        <f>'Modelos Propostos'!B182+L182</f>
        <v>0.25188309308301626</v>
      </c>
      <c r="BV182" s="3">
        <f>BU182/'Dataset experimental'!$AF182</f>
        <v>1.5742693317688516</v>
      </c>
      <c r="CH182" s="3">
        <f>'Modelos Propostos'!B182+Q182</f>
        <v>0.23549696160301747</v>
      </c>
      <c r="CI182" s="3">
        <f>CH182/'Dataset experimental'!$AF182</f>
        <v>1.4718560100188591</v>
      </c>
    </row>
    <row r="183" spans="1:87" x14ac:dyDescent="0.25">
      <c r="A183" s="3">
        <f t="shared" si="6"/>
        <v>-1.8382268370081625E-2</v>
      </c>
      <c r="B183" s="8">
        <f>'Dataset experimental'!K183*COS('Dataset experimental'!AC183)-'Dataset experimental'!M183-'Dataset experimental'!C183</f>
        <v>0.11281716548190057</v>
      </c>
      <c r="C183" s="8">
        <f>('Dataset experimental'!AE183+SIN('Avaliação do resultado ML'!B183))*0.70674187</f>
        <v>-0.49131954585226051</v>
      </c>
      <c r="D183" s="8">
        <f>'Modelos Propostos'!E183+'Avaliação do resultado ML'!C183-'Modelos normativos'!AQ183</f>
        <v>0.2646357592292683</v>
      </c>
      <c r="E183" s="8">
        <f>'Modelos empíricos'!I183+1.1854</f>
        <v>2.6226266528495454</v>
      </c>
      <c r="F183" s="3">
        <f>-0.01753*('Modelos normativos'!AN183-'Dataset experimental'!C183-ABS(G183)-('Modelos Propostos'!E183-'Modelos normativos'!AP183)/0.25291)</f>
        <v>-9.3863499175368993E-3</v>
      </c>
      <c r="G183" s="3">
        <f>'Dataset experimental'!K183+'Modelos empíricos'!K183^2+('Modelos Propostos'!E183-'Modelos normativos'!AQ183)*4.10553</f>
        <v>2.542985996469894</v>
      </c>
      <c r="H183" s="3">
        <f t="shared" si="7"/>
        <v>-0.13820128907416007</v>
      </c>
      <c r="I183" s="3">
        <f>(1.61428/'Dataset experimental'!Q183)^3</f>
        <v>-4.4807919343373959</v>
      </c>
      <c r="J183" s="3">
        <f>SIN('Dataset experimental'!E183)+1.450178*(SIN('Avaliação do resultado ML'!I183)+'Dataset experimental'!C183)</f>
        <v>-1.3031714381777459</v>
      </c>
      <c r="K183" s="3">
        <f>('Modelos empíricos'!C183-'Dataset experimental'!G183)*'Dataset experimental'!AE183-'Modelos normativos'!AP183</f>
        <v>-2.9064322497345314</v>
      </c>
      <c r="L183" s="3">
        <f>0.0076*'Dataset experimental'!B183+'Avaliação do resultado ML'!M183+'Avaliação do resultado ML'!N183+(-0.0328)*(0.0171*'Dataset experimental'!AD183-0.9442)*'Avaliação do resultado ML'!O183-'Avaliação do resultado ML'!P183-0.0364</f>
        <v>-9.3953917164245032E-2</v>
      </c>
      <c r="M183" s="8">
        <f>0.03283*SIN(0.7328*'Dataset experimental'!D183-1.8266)</f>
        <v>-2.9165448202748849E-2</v>
      </c>
      <c r="N183" s="8">
        <f>0.0476*SIN(4.2067/(0.0095*'Dataset experimental'!P183-1.9338)^3)</f>
        <v>4.5551579682747624E-2</v>
      </c>
      <c r="O183" s="8">
        <f>0.0214*'Dataset experimental'!F183-3.1067*'Dataset experimental'!B183*'Dataset experimental'!P183*('Dataset experimental'!T183-'Dataset experimental'!R183)*(0.39*'Dataset experimental'!P183*'Dataset experimental'!T183/'Dataset experimental'!V183-'Dataset experimental'!Z183+3.12)/(100000*'Dataset experimental'!V183)+0.7995</f>
        <v>-1.800293844172971</v>
      </c>
      <c r="P183" s="8">
        <f>0.4461*('Dataset experimental'!Z183-0.6*'Modelos normativos'!AB183)*(3.4*'Dataset experimental'!L183+0.17*'Dataset experimental'!B183/'Modelos normativos'!AC183)/200000</f>
        <v>0.10225327336317418</v>
      </c>
      <c r="Q183" s="3">
        <f>0.0076*'Dataset experimental'!B183+(-0.0328)*(0.0171*'Dataset experimental'!AD183-0.9442)*'Avaliação do resultado ML'!O183-'Avaliação do resultado ML'!P183-0.0364</f>
        <v>-0.11034004864424381</v>
      </c>
      <c r="R183" s="3">
        <f t="shared" si="8"/>
        <v>0.67983386981165206</v>
      </c>
      <c r="S183" s="3">
        <f>(-0.042-0.014*'Com TS variável MC2020'!Q192)*('Modelos normativos'!AP183-ABS('Modelos Propostos'!K183)-'Dataset experimental'!W183+COS(T183))</f>
        <v>-7.3530660846306564E-2</v>
      </c>
      <c r="T183" s="3">
        <f>'Dataset experimental'!O183-('Modelos normativos'!AQ183-SIN(0.083/('Dataset experimental'!M183-'Dataset experimental'!O183))-'Modelos empíricos'!I183)/0.646</f>
        <v>1.974558193082891</v>
      </c>
      <c r="X183" s="3">
        <f>'Modelos normativos'!S183+'Avaliação do resultado ML'!A183</f>
        <v>0.197220180381463</v>
      </c>
      <c r="Y183" s="3">
        <f>X183/'Dataset experimental'!$AF183</f>
        <v>1.0956676687859055</v>
      </c>
      <c r="AK183" s="3">
        <f>'Modelos Propostos'!B183+H183</f>
        <v>0.2211282706363441</v>
      </c>
      <c r="AL183" s="3">
        <f>AK183/'Dataset experimental'!$AF183</f>
        <v>1.2284903924241339</v>
      </c>
      <c r="AW183" s="3">
        <f>'Modelos normativos'!S183+F183</f>
        <v>0.20621609883400774</v>
      </c>
      <c r="AX183" s="3">
        <f>AW183/'Dataset experimental'!$AF183</f>
        <v>1.1456449935222652</v>
      </c>
      <c r="BI183" s="3">
        <f>'Modelos Propostos'!B183+S183</f>
        <v>0.28579889886419763</v>
      </c>
      <c r="BJ183" s="3">
        <f>BI183/'Dataset experimental'!$AF183</f>
        <v>1.5877716603566536</v>
      </c>
      <c r="BU183" s="3">
        <f>'Modelos Propostos'!B183+L183</f>
        <v>0.26537564254625912</v>
      </c>
      <c r="BV183" s="3">
        <f>BU183/'Dataset experimental'!$AF183</f>
        <v>1.4743091252569951</v>
      </c>
      <c r="CH183" s="3">
        <f>'Modelos Propostos'!B183+Q183</f>
        <v>0.24898951106626038</v>
      </c>
      <c r="CI183" s="3">
        <f>CH183/'Dataset experimental'!$AF183</f>
        <v>1.3832750614792244</v>
      </c>
    </row>
    <row r="184" spans="1:87" x14ac:dyDescent="0.25">
      <c r="A184" s="3">
        <f t="shared" si="6"/>
        <v>-1.5093020775741744E-2</v>
      </c>
      <c r="B184" s="8">
        <f>'Dataset experimental'!K184*COS('Dataset experimental'!AC184)-'Dataset experimental'!M184-'Dataset experimental'!C184</f>
        <v>0.11281716548190057</v>
      </c>
      <c r="C184" s="8">
        <f>('Dataset experimental'!AE184+SIN('Avaliação do resultado ML'!B184))*0.70674187</f>
        <v>-0.48842528458745027</v>
      </c>
      <c r="D184" s="8">
        <f>'Modelos Propostos'!E184+'Avaliação do resultado ML'!C184-'Modelos normativos'!AQ184</f>
        <v>0.31028805518766406</v>
      </c>
      <c r="E184" s="8">
        <f>'Modelos empíricos'!I184+1.1854</f>
        <v>2.6720382351540182</v>
      </c>
      <c r="F184" s="3">
        <f>-0.01753*('Modelos normativos'!AN184-'Dataset experimental'!C184-ABS(G184)-('Modelos Propostos'!E184-'Modelos normativos'!AP184)/0.25291)</f>
        <v>-9.3786293767166989E-3</v>
      </c>
      <c r="G184" s="3">
        <f>'Dataset experimental'!K184+'Modelos empíricos'!K184^2+('Modelos Propostos'!E184-'Modelos normativos'!AQ184)*4.10553</f>
        <v>2.7029376090813675</v>
      </c>
      <c r="H184" s="3">
        <f t="shared" si="7"/>
        <v>-0.14737113880746136</v>
      </c>
      <c r="I184" s="3">
        <f>(1.61428/'Dataset experimental'!Q184)^3</f>
        <v>-4.4807919343373959</v>
      </c>
      <c r="J184" s="3">
        <f>SIN('Dataset experimental'!E184)+1.450178*(SIN('Avaliação do resultado ML'!I184)+'Dataset experimental'!C184)</f>
        <v>-1.3031714381777459</v>
      </c>
      <c r="K184" s="3">
        <f>('Modelos empíricos'!C184-'Dataset experimental'!G184)*'Dataset experimental'!AE184-'Modelos normativos'!AP184</f>
        <v>-3.1857453698472735</v>
      </c>
      <c r="L184" s="3">
        <f>0.0076*'Dataset experimental'!B184+'Avaliação do resultado ML'!M184+'Avaliação do resultado ML'!N184+(-0.0328)*(0.0171*'Dataset experimental'!AD184-0.9442)*'Avaliação do resultado ML'!O184-'Avaliação do resultado ML'!P184-0.0364</f>
        <v>-0.10701956754581966</v>
      </c>
      <c r="M184" s="8">
        <f>0.03283*SIN(0.7328*'Dataset experimental'!D184-1.8266)</f>
        <v>-2.9165448202748849E-2</v>
      </c>
      <c r="N184" s="8">
        <f>0.0476*SIN(4.2067/(0.0095*'Dataset experimental'!P184-1.9338)^3)</f>
        <v>4.5551579682747624E-2</v>
      </c>
      <c r="O184" s="8">
        <f>0.0214*'Dataset experimental'!F184-3.1067*'Dataset experimental'!B184*'Dataset experimental'!P184*('Dataset experimental'!T184-'Dataset experimental'!R184)*(0.39*'Dataset experimental'!P184*'Dataset experimental'!T184/'Dataset experimental'!V184-'Dataset experimental'!Z184+3.12)/(100000*'Dataset experimental'!V184)+0.7995</f>
        <v>-1.9900394847821552</v>
      </c>
      <c r="P184" s="8">
        <f>0.4461*('Dataset experimental'!Z184-0.6*'Modelos normativos'!AB184)*(3.4*'Dataset experimental'!L184+0.17*'Dataset experimental'!B184/'Modelos normativos'!AC184)/200000</f>
        <v>0.11056076043102002</v>
      </c>
      <c r="Q184" s="3">
        <f>0.0076*'Dataset experimental'!B184+(-0.0328)*(0.0171*'Dataset experimental'!AD184-0.9442)*'Avaliação do resultado ML'!O184-'Avaliação do resultado ML'!P184-0.0364</f>
        <v>-0.12340569902581845</v>
      </c>
      <c r="R184" s="3">
        <f t="shared" si="8"/>
        <v>0.72619081600257873</v>
      </c>
      <c r="S184" s="3">
        <f>(-0.042-0.014*'Com TS variável MC2020'!Q193)*('Modelos normativos'!AP184-ABS('Modelos Propostos'!K184)-'Dataset experimental'!W184+COS(T184))</f>
        <v>-9.2083602427452352E-2</v>
      </c>
      <c r="T184" s="3">
        <f>'Dataset experimental'!O184-('Modelos normativos'!AQ184-SIN(0.083/('Dataset experimental'!M184-'Dataset experimental'!O184))-'Modelos empíricos'!I184)/0.646</f>
        <v>1.8759449074097299</v>
      </c>
      <c r="X184" s="3">
        <f>'Modelos normativos'!S184+'Avaliação do resultado ML'!A184</f>
        <v>0.21215249042726114</v>
      </c>
      <c r="Y184" s="3">
        <f>X184/'Dataset experimental'!$AF184</f>
        <v>1.1786249468181176</v>
      </c>
      <c r="AK184" s="3">
        <f>'Modelos Propostos'!B184+H184</f>
        <v>0.23656756500355011</v>
      </c>
      <c r="AL184" s="3">
        <f>AK184/'Dataset experimental'!$AF184</f>
        <v>1.3142642500197228</v>
      </c>
      <c r="AW184" s="3">
        <f>'Modelos normativos'!S184+F184</f>
        <v>0.21786688182628616</v>
      </c>
      <c r="AX184" s="3">
        <f>AW184/'Dataset experimental'!$AF184</f>
        <v>1.2103715657015899</v>
      </c>
      <c r="BI184" s="3">
        <f>'Modelos Propostos'!B184+S184</f>
        <v>0.29185510138355913</v>
      </c>
      <c r="BJ184" s="3">
        <f>BI184/'Dataset experimental'!$AF184</f>
        <v>1.621417229908662</v>
      </c>
      <c r="BU184" s="3">
        <f>'Modelos Propostos'!B184+L184</f>
        <v>0.27691913626519182</v>
      </c>
      <c r="BV184" s="3">
        <f>BU184/'Dataset experimental'!$AF184</f>
        <v>1.5384396459177323</v>
      </c>
      <c r="CH184" s="3">
        <f>'Modelos Propostos'!B184+Q184</f>
        <v>0.26053300478519303</v>
      </c>
      <c r="CI184" s="3">
        <f>CH184/'Dataset experimental'!$AF184</f>
        <v>1.4474055821399614</v>
      </c>
    </row>
    <row r="185" spans="1:87" x14ac:dyDescent="0.25">
      <c r="A185" s="3">
        <f t="shared" si="6"/>
        <v>-1.0574903595074549E-2</v>
      </c>
      <c r="B185" s="8">
        <f>'Dataset experimental'!K185*COS('Dataset experimental'!AC185)-'Dataset experimental'!M185-'Dataset experimental'!C185</f>
        <v>0.11281716548190057</v>
      </c>
      <c r="C185" s="8">
        <f>('Dataset experimental'!AE185+SIN('Avaliação do resultado ML'!B185))*0.70674187</f>
        <v>-0.48565161754200697</v>
      </c>
      <c r="D185" s="8">
        <f>'Modelos Propostos'!E185+'Avaliação do resultado ML'!C185-'Modelos normativos'!AQ185</f>
        <v>0.35484038224114045</v>
      </c>
      <c r="E185" s="8">
        <f>'Modelos empíricos'!I185+1.1854</f>
        <v>2.6386546330276048</v>
      </c>
      <c r="F185" s="3">
        <f>-0.01753*('Modelos normativos'!AN185-'Dataset experimental'!C185-ABS(G185)-('Modelos Propostos'!E185-'Modelos normativos'!AP185)/0.25291)</f>
        <v>-9.0502168920110499E-3</v>
      </c>
      <c r="G185" s="3">
        <f>'Dataset experimental'!K185+'Modelos empíricos'!K185^2+('Modelos Propostos'!E185-'Modelos normativos'!AQ185)*4.10553</f>
        <v>2.871364895692345</v>
      </c>
      <c r="H185" s="3">
        <f t="shared" si="7"/>
        <v>-0.15611148933255239</v>
      </c>
      <c r="I185" s="3">
        <f>(1.61428/'Dataset experimental'!Q185)^3</f>
        <v>-4.4807919343373959</v>
      </c>
      <c r="J185" s="3">
        <f>SIN('Dataset experimental'!E185)+1.450178*(SIN('Avaliação do resultado ML'!I185)+'Dataset experimental'!C185)</f>
        <v>-1.3031714381777459</v>
      </c>
      <c r="K185" s="3">
        <f>('Modelos empíricos'!C185-'Dataset experimental'!G185)*'Dataset experimental'!AE185-'Modelos normativos'!AP185</f>
        <v>-3.4519759676264696</v>
      </c>
      <c r="L185" s="3">
        <f>0.0076*'Dataset experimental'!B185+'Avaliação do resultado ML'!M185+'Avaliação do resultado ML'!N185+(-0.0328)*(0.0171*'Dataset experimental'!AD185-0.9442)*'Avaliação do resultado ML'!O185-'Avaliação do resultado ML'!P185-0.0364</f>
        <v>-0.11949288044389877</v>
      </c>
      <c r="M185" s="8">
        <f>0.03283*SIN(0.7328*'Dataset experimental'!D185-1.8266)</f>
        <v>-2.9165448202748849E-2</v>
      </c>
      <c r="N185" s="8">
        <f>0.0476*SIN(4.2067/(0.0095*'Dataset experimental'!P185-1.9338)^3)</f>
        <v>4.5551579682747624E-2</v>
      </c>
      <c r="O185" s="8">
        <f>0.0214*'Dataset experimental'!F185-3.1067*'Dataset experimental'!B185*'Dataset experimental'!P185*('Dataset experimental'!T185-'Dataset experimental'!R185)*(0.39*'Dataset experimental'!P185*'Dataset experimental'!T185/'Dataset experimental'!V185-'Dataset experimental'!Z185+3.12)/(100000*'Dataset experimental'!V185)+0.7995</f>
        <v>-2.1718790570326258</v>
      </c>
      <c r="P185" s="8">
        <f>0.4461*('Dataset experimental'!Z185-0.6*'Modelos normativos'!AB185)*(3.4*'Dataset experimental'!L185+0.17*'Dataset experimental'!B185/'Modelos normativos'!AC185)/200000</f>
        <v>0.11852210220437237</v>
      </c>
      <c r="Q185" s="3">
        <f>0.0076*'Dataset experimental'!B185+(-0.0328)*(0.0171*'Dataset experimental'!AD185-0.9442)*'Avaliação do resultado ML'!O185-'Avaliação do resultado ML'!P185-0.0364</f>
        <v>-0.13587901192389756</v>
      </c>
      <c r="R185" s="3">
        <f t="shared" si="8"/>
        <v>0.76543296688017759</v>
      </c>
      <c r="S185" s="3">
        <f>(-0.042-0.014*'Com TS variável MC2020'!Q194)*('Modelos normativos'!AP185-ABS('Modelos Propostos'!K185)-'Dataset experimental'!W185+COS(T185))</f>
        <v>-0.11871427844150716</v>
      </c>
      <c r="T185" s="3">
        <f>'Dataset experimental'!O185-('Modelos normativos'!AQ185-SIN(0.083/('Dataset experimental'!M185-'Dataset experimental'!O185))-'Modelos empíricos'!I185)/0.646</f>
        <v>1.656461610030433</v>
      </c>
      <c r="X185" s="3">
        <f>'Modelos normativos'!S185+'Avaliação do resultado ML'!A185</f>
        <v>0.2321864283879207</v>
      </c>
      <c r="Y185" s="3">
        <f>X185/'Dataset experimental'!$AF185</f>
        <v>1.2220338336206353</v>
      </c>
      <c r="AK185" s="3">
        <f>'Modelos Propostos'!B185+H185</f>
        <v>0.25383213115901126</v>
      </c>
      <c r="AL185" s="3">
        <f>AK185/'Dataset experimental'!$AF185</f>
        <v>1.3359585850474276</v>
      </c>
      <c r="AW185" s="3">
        <f>'Modelos normativos'!S185+F185</f>
        <v>0.23371111509098419</v>
      </c>
      <c r="AX185" s="3">
        <f>AW185/'Dataset experimental'!$AF185</f>
        <v>1.2300585004788642</v>
      </c>
      <c r="BI185" s="3">
        <f>'Modelos Propostos'!B185+S185</f>
        <v>0.29122934205005646</v>
      </c>
      <c r="BJ185" s="3">
        <f>BI185/'Dataset experimental'!$AF185</f>
        <v>1.5327860107897708</v>
      </c>
      <c r="BU185" s="3">
        <f>'Modelos Propostos'!B185+L185</f>
        <v>0.29045074004766486</v>
      </c>
      <c r="BV185" s="3">
        <f>BU185/'Dataset experimental'!$AF185</f>
        <v>1.5286881055140256</v>
      </c>
      <c r="CH185" s="3">
        <f>'Modelos Propostos'!B185+Q185</f>
        <v>0.27406460856766607</v>
      </c>
      <c r="CI185" s="3">
        <f>CH185/'Dataset experimental'!$AF185</f>
        <v>1.4424453082508741</v>
      </c>
    </row>
    <row r="186" spans="1:87" x14ac:dyDescent="0.25">
      <c r="A186" s="3">
        <f t="shared" si="6"/>
        <v>-5.7490567503656054E-3</v>
      </c>
      <c r="B186" s="8">
        <f>'Dataset experimental'!K186*COS('Dataset experimental'!AC186)-'Dataset experimental'!M186-'Dataset experimental'!C186</f>
        <v>0.11281716548190057</v>
      </c>
      <c r="C186" s="8">
        <f>('Dataset experimental'!AE186+SIN('Avaliação do resultado ML'!B186))*0.70674187</f>
        <v>-0.48263676205782963</v>
      </c>
      <c r="D186" s="8">
        <f>'Modelos Propostos'!E186+'Avaliação do resultado ML'!C186-'Modelos normativos'!AQ186</f>
        <v>0.4040979514990457</v>
      </c>
      <c r="E186" s="8">
        <f>'Modelos empíricos'!I186+1.1854</f>
        <v>2.6123152597866683</v>
      </c>
      <c r="F186" s="3">
        <f>-0.01753*('Modelos normativos'!AN186-'Dataset experimental'!C186-ABS(G186)-('Modelos Propostos'!E186-'Modelos normativos'!AP186)/0.25291)</f>
        <v>-8.3452861960961015E-3</v>
      </c>
      <c r="G186" s="3">
        <f>'Dataset experimental'!K186+'Modelos empíricos'!K186^2+('Modelos Propostos'!E186-'Modelos normativos'!AQ186)*4.10553</f>
        <v>3.0710012135629752</v>
      </c>
      <c r="H186" s="3">
        <f t="shared" si="7"/>
        <v>-0.16555922781894883</v>
      </c>
      <c r="I186" s="3">
        <f>(1.61428/'Dataset experimental'!Q186)^3</f>
        <v>-4.4807919343373959</v>
      </c>
      <c r="J186" s="3">
        <f>SIN('Dataset experimental'!E186)+1.450178*(SIN('Avaliação do resultado ML'!I186)+'Dataset experimental'!C186)</f>
        <v>-1.3031714381777459</v>
      </c>
      <c r="K186" s="3">
        <f>('Modelos empíricos'!C186-'Dataset experimental'!G186)*'Dataset experimental'!AE186-'Modelos normativos'!AP186</f>
        <v>-3.7397535639224322</v>
      </c>
      <c r="L186" s="3">
        <f>0.0076*'Dataset experimental'!B186+'Avaliação do resultado ML'!M186+'Avaliação do resultado ML'!N186+(-0.0328)*(0.0171*'Dataset experimental'!AD186-0.9442)*'Avaliação do resultado ML'!O186-'Avaliação do resultado ML'!P186-0.0364</f>
        <v>-0.13299761697870616</v>
      </c>
      <c r="M186" s="8">
        <f>0.03283*SIN(0.7328*'Dataset experimental'!D186-1.8266)</f>
        <v>-2.9165448202748849E-2</v>
      </c>
      <c r="N186" s="8">
        <f>0.0476*SIN(4.2067/(0.0095*'Dataset experimental'!P186-1.9338)^3)</f>
        <v>4.5551579682747624E-2</v>
      </c>
      <c r="O186" s="8">
        <f>0.0214*'Dataset experimental'!F186-3.1067*'Dataset experimental'!B186*'Dataset experimental'!P186*('Dataset experimental'!T186-'Dataset experimental'!R186)*(0.39*'Dataset experimental'!P186*'Dataset experimental'!T186/'Dataset experimental'!V186-'Dataset experimental'!Z186+3.12)/(100000*'Dataset experimental'!V186)+0.7995</f>
        <v>-2.3695307660005271</v>
      </c>
      <c r="P186" s="8">
        <f>0.4461*('Dataset experimental'!Z186-0.6*'Modelos normativos'!AB186)*(3.4*'Dataset experimental'!L186+0.17*'Dataset experimental'!B186/'Modelos normativos'!AC186)/200000</f>
        <v>0.12717573456671183</v>
      </c>
      <c r="Q186" s="3">
        <f>0.0076*'Dataset experimental'!B186+(-0.0328)*(0.0171*'Dataset experimental'!AD186-0.9442)*'Avaliação do resultado ML'!O186-'Avaliação do resultado ML'!P186-0.0364</f>
        <v>-0.14938374845870492</v>
      </c>
      <c r="R186" s="3">
        <f t="shared" si="8"/>
        <v>0.80332349172435624</v>
      </c>
      <c r="S186" s="3">
        <f>(-0.042-0.014*'Com TS variável MC2020'!Q195)*('Modelos normativos'!AP186-ABS('Modelos Propostos'!K186)-'Dataset experimental'!W186+COS(T186))</f>
        <v>-0.13805830657777987</v>
      </c>
      <c r="T186" s="3">
        <f>'Dataset experimental'!O186-('Modelos normativos'!AQ186-SIN(0.083/('Dataset experimental'!M186-'Dataset experimental'!O186))-'Modelos empíricos'!I186)/0.646</f>
        <v>1.4332908747997932</v>
      </c>
      <c r="X186" s="3">
        <f>'Modelos normativos'!S186+'Avaliação do resultado ML'!A186</f>
        <v>0.2538772978195778</v>
      </c>
      <c r="Y186" s="3">
        <f>X186/'Dataset experimental'!$AF186</f>
        <v>1.269386489097889</v>
      </c>
      <c r="AK186" s="3">
        <f>'Modelos Propostos'!B186+H186</f>
        <v>0.27265060645582334</v>
      </c>
      <c r="AL186" s="3">
        <f>AK186/'Dataset experimental'!$AF186</f>
        <v>1.3632530322791165</v>
      </c>
      <c r="AW186" s="3">
        <f>'Modelos normativos'!S186+F186</f>
        <v>0.25128106837384728</v>
      </c>
      <c r="AX186" s="3">
        <f>AW186/'Dataset experimental'!$AF186</f>
        <v>1.2564053418692362</v>
      </c>
      <c r="BI186" s="3">
        <f>'Modelos Propostos'!B186+S186</f>
        <v>0.30015152769699227</v>
      </c>
      <c r="BJ186" s="3">
        <f>BI186/'Dataset experimental'!$AF186</f>
        <v>1.5007576384849612</v>
      </c>
      <c r="BU186" s="3">
        <f>'Modelos Propostos'!B186+L186</f>
        <v>0.30521221729606601</v>
      </c>
      <c r="BV186" s="3">
        <f>BU186/'Dataset experimental'!$AF186</f>
        <v>1.5260610864803299</v>
      </c>
      <c r="CH186" s="3">
        <f>'Modelos Propostos'!B186+Q186</f>
        <v>0.28882608581606728</v>
      </c>
      <c r="CI186" s="3">
        <f>CH186/'Dataset experimental'!$AF186</f>
        <v>1.4441304290803363</v>
      </c>
    </row>
    <row r="187" spans="1:87" x14ac:dyDescent="0.25">
      <c r="A187" s="3">
        <f t="shared" si="6"/>
        <v>1.36199379183638E-3</v>
      </c>
      <c r="B187" s="8">
        <f>'Dataset experimental'!K187*COS('Dataset experimental'!AC187)-'Dataset experimental'!M187-'Dataset experimental'!C187</f>
        <v>0.11281716548190057</v>
      </c>
      <c r="C187" s="8">
        <f>('Dataset experimental'!AE187+SIN('Avaliação do resultado ML'!B187))*0.70674187</f>
        <v>-0.47865715281871546</v>
      </c>
      <c r="D187" s="8">
        <f>'Modelos Propostos'!E187+'Avaliação do resultado ML'!C187-'Modelos normativos'!AQ187</f>
        <v>0.47034763799086765</v>
      </c>
      <c r="E187" s="8">
        <f>'Modelos empíricos'!I187+1.1854</f>
        <v>2.5381837208076847</v>
      </c>
      <c r="F187" s="3">
        <f>-0.01753*('Modelos normativos'!AN187-'Dataset experimental'!C187-ABS(G187)-('Modelos Propostos'!E187-'Modelos normativos'!AP187)/0.25291)</f>
        <v>-6.8733369403375941E-3</v>
      </c>
      <c r="G187" s="3">
        <f>'Dataset experimental'!K187+'Modelos empíricos'!K187^2+('Modelos Propostos'!E187-'Modelos normativos'!AQ187)*4.10553</f>
        <v>3.3605454910640287</v>
      </c>
      <c r="H187" s="3">
        <f t="shared" si="7"/>
        <v>-0.17794627780296829</v>
      </c>
      <c r="I187" s="3">
        <f>(1.61428/'Dataset experimental'!Q187)^3</f>
        <v>-4.4807919343373959</v>
      </c>
      <c r="J187" s="3">
        <f>SIN('Dataset experimental'!E187)+1.450178*(SIN('Avaliação do resultado ML'!I187)+'Dataset experimental'!C187)</f>
        <v>-1.3031714381777459</v>
      </c>
      <c r="K187" s="3">
        <f>('Modelos empíricos'!C187-'Dataset experimental'!G187)*'Dataset experimental'!AE187-'Modelos normativos'!AP187</f>
        <v>-4.1170624272797109</v>
      </c>
      <c r="L187" s="3">
        <f>0.0076*'Dataset experimental'!B187+'Avaliação do resultado ML'!M187+'Avaliação do resultado ML'!N187+(-0.0328)*(0.0171*'Dataset experimental'!AD187-0.9442)*'Avaliação do resultado ML'!O187-'Avaliação do resultado ML'!P187-0.0364</f>
        <v>-0.1507389956380652</v>
      </c>
      <c r="M187" s="8">
        <f>0.03283*SIN(0.7328*'Dataset experimental'!D187-1.8266)</f>
        <v>-2.9165448202748849E-2</v>
      </c>
      <c r="N187" s="8">
        <f>0.0476*SIN(4.2067/(0.0095*'Dataset experimental'!P187-1.9338)^3)</f>
        <v>4.5551579682747624E-2</v>
      </c>
      <c r="O187" s="8">
        <f>0.0214*'Dataset experimental'!F187-3.1067*'Dataset experimental'!B187*'Dataset experimental'!P187*('Dataset experimental'!T187-'Dataset experimental'!R187)*(0.39*'Dataset experimental'!P187*'Dataset experimental'!T187/'Dataset experimental'!V187-'Dataset experimental'!Z187+3.12)/(100000*'Dataset experimental'!V187)+0.7995</f>
        <v>-2.6304310218381568</v>
      </c>
      <c r="P187" s="8">
        <f>0.4461*('Dataset experimental'!Z187-0.6*'Modelos normativos'!AB187)*(3.4*'Dataset experimental'!L187+0.17*'Dataset experimental'!B187/'Modelos normativos'!AC187)/200000</f>
        <v>0.13859852928499988</v>
      </c>
      <c r="Q187" s="3">
        <f>0.0076*'Dataset experimental'!B187+(-0.0328)*(0.0171*'Dataset experimental'!AD187-0.9442)*'Avaliação do resultado ML'!O187-'Avaliação do resultado ML'!P187-0.0364</f>
        <v>-0.16712512711806393</v>
      </c>
      <c r="R187" s="3">
        <f t="shared" si="8"/>
        <v>0.84710395462708998</v>
      </c>
      <c r="S187" s="3">
        <f>(-0.042-0.014*'Com TS variável MC2020'!Q196)*('Modelos normativos'!AP187-ABS('Modelos Propostos'!K187)-'Dataset experimental'!W187+COS(T187))</f>
        <v>-0.16161988880126388</v>
      </c>
      <c r="T187" s="3">
        <f>'Dataset experimental'!O187-('Modelos normativos'!AQ187-SIN(0.083/('Dataset experimental'!M187-'Dataset experimental'!O187))-'Modelos empíricos'!I187)/0.646</f>
        <v>1.0777711911359891</v>
      </c>
      <c r="X187" s="3">
        <f>'Modelos normativos'!S187+'Avaliação do resultado ML'!A187</f>
        <v>0.28325017817655124</v>
      </c>
      <c r="Y187" s="3">
        <f>X187/'Dataset experimental'!$AF187</f>
        <v>1.2875008098934146</v>
      </c>
      <c r="AK187" s="3">
        <f>'Modelos Propostos'!B187+H187</f>
        <v>0.29757495866563916</v>
      </c>
      <c r="AL187" s="3">
        <f>AK187/'Dataset experimental'!$AF187</f>
        <v>1.3526134484801779</v>
      </c>
      <c r="AW187" s="3">
        <f>'Modelos normativos'!S187+F187</f>
        <v>0.27501484744437726</v>
      </c>
      <c r="AX187" s="3">
        <f>AW187/'Dataset experimental'!$AF187</f>
        <v>1.250067488383533</v>
      </c>
      <c r="BI187" s="3">
        <f>'Modelos Propostos'!B187+S187</f>
        <v>0.31390134766734357</v>
      </c>
      <c r="BJ187" s="3">
        <f>BI187/'Dataset experimental'!$AF187</f>
        <v>1.4268243075788345</v>
      </c>
      <c r="BU187" s="3">
        <f>'Modelos Propostos'!B187+L187</f>
        <v>0.32478224083054225</v>
      </c>
      <c r="BV187" s="3">
        <f>BU187/'Dataset experimental'!$AF187</f>
        <v>1.476282912866101</v>
      </c>
      <c r="CH187" s="3">
        <f>'Modelos Propostos'!B187+Q187</f>
        <v>0.30839610935054351</v>
      </c>
      <c r="CI187" s="3">
        <f>CH187/'Dataset experimental'!$AF187</f>
        <v>1.401800497047925</v>
      </c>
    </row>
    <row r="188" spans="1:87" x14ac:dyDescent="0.25">
      <c r="A188" s="3">
        <f t="shared" si="6"/>
        <v>1.6197450550007125E-2</v>
      </c>
      <c r="B188" s="8">
        <f>'Dataset experimental'!K188*COS('Dataset experimental'!AC188)-'Dataset experimental'!M188-'Dataset experimental'!C188</f>
        <v>-1.1734920335813603</v>
      </c>
      <c r="C188" s="8">
        <f>('Dataset experimental'!AE188+SIN('Avaliação do resultado ML'!B188))*0.70674187</f>
        <v>-1.0900419961389605</v>
      </c>
      <c r="D188" s="8">
        <f>'Modelos Propostos'!E188+'Avaliação do resultado ML'!C188-'Modelos normativos'!AQ188</f>
        <v>-0.62398387267446709</v>
      </c>
      <c r="E188" s="8">
        <f>'Modelos empíricos'!I188+1.1854</f>
        <v>2.4695388438609003</v>
      </c>
      <c r="F188" s="3">
        <f>-0.01753*('Modelos normativos'!AN188-'Dataset experimental'!C188-ABS(G188)-('Modelos Propostos'!E188-'Modelos normativos'!AP188)/0.25291)</f>
        <v>6.1497094194988534E-2</v>
      </c>
      <c r="G188" s="3">
        <f>'Dataset experimental'!K188+'Modelos empíricos'!K188^2+('Modelos Propostos'!E188-'Modelos normativos'!AQ188)*4.10553</f>
        <v>2.2324540906557404</v>
      </c>
      <c r="H188" s="3">
        <f t="shared" si="7"/>
        <v>5.1865527123107796E-2</v>
      </c>
      <c r="I188" s="3">
        <f>(1.61428/'Dataset experimental'!Q188)^3</f>
        <v>-4.4807919343373959</v>
      </c>
      <c r="J188" s="3">
        <f>SIN('Dataset experimental'!E188)+1.450178*(SIN('Avaliação do resultado ML'!I188)+'Dataset experimental'!C188)</f>
        <v>1.0141224240239506</v>
      </c>
      <c r="K188" s="3">
        <f>('Modelos empíricos'!C188-'Dataset experimental'!G188)*'Dataset experimental'!AE188-'Modelos normativos'!AP188</f>
        <v>0.56569868846791049</v>
      </c>
      <c r="L188" s="3">
        <f>0.0076*'Dataset experimental'!B188+'Avaliação do resultado ML'!M188+'Avaliação do resultado ML'!N188+(-0.0328)*(0.0171*'Dataset experimental'!AD188-0.9442)*'Avaliação do resultado ML'!O188-'Avaliação do resultado ML'!P188-0.0364</f>
        <v>4.3621460246762514E-2</v>
      </c>
      <c r="M188" s="8">
        <f>0.03283*SIN(0.7328*'Dataset experimental'!D188-1.8266)</f>
        <v>-2.9165448202748849E-2</v>
      </c>
      <c r="N188" s="8">
        <f>0.0476*SIN(4.2067/(0.0095*'Dataset experimental'!P188-1.9338)^3)</f>
        <v>4.5551579682747624E-2</v>
      </c>
      <c r="O188" s="8">
        <f>0.0214*'Dataset experimental'!F188-3.1067*'Dataset experimental'!B188*'Dataset experimental'!P188*('Dataset experimental'!T188-'Dataset experimental'!R188)*(0.39*'Dataset experimental'!P188*'Dataset experimental'!T188/'Dataset experimental'!V188-'Dataset experimental'!Z188+3.12)/(100000*'Dataset experimental'!V188)+0.7995</f>
        <v>-0.16585102668492269</v>
      </c>
      <c r="P188" s="8">
        <f>0.4461*('Dataset experimental'!Z188-0.6*'Modelos normativos'!AB188)*(3.4*'Dataset experimental'!L188+0.17*'Dataset experimental'!B188/'Modelos normativos'!AC188)/200000</f>
        <v>8.499387224366739E-2</v>
      </c>
      <c r="Q188" s="3">
        <f>0.0076*'Dataset experimental'!B188+(-0.0328)*(0.0171*'Dataset experimental'!AD188-0.9442)*'Avaliação do resultado ML'!O188-'Avaliação do resultado ML'!P188-0.0364</f>
        <v>2.7235328766763753E-2</v>
      </c>
      <c r="R188" s="3">
        <f t="shared" si="8"/>
        <v>0.8410492029363319</v>
      </c>
      <c r="S188" s="3">
        <f>(-0.042-0.014*'Com TS variável MC2020'!Q197)*('Modelos normativos'!AP188-ABS('Modelos Propostos'!K188)-'Dataset experimental'!W188+COS(T188))</f>
        <v>1.721849640881214E-2</v>
      </c>
      <c r="T188" s="3">
        <f>'Dataset experimental'!O188-('Modelos normativos'!AQ188-SIN(0.083/('Dataset experimental'!M188-'Dataset experimental'!O188))-'Modelos empíricos'!I188)/0.646</f>
        <v>4.8187646111393398</v>
      </c>
      <c r="X188" s="3">
        <f>'Modelos normativos'!S188+'Avaliação do resultado ML'!A188</f>
        <v>0.17870271429057022</v>
      </c>
      <c r="Y188" s="3">
        <f>X188/'Dataset experimental'!$AF188</f>
        <v>1.1168919643160637</v>
      </c>
      <c r="AK188" s="3">
        <f>'Modelos Propostos'!B188+H188</f>
        <v>0.22083776310352526</v>
      </c>
      <c r="AL188" s="3">
        <f>AK188/'Dataset experimental'!$AF188</f>
        <v>1.3802360193970329</v>
      </c>
      <c r="AW188" s="3">
        <f>'Modelos normativos'!S188+F188</f>
        <v>0.22400235793555162</v>
      </c>
      <c r="AX188" s="3">
        <f>AW188/'Dataset experimental'!$AF188</f>
        <v>1.4000147370971976</v>
      </c>
      <c r="BI188" s="3">
        <f>'Modelos Propostos'!B188+S188</f>
        <v>0.18619073238922962</v>
      </c>
      <c r="BJ188" s="3">
        <f>BI188/'Dataset experimental'!$AF188</f>
        <v>1.1636920774326851</v>
      </c>
      <c r="BU188" s="3">
        <f>'Modelos Propostos'!B188+L188</f>
        <v>0.21259369622718</v>
      </c>
      <c r="BV188" s="3">
        <f>BU188/'Dataset experimental'!$AF188</f>
        <v>1.3287106014198748</v>
      </c>
      <c r="CH188" s="3">
        <f>'Modelos Propostos'!B188+Q188</f>
        <v>0.19620756474718121</v>
      </c>
      <c r="CI188" s="3">
        <f>CH188/'Dataset experimental'!$AF188</f>
        <v>1.2262972796698826</v>
      </c>
    </row>
    <row r="189" spans="1:87" x14ac:dyDescent="0.25">
      <c r="A189" s="3">
        <f t="shared" si="6"/>
        <v>8.7579599312699319E-3</v>
      </c>
      <c r="B189" s="8">
        <f>'Dataset experimental'!K189*COS('Dataset experimental'!AC189)-'Dataset experimental'!M189-'Dataset experimental'!C189</f>
        <v>-1.1734920335813603</v>
      </c>
      <c r="C189" s="8">
        <f>('Dataset experimental'!AE189+SIN('Avaliação do resultado ML'!B189))*0.70674187</f>
        <v>-1.0544667014256672</v>
      </c>
      <c r="D189" s="8">
        <f>'Modelos Propostos'!E189+'Avaliação do resultado ML'!C189-'Modelos normativos'!AQ189</f>
        <v>-0.5302311188516009</v>
      </c>
      <c r="E189" s="8">
        <f>'Modelos empíricos'!I189+1.1854</f>
        <v>2.4107736802285205</v>
      </c>
      <c r="F189" s="3">
        <f>-0.01753*('Modelos normativos'!AN189-'Dataset experimental'!C189-ABS(G189)-('Modelos Propostos'!E189-'Modelos normativos'!AP189)/0.25291)</f>
        <v>4.5858453726318686E-2</v>
      </c>
      <c r="G189" s="3">
        <f>'Dataset experimental'!K189+'Modelos empíricos'!K189^2+('Modelos Propostos'!E189-'Modelos normativos'!AQ189)*4.10553</f>
        <v>2.0293338594940757</v>
      </c>
      <c r="H189" s="3">
        <f t="shared" si="7"/>
        <v>2.947202867796472E-2</v>
      </c>
      <c r="I189" s="3">
        <f>(1.61428/'Dataset experimental'!Q189)^3</f>
        <v>-4.4807919343373959</v>
      </c>
      <c r="J189" s="3">
        <f>SIN('Dataset experimental'!E189)+1.450178*(SIN('Avaliação do resultado ML'!I189)+'Dataset experimental'!C189)</f>
        <v>1.0141224240239506</v>
      </c>
      <c r="K189" s="3">
        <f>('Modelos empíricos'!C189-'Dataset experimental'!G189)*'Dataset experimental'!AE189-'Modelos normativos'!AP189</f>
        <v>-0.11640604638262497</v>
      </c>
      <c r="L189" s="3">
        <f>0.0076*'Dataset experimental'!B189+'Avaliação do resultado ML'!M189+'Avaliação do resultado ML'!N189+(-0.0328)*(0.0171*'Dataset experimental'!AD189-0.9442)*'Avaliação do resultado ML'!O189-'Avaliação do resultado ML'!P189-0.0364</f>
        <v>1.9737554078725683E-2</v>
      </c>
      <c r="M189" s="8">
        <f>0.03283*SIN(0.7328*'Dataset experimental'!D189-1.8266)</f>
        <v>-2.9165448202748849E-2</v>
      </c>
      <c r="N189" s="8">
        <f>0.0476*SIN(4.2067/(0.0095*'Dataset experimental'!P189-1.9338)^3)</f>
        <v>4.5551579682747624E-2</v>
      </c>
      <c r="O189" s="8">
        <f>0.0214*'Dataset experimental'!F189-3.1067*'Dataset experimental'!B189*'Dataset experimental'!P189*('Dataset experimental'!T189-'Dataset experimental'!R189)*(0.39*'Dataset experimental'!P189*'Dataset experimental'!T189/'Dataset experimental'!V189-'Dataset experimental'!Z189+3.12)/(100000*'Dataset experimental'!V189)+0.7995</f>
        <v>-0.51065676463628684</v>
      </c>
      <c r="P189" s="8">
        <f>0.4461*('Dataset experimental'!Z189-0.6*'Modelos normativos'!AB189)*(3.4*'Dataset experimental'!L189+0.17*'Dataset experimental'!B189/'Modelos normativos'!AC189)/200000</f>
        <v>0.10271478841176275</v>
      </c>
      <c r="Q189" s="3">
        <f>0.0076*'Dataset experimental'!B189+(-0.0328)*(0.0171*'Dataset experimental'!AD189-0.9442)*'Avaliação do resultado ML'!O189-'Avaliação do resultado ML'!P189-0.0364</f>
        <v>3.3514225987269219E-3</v>
      </c>
      <c r="R189" s="3">
        <f t="shared" si="8"/>
        <v>0.66970463059717411</v>
      </c>
      <c r="S189" s="3">
        <f>(-0.042-0.014*'Com TS variável MC2020'!Q198)*('Modelos normativos'!AP189-ABS('Modelos Propostos'!K189)-'Dataset experimental'!W189+COS(T189))</f>
        <v>9.4445880488603362E-3</v>
      </c>
      <c r="T189" s="3">
        <f>'Dataset experimental'!O189-('Modelos normativos'!AQ189-SIN(0.083/('Dataset experimental'!M189-'Dataset experimental'!O189))-'Modelos empíricos'!I189)/0.646</f>
        <v>4.1520948834111575</v>
      </c>
      <c r="X189" s="3">
        <f>'Modelos normativos'!S189+'Avaliação do resultado ML'!A189</f>
        <v>0.21405460577136556</v>
      </c>
      <c r="Y189" s="3">
        <f>X189/'Dataset experimental'!$AF189</f>
        <v>1.0702730288568278</v>
      </c>
      <c r="AK189" s="3">
        <f>'Modelos Propostos'!B189+H189</f>
        <v>0.25392993043813322</v>
      </c>
      <c r="AL189" s="3">
        <f>AK189/'Dataset experimental'!$AF189</f>
        <v>1.2696496521906659</v>
      </c>
      <c r="AW189" s="3">
        <f>'Modelos normativos'!S189+F189</f>
        <v>0.2511550995664143</v>
      </c>
      <c r="AX189" s="3">
        <f>AW189/'Dataset experimental'!$AF189</f>
        <v>1.2557754978320714</v>
      </c>
      <c r="BI189" s="3">
        <f>'Modelos Propostos'!B189+S189</f>
        <v>0.23390248980902884</v>
      </c>
      <c r="BJ189" s="3">
        <f>BI189/'Dataset experimental'!$AF189</f>
        <v>1.1695124490451441</v>
      </c>
      <c r="BU189" s="3">
        <f>'Modelos Propostos'!B189+L189</f>
        <v>0.24419545583889418</v>
      </c>
      <c r="BV189" s="3">
        <f>BU189/'Dataset experimental'!$AF189</f>
        <v>1.2209772791944709</v>
      </c>
      <c r="CH189" s="3">
        <f>'Modelos Propostos'!B189+Q189</f>
        <v>0.22780932435889542</v>
      </c>
      <c r="CI189" s="3">
        <f>CH189/'Dataset experimental'!$AF189</f>
        <v>1.139046621794477</v>
      </c>
    </row>
    <row r="190" spans="1:87" x14ac:dyDescent="0.25">
      <c r="A190" s="3">
        <f t="shared" si="6"/>
        <v>-3.7234525638885768E-4</v>
      </c>
      <c r="B190" s="8">
        <f>'Dataset experimental'!K190*COS('Dataset experimental'!AC190)-'Dataset experimental'!M190-'Dataset experimental'!C190</f>
        <v>-1.1734920335813603</v>
      </c>
      <c r="C190" s="8">
        <f>('Dataset experimental'!AE190+SIN('Avaliação do resultado ML'!B190))*0.70674187</f>
        <v>-1.0190120009317409</v>
      </c>
      <c r="D190" s="8">
        <f>'Modelos Propostos'!E190+'Avaliação do resultado ML'!C190-'Modelos normativos'!AQ190</f>
        <v>-0.43022060489313602</v>
      </c>
      <c r="E190" s="8">
        <f>'Modelos empíricos'!I190+1.1854</f>
        <v>2.42258685800594</v>
      </c>
      <c r="F190" s="3">
        <f>-0.01753*('Modelos normativos'!AN190-'Dataset experimental'!C190-ABS(G190)-('Modelos Propostos'!E190-'Modelos normativos'!AP190)/0.25291)</f>
        <v>3.3786142865947173E-2</v>
      </c>
      <c r="G190" s="3">
        <f>'Dataset experimental'!K190+'Modelos empíricos'!K190^2+('Modelos Propostos'!E190-'Modelos normativos'!AQ190)*4.10553</f>
        <v>2.0013199568607769</v>
      </c>
      <c r="H190" s="3">
        <f t="shared" si="7"/>
        <v>8.2775184647946014E-3</v>
      </c>
      <c r="I190" s="3">
        <f>(1.61428/'Dataset experimental'!Q190)^3</f>
        <v>-4.4807919343373959</v>
      </c>
      <c r="J190" s="3">
        <f>SIN('Dataset experimental'!E190)+1.450178*(SIN('Avaliação do resultado ML'!I190)+'Dataset experimental'!C190)</f>
        <v>1.0141224240239506</v>
      </c>
      <c r="K190" s="3">
        <f>('Modelos empíricos'!C190-'Dataset experimental'!G190)*'Dataset experimental'!AE190-'Modelos normativos'!AP190</f>
        <v>-0.76198966542527247</v>
      </c>
      <c r="L190" s="3">
        <f>0.0076*'Dataset experimental'!B190+'Avaliação do resultado ML'!M190+'Avaliação do resultado ML'!N190+(-0.0328)*(0.0171*'Dataset experimental'!AD190-0.9442)*'Avaliação do resultado ML'!O190-'Avaliação do resultado ML'!P190-0.0364</f>
        <v>-2.9301565894569864E-3</v>
      </c>
      <c r="M190" s="8">
        <f>0.03283*SIN(0.7328*'Dataset experimental'!D190-1.8266)</f>
        <v>-2.9165448202748849E-2</v>
      </c>
      <c r="N190" s="8">
        <f>0.0476*SIN(4.2067/(0.0095*'Dataset experimental'!P190-1.9338)^3)</f>
        <v>4.5551579682747624E-2</v>
      </c>
      <c r="O190" s="8">
        <f>0.0214*'Dataset experimental'!F190-3.1067*'Dataset experimental'!B190*'Dataset experimental'!P190*('Dataset experimental'!T190-'Dataset experimental'!R190)*(0.39*'Dataset experimental'!P190*'Dataset experimental'!T190/'Dataset experimental'!V190-'Dataset experimental'!Z190+3.12)/(100000*'Dataset experimental'!V190)+0.7995</f>
        <v>-0.85429366957764696</v>
      </c>
      <c r="P190" s="8">
        <f>0.4461*('Dataset experimental'!Z190-0.6*'Modelos normativos'!AB190)*(3.4*'Dataset experimental'!L190+0.17*'Dataset experimental'!B190/'Modelos normativos'!AC190)/200000</f>
        <v>0.12037563367759344</v>
      </c>
      <c r="Q190" s="3">
        <f>0.0076*'Dataset experimental'!B190+(-0.0328)*(0.0171*'Dataset experimental'!AD190-0.9442)*'Avaliação do resultado ML'!O190-'Avaliação do resultado ML'!P190-0.0364</f>
        <v>-1.9316288069455748E-2</v>
      </c>
      <c r="R190" s="3">
        <f t="shared" si="8"/>
        <v>-0.3539897376151242</v>
      </c>
      <c r="S190" s="3">
        <f>(-0.042-0.014*'Com TS variável MC2020'!Q199)*('Modelos normativos'!AP190-ABS('Modelos Propostos'!K190)-'Dataset experimental'!W190+COS(T190))</f>
        <v>8.5023865445776406E-3</v>
      </c>
      <c r="T190" s="3">
        <f>'Dataset experimental'!O190-('Modelos normativos'!AQ190-SIN(0.083/('Dataset experimental'!M190-'Dataset experimental'!O190))-'Modelos empíricos'!I190)/0.646</f>
        <v>3.5966310862930935</v>
      </c>
      <c r="X190" s="3">
        <f>'Modelos normativos'!S190+'Avaliação do resultado ML'!A190</f>
        <v>0.24757062715069858</v>
      </c>
      <c r="Y190" s="3">
        <f>X190/'Dataset experimental'!$AF190</f>
        <v>1.0763940310899938</v>
      </c>
      <c r="AK190" s="3">
        <f>'Modelos Propostos'!B190+H190</f>
        <v>0.28803299900207097</v>
      </c>
      <c r="AL190" s="3">
        <f>AK190/'Dataset experimental'!$AF190</f>
        <v>1.252317386965526</v>
      </c>
      <c r="AW190" s="3">
        <f>'Modelos normativos'!S190+F190</f>
        <v>0.28172911527303462</v>
      </c>
      <c r="AX190" s="3">
        <f>AW190/'Dataset experimental'!$AF190</f>
        <v>1.2249091968392809</v>
      </c>
      <c r="BI190" s="3">
        <f>'Modelos Propostos'!B190+S190</f>
        <v>0.28825786708185402</v>
      </c>
      <c r="BJ190" s="3">
        <f>BI190/'Dataset experimental'!$AF190</f>
        <v>1.2532950742689304</v>
      </c>
      <c r="BU190" s="3">
        <f>'Modelos Propostos'!B190+L190</f>
        <v>0.27682532394781939</v>
      </c>
      <c r="BV190" s="3">
        <f>BU190/'Dataset experimental'!$AF190</f>
        <v>1.203588364990519</v>
      </c>
      <c r="CH190" s="3">
        <f>'Modelos Propostos'!B190+Q190</f>
        <v>0.26043919246782066</v>
      </c>
      <c r="CI190" s="3">
        <f>CH190/'Dataset experimental'!$AF190</f>
        <v>1.132344315077481</v>
      </c>
    </row>
    <row r="191" spans="1:87" x14ac:dyDescent="0.25">
      <c r="A191" s="3">
        <f t="shared" si="6"/>
        <v>1.3256772597565671E-2</v>
      </c>
      <c r="B191" s="8">
        <f>'Dataset experimental'!K191*COS('Dataset experimental'!AC191)-'Dataset experimental'!M191-'Dataset experimental'!C191</f>
        <v>-1.1734920335813603</v>
      </c>
      <c r="C191" s="8">
        <f>('Dataset experimental'!AE191+SIN('Avaliação do resultado ML'!B191))*0.70674187</f>
        <v>-1.0900419961389605</v>
      </c>
      <c r="D191" s="8">
        <f>'Modelos Propostos'!E191+'Avaliação do resultado ML'!C191-'Modelos normativos'!AQ191</f>
        <v>-0.62398387267446709</v>
      </c>
      <c r="E191" s="8">
        <f>'Modelos empíricos'!I191+1.1854</f>
        <v>2.6529872501267429</v>
      </c>
      <c r="F191" s="3">
        <f>-0.01753*('Modelos normativos'!AN191-'Dataset experimental'!C191-ABS(G191)-('Modelos Propostos'!E191-'Modelos normativos'!AP191)/0.25291)</f>
        <v>6.1497094194988534E-2</v>
      </c>
      <c r="G191" s="3">
        <f>'Dataset experimental'!K191+'Modelos empíricos'!K191^2+('Modelos Propostos'!E191-'Modelos normativos'!AQ191)*4.10553</f>
        <v>2.2324540906557404</v>
      </c>
      <c r="H191" s="3">
        <f t="shared" si="7"/>
        <v>5.1865527123107796E-2</v>
      </c>
      <c r="I191" s="3">
        <f>(1.61428/'Dataset experimental'!Q191)^3</f>
        <v>-4.4807919343373959</v>
      </c>
      <c r="J191" s="3">
        <f>SIN('Dataset experimental'!E191)+1.450178*(SIN('Avaliação do resultado ML'!I191)+'Dataset experimental'!C191)</f>
        <v>1.0141224240239506</v>
      </c>
      <c r="K191" s="3">
        <f>('Modelos empíricos'!C191-'Dataset experimental'!G191)*'Dataset experimental'!AE191-'Modelos normativos'!AP191</f>
        <v>0.56569868846791049</v>
      </c>
      <c r="L191" s="3">
        <f>0.0076*'Dataset experimental'!B191+'Avaliação do resultado ML'!M191+'Avaliação do resultado ML'!N191+(-0.0328)*(0.0171*'Dataset experimental'!AD191-0.9442)*'Avaliação do resultado ML'!O191-'Avaliação do resultado ML'!P191-0.0364</f>
        <v>4.3621460246762514E-2</v>
      </c>
      <c r="M191" s="8">
        <f>0.03283*SIN(0.7328*'Dataset experimental'!D191-1.8266)</f>
        <v>-2.9165448202748849E-2</v>
      </c>
      <c r="N191" s="8">
        <f>0.0476*SIN(4.2067/(0.0095*'Dataset experimental'!P191-1.9338)^3)</f>
        <v>4.5551579682747624E-2</v>
      </c>
      <c r="O191" s="8">
        <f>0.0214*'Dataset experimental'!F191-3.1067*'Dataset experimental'!B191*'Dataset experimental'!P191*('Dataset experimental'!T191-'Dataset experimental'!R191)*(0.39*'Dataset experimental'!P191*'Dataset experimental'!T191/'Dataset experimental'!V191-'Dataset experimental'!Z191+3.12)/(100000*'Dataset experimental'!V191)+0.7995</f>
        <v>-0.16585102668492269</v>
      </c>
      <c r="P191" s="8">
        <f>0.4461*('Dataset experimental'!Z191-0.6*'Modelos normativos'!AB191)*(3.4*'Dataset experimental'!L191+0.17*'Dataset experimental'!B191/'Modelos normativos'!AC191)/200000</f>
        <v>8.499387224366739E-2</v>
      </c>
      <c r="Q191" s="3">
        <f>0.0076*'Dataset experimental'!B191+(-0.0328)*(0.0171*'Dataset experimental'!AD191-0.9442)*'Avaliação do resultado ML'!O191-'Avaliação do resultado ML'!P191-0.0364</f>
        <v>2.7235328766763753E-2</v>
      </c>
      <c r="R191" s="3">
        <f t="shared" si="8"/>
        <v>0.8410492029363319</v>
      </c>
      <c r="S191" s="3">
        <f>(-0.042-0.014*'Com TS variável MC2020'!Q200)*('Modelos normativos'!AP191-ABS('Modelos Propostos'!K191)-'Dataset experimental'!W191+COS(T191))</f>
        <v>9.6533018151177957E-3</v>
      </c>
      <c r="T191" s="3">
        <f>'Dataset experimental'!O191-('Modelos normativos'!AQ191-SIN(0.083/('Dataset experimental'!M191-'Dataset experimental'!O191))-'Modelos empíricos'!I191)/0.646</f>
        <v>5.1027404722319751</v>
      </c>
      <c r="X191" s="3">
        <f>'Modelos normativos'!S191+'Avaliação do resultado ML'!A191</f>
        <v>0.17576203633812876</v>
      </c>
      <c r="Y191" s="3">
        <f>X191/'Dataset experimental'!$AF191</f>
        <v>1.2554431167009197</v>
      </c>
      <c r="AK191" s="3">
        <f>'Modelos Propostos'!B191+H191</f>
        <v>0.22083776310352526</v>
      </c>
      <c r="AL191" s="3">
        <f>AK191/'Dataset experimental'!$AF191</f>
        <v>1.5774125935966088</v>
      </c>
      <c r="AW191" s="3">
        <f>'Modelos normativos'!S191+F191</f>
        <v>0.22400235793555162</v>
      </c>
      <c r="AX191" s="3">
        <f>AW191/'Dataset experimental'!$AF191</f>
        <v>1.6000168423967971</v>
      </c>
      <c r="BI191" s="3">
        <f>'Modelos Propostos'!B191+S191</f>
        <v>0.17862553779553525</v>
      </c>
      <c r="BJ191" s="3">
        <f>BI191/'Dataset experimental'!$AF191</f>
        <v>1.2758966985395375</v>
      </c>
      <c r="BU191" s="3">
        <f>'Modelos Propostos'!B191+L191</f>
        <v>0.21259369622718</v>
      </c>
      <c r="BV191" s="3">
        <f>BU191/'Dataset experimental'!$AF191</f>
        <v>1.518526401622714</v>
      </c>
      <c r="CH191" s="3">
        <f>'Modelos Propostos'!B191+Q191</f>
        <v>0.19620756474718121</v>
      </c>
      <c r="CI191" s="3">
        <f>CH191/'Dataset experimental'!$AF191</f>
        <v>1.4014826053370084</v>
      </c>
    </row>
    <row r="192" spans="1:87" x14ac:dyDescent="0.25">
      <c r="A192" s="3">
        <f t="shared" si="6"/>
        <v>5.4602708593534666E-3</v>
      </c>
      <c r="B192" s="8">
        <f>'Dataset experimental'!K192*COS('Dataset experimental'!AC192)-'Dataset experimental'!M192-'Dataset experimental'!C192</f>
        <v>-1.1734920335813603</v>
      </c>
      <c r="C192" s="8">
        <f>('Dataset experimental'!AE192+SIN('Avaliação do resultado ML'!B192))*0.70674187</f>
        <v>-1.0549490783031354</v>
      </c>
      <c r="D192" s="8">
        <f>'Modelos Propostos'!E192+'Avaliação do resultado ML'!C192-'Modelos normativos'!AQ192</f>
        <v>-0.53155136126251934</v>
      </c>
      <c r="E192" s="8">
        <f>'Modelos empíricos'!I192+1.1854</f>
        <v>2.6238565712735973</v>
      </c>
      <c r="F192" s="3">
        <f>-0.01753*('Modelos normativos'!AN192-'Dataset experimental'!C192-ABS(G192)-('Modelos Propostos'!E192-'Modelos normativos'!AP192)/0.25291)</f>
        <v>4.6046206239808193E-2</v>
      </c>
      <c r="G192" s="3">
        <f>'Dataset experimental'!K192+'Modelos empíricos'!K192^2+('Modelos Propostos'!E192-'Modelos normativos'!AQ192)*4.10553</f>
        <v>2.0308958352604649</v>
      </c>
      <c r="H192" s="3">
        <f t="shared" si="7"/>
        <v>2.9768120145798955E-2</v>
      </c>
      <c r="I192" s="3">
        <f>(1.61428/'Dataset experimental'!Q192)^3</f>
        <v>-4.4807919343373959</v>
      </c>
      <c r="J192" s="3">
        <f>SIN('Dataset experimental'!E192)+1.450178*(SIN('Avaliação do resultado ML'!I192)+'Dataset experimental'!C192)</f>
        <v>1.0141224240239506</v>
      </c>
      <c r="K192" s="3">
        <f>('Modelos empíricos'!C192-'Dataset experimental'!G192)*'Dataset experimental'!AE192-'Modelos normativos'!AP192</f>
        <v>-0.10738711650646793</v>
      </c>
      <c r="L192" s="3">
        <f>0.0076*'Dataset experimental'!B192+'Avaliação do resultado ML'!M192+'Avaliação do resultado ML'!N192+(-0.0328)*(0.0171*'Dataset experimental'!AD192-0.9442)*'Avaliação do resultado ML'!O192-'Avaliação do resultado ML'!P192-0.0364</f>
        <v>2.0053772760202759E-2</v>
      </c>
      <c r="M192" s="8">
        <f>0.03283*SIN(0.7328*'Dataset experimental'!D192-1.8266)</f>
        <v>-2.9165448202748849E-2</v>
      </c>
      <c r="N192" s="8">
        <f>0.0476*SIN(4.2067/(0.0095*'Dataset experimental'!P192-1.9338)^3)</f>
        <v>4.5551579682747624E-2</v>
      </c>
      <c r="O192" s="8">
        <f>0.0214*'Dataset experimental'!F192-3.1067*'Dataset experimental'!B192*'Dataset experimental'!P192*('Dataset experimental'!T192-'Dataset experimental'!R192)*(0.39*'Dataset experimental'!P192*'Dataset experimental'!T192/'Dataset experimental'!V192-'Dataset experimental'!Z192+3.12)/(100000*'Dataset experimental'!V192)+0.7995</f>
        <v>-0.50598143259626893</v>
      </c>
      <c r="P192" s="8">
        <f>0.4461*('Dataset experimental'!Z192-0.6*'Modelos normativos'!AB192)*(3.4*'Dataset experimental'!L192+0.17*'Dataset experimental'!B192/'Modelos normativos'!AC192)/200000</f>
        <v>0.10247450480270386</v>
      </c>
      <c r="Q192" s="3">
        <f>0.0076*'Dataset experimental'!B192+(-0.0328)*(0.0171*'Dataset experimental'!AD192-0.9442)*'Avaliação do resultado ML'!O192-'Avaliação do resultado ML'!P192-0.0364</f>
        <v>3.6676412802039982E-3</v>
      </c>
      <c r="R192" s="3">
        <f t="shared" si="8"/>
        <v>0.67366607840814097</v>
      </c>
      <c r="S192" s="3">
        <f>(-0.042-0.014*'Com TS variável MC2020'!Q201)*('Modelos normativos'!AP192-ABS('Modelos Propostos'!K192)-'Dataset experimental'!W192+COS(T192))</f>
        <v>-9.5239930096772745E-4</v>
      </c>
      <c r="T192" s="3">
        <f>'Dataset experimental'!O192-('Modelos normativos'!AQ192-SIN(0.083/('Dataset experimental'!M192-'Dataset experimental'!O192))-'Modelos empíricos'!I192)/0.646</f>
        <v>4.489750688523281</v>
      </c>
      <c r="X192" s="3">
        <f>'Modelos normativos'!S192+'Avaliação do resultado ML'!A192</f>
        <v>0.21017669456928598</v>
      </c>
      <c r="Y192" s="3">
        <f>X192/'Dataset experimental'!$AF192</f>
        <v>1.236333497466388</v>
      </c>
      <c r="AK192" s="3">
        <f>'Modelos Propostos'!B192+H192</f>
        <v>0.2534736738953946</v>
      </c>
      <c r="AL192" s="3">
        <f>AK192/'Dataset experimental'!$AF192</f>
        <v>1.4910216111493799</v>
      </c>
      <c r="AW192" s="3">
        <f>'Modelos normativos'!S192+F192</f>
        <v>0.25076262994974069</v>
      </c>
      <c r="AX192" s="3">
        <f>AW192/'Dataset experimental'!$AF192</f>
        <v>1.4750742938220041</v>
      </c>
      <c r="BI192" s="3">
        <f>'Modelos Propostos'!B192+S192</f>
        <v>0.22275315444862795</v>
      </c>
      <c r="BJ192" s="3">
        <f>BI192/'Dataset experimental'!$AF192</f>
        <v>1.3103126732272232</v>
      </c>
      <c r="BU192" s="3">
        <f>'Modelos Propostos'!B192+L192</f>
        <v>0.24375932650979842</v>
      </c>
      <c r="BV192" s="3">
        <f>BU192/'Dataset experimental'!$AF192</f>
        <v>1.4338783912341082</v>
      </c>
      <c r="CH192" s="3">
        <f>'Modelos Propostos'!B192+Q192</f>
        <v>0.22737319502979966</v>
      </c>
      <c r="CI192" s="3">
        <f>CH192/'Dataset experimental'!$AF192</f>
        <v>1.3374893825282332</v>
      </c>
    </row>
    <row r="193" spans="1:87" x14ac:dyDescent="0.25">
      <c r="A193" s="3">
        <f t="shared" si="6"/>
        <v>-2.0538461149984047E-3</v>
      </c>
      <c r="B193" s="8">
        <f>'Dataset experimental'!K193*COS('Dataset experimental'!AC193)-'Dataset experimental'!M193-'Dataset experimental'!C193</f>
        <v>-1.1734920335813603</v>
      </c>
      <c r="C193" s="8">
        <f>('Dataset experimental'!AE193+SIN('Avaliação do resultado ML'!B193))*0.70674187</f>
        <v>-1.0196149720285765</v>
      </c>
      <c r="D193" s="8">
        <f>'Modelos Propostos'!E193+'Avaliação do resultado ML'!C193-'Modelos normativos'!AQ193</f>
        <v>-0.43196580601303597</v>
      </c>
      <c r="E193" s="8">
        <f>'Modelos empíricos'!I193+1.1854</f>
        <v>2.53721704133274</v>
      </c>
      <c r="F193" s="3">
        <f>-0.01753*('Modelos normativos'!AN193-'Dataset experimental'!C193-ABS(G193)-('Modelos Propostos'!E193-'Modelos normativos'!AP193)/0.25291)</f>
        <v>3.3963624552406736E-2</v>
      </c>
      <c r="G193" s="3">
        <f>'Dataset experimental'!K193+'Modelos empíricos'!K193^2+('Modelos Propostos'!E193-'Modelos normativos'!AQ193)*4.10553</f>
        <v>2.0003841627630581</v>
      </c>
      <c r="H193" s="3">
        <f t="shared" si="7"/>
        <v>8.6285976880248402E-3</v>
      </c>
      <c r="I193" s="3">
        <f>(1.61428/'Dataset experimental'!Q193)^3</f>
        <v>-4.4807919343373959</v>
      </c>
      <c r="J193" s="3">
        <f>SIN('Dataset experimental'!E193)+1.450178*(SIN('Avaliação do resultado ML'!I193)+'Dataset experimental'!C193)</f>
        <v>1.0141224240239506</v>
      </c>
      <c r="K193" s="3">
        <f>('Modelos empíricos'!C193-'Dataset experimental'!G193)*'Dataset experimental'!AE193-'Modelos normativos'!AP193</f>
        <v>-0.75129581153461644</v>
      </c>
      <c r="L193" s="3">
        <f>0.0076*'Dataset experimental'!B193+'Avaliação do resultado ML'!M193+'Avaliação do resultado ML'!N193+(-0.0328)*(0.0171*'Dataset experimental'!AD193-0.9442)*'Avaliação do resultado ML'!O193-'Avaliação do resultado ML'!P193-0.0364</f>
        <v>-2.5541243655819723E-3</v>
      </c>
      <c r="M193" s="8">
        <f>0.03283*SIN(0.7328*'Dataset experimental'!D193-1.8266)</f>
        <v>-2.9165448202748849E-2</v>
      </c>
      <c r="N193" s="8">
        <f>0.0476*SIN(4.2067/(0.0095*'Dataset experimental'!P193-1.9338)^3)</f>
        <v>4.5551579682747624E-2</v>
      </c>
      <c r="O193" s="8">
        <f>0.0214*'Dataset experimental'!F193-3.1067*'Dataset experimental'!B193*'Dataset experimental'!P193*('Dataset experimental'!T193-'Dataset experimental'!R193)*(0.39*'Dataset experimental'!P193*'Dataset experimental'!T193/'Dataset experimental'!V193-'Dataset experimental'!Z193+3.12)/(100000*'Dataset experimental'!V193)+0.7995</f>
        <v>-0.84844950452762335</v>
      </c>
      <c r="P193" s="8">
        <f>0.4461*('Dataset experimental'!Z193-0.6*'Modelos normativos'!AB193)*(3.4*'Dataset experimental'!L193+0.17*'Dataset experimental'!B193/'Modelos normativos'!AC193)/200000</f>
        <v>0.12007527916626974</v>
      </c>
      <c r="Q193" s="3">
        <f>0.0076*'Dataset experimental'!B193+(-0.0328)*(0.0171*'Dataset experimental'!AD193-0.9442)*'Avaliação do resultado ML'!O193-'Avaliação do resultado ML'!P193-0.0364</f>
        <v>-1.8940255845580733E-2</v>
      </c>
      <c r="R193" s="3">
        <f t="shared" si="8"/>
        <v>-0.29600688987118984</v>
      </c>
      <c r="S193" s="3">
        <f>(-0.042-0.014*'Com TS variável MC2020'!Q202)*('Modelos normativos'!AP193-ABS('Modelos Propostos'!K193)-'Dataset experimental'!W193+COS(T193))</f>
        <v>4.7304047578533631E-3</v>
      </c>
      <c r="T193" s="3">
        <f>'Dataset experimental'!O193-('Modelos normativos'!AQ193-SIN(0.083/('Dataset experimental'!M193-'Dataset experimental'!O193))-'Modelos empíricos'!I193)/0.646</f>
        <v>3.783834851228844</v>
      </c>
      <c r="X193" s="3">
        <f>'Modelos normativos'!S193+'Avaliação do resultado ML'!A193</f>
        <v>0.24516384862938501</v>
      </c>
      <c r="Y193" s="3">
        <f>X193/'Dataset experimental'!$AF193</f>
        <v>1.1674468982351667</v>
      </c>
      <c r="AK193" s="3">
        <f>'Modelos Propostos'!B193+H193</f>
        <v>0.28744364321208504</v>
      </c>
      <c r="AL193" s="3">
        <f>AK193/'Dataset experimental'!$AF193</f>
        <v>1.3687792533908811</v>
      </c>
      <c r="AW193" s="3">
        <f>'Modelos normativos'!S193+F193</f>
        <v>0.28118131929679013</v>
      </c>
      <c r="AX193" s="3">
        <f>AW193/'Dataset experimental'!$AF193</f>
        <v>1.3389586633180484</v>
      </c>
      <c r="BI193" s="3">
        <f>'Modelos Propostos'!B193+S193</f>
        <v>0.28354545028191358</v>
      </c>
      <c r="BJ193" s="3">
        <f>BI193/'Dataset experimental'!$AF193</f>
        <v>1.3502164299138741</v>
      </c>
      <c r="BU193" s="3">
        <f>'Modelos Propostos'!B193+L193</f>
        <v>0.27626092115847822</v>
      </c>
      <c r="BV193" s="3">
        <f>BU193/'Dataset experimental'!$AF193</f>
        <v>1.3155281959927534</v>
      </c>
      <c r="CH193" s="3">
        <f>'Modelos Propostos'!B193+Q193</f>
        <v>0.25987478967847949</v>
      </c>
      <c r="CI193" s="3">
        <f>CH193/'Dataset experimental'!$AF193</f>
        <v>1.23749899846895</v>
      </c>
    </row>
    <row r="194" spans="1:87" x14ac:dyDescent="0.25">
      <c r="A194" s="3">
        <f t="shared" si="6"/>
        <v>4.1135508370756808E-2</v>
      </c>
      <c r="B194" s="8">
        <f>'Dataset experimental'!K194*COS('Dataset experimental'!AC194)-'Dataset experimental'!M194-'Dataset experimental'!C194</f>
        <v>-1.1734920335813603</v>
      </c>
      <c r="C194" s="8">
        <f>('Dataset experimental'!AE194+SIN('Avaliação do resultado ML'!B194))*0.70674187</f>
        <v>-1.1619161508817495</v>
      </c>
      <c r="D194" s="8">
        <f>'Modelos Propostos'!E194+'Avaliação do resultado ML'!C194-'Modelos normativos'!AQ194</f>
        <v>-0.77977711919593728</v>
      </c>
      <c r="E194" s="8">
        <f>'Modelos empíricos'!I194+1.1854</f>
        <v>1.7826928312763552</v>
      </c>
      <c r="F194" s="3">
        <f>-0.01753*('Modelos normativos'!AN194-'Dataset experimental'!C194-ABS(G194)-('Modelos Propostos'!E194-'Modelos normativos'!AP194)/0.25291)</f>
        <v>0.10576735380272446</v>
      </c>
      <c r="G194" s="3">
        <f>'Dataset experimental'!K194+'Modelos empíricos'!K194^2+('Modelos Propostos'!E194-'Modelos normativos'!AQ194)*4.10553</f>
        <v>3.2329374853163548</v>
      </c>
      <c r="H194" s="3">
        <f t="shared" si="7"/>
        <v>0.10055204956559037</v>
      </c>
      <c r="I194" s="3">
        <f>(1.61428/'Dataset experimental'!Q194)^3</f>
        <v>-4.4807919343373959</v>
      </c>
      <c r="J194" s="3">
        <f>SIN('Dataset experimental'!E194)+1.450178*(SIN('Avaliação do resultado ML'!I194)+'Dataset experimental'!C194)</f>
        <v>1.0141224240239506</v>
      </c>
      <c r="K194" s="3">
        <f>('Modelos empíricos'!C194-'Dataset experimental'!G194)*'Dataset experimental'!AE194-'Modelos normativos'!AP194</f>
        <v>2.0486874926860823</v>
      </c>
      <c r="L194" s="3">
        <f>0.0076*'Dataset experimental'!B194+'Avaliação do resultado ML'!M194+'Avaliação do resultado ML'!N194+(-0.0328)*(0.0171*'Dataset experimental'!AD194-0.9442)*'Avaliação do resultado ML'!O194-'Avaliação do resultado ML'!P194-0.0364</f>
        <v>9.5356386514035982E-2</v>
      </c>
      <c r="M194" s="8">
        <f>0.03283*SIN(0.7328*'Dataset experimental'!D194-1.8266)</f>
        <v>-2.9165448202748849E-2</v>
      </c>
      <c r="N194" s="8">
        <f>0.0476*SIN(4.2067/(0.0095*'Dataset experimental'!P194-1.9338)^3)</f>
        <v>4.5551579682747624E-2</v>
      </c>
      <c r="O194" s="8">
        <f>0.0214*'Dataset experimental'!F194-3.1067*'Dataset experimental'!B194*'Dataset experimental'!P194*('Dataset experimental'!T194-'Dataset experimental'!R194)*(0.39*'Dataset experimental'!P194*'Dataset experimental'!T194/'Dataset experimental'!V194-'Dataset experimental'!Z194+3.12)/(100000*'Dataset experimental'!V194)+0.7995</f>
        <v>0.5307734472778336</v>
      </c>
      <c r="P194" s="8">
        <f>0.4461*('Dataset experimental'!Z194-0.6*'Modelos normativos'!AB194)*(3.4*'Dataset experimental'!L194+0.17*'Dataset experimental'!B194/'Modelos normativos'!AC194)/200000</f>
        <v>4.9191614493888258E-2</v>
      </c>
      <c r="Q194" s="3">
        <f>0.0076*'Dataset experimental'!B194+(-0.0328)*(0.0171*'Dataset experimental'!AD194-0.9442)*'Avaliação do resultado ML'!O194-'Avaliação do resultado ML'!P194-0.0364</f>
        <v>7.8970255034037221E-2</v>
      </c>
      <c r="R194" s="3">
        <f t="shared" si="8"/>
        <v>0.94832862110716853</v>
      </c>
      <c r="S194" s="3">
        <f>(-0.042-0.014*'Com TS variável MC2020'!Q203)*('Modelos normativos'!AP194-ABS('Modelos Propostos'!K194)-'Dataset experimental'!W194+COS(T194))</f>
        <v>4.8547520078086916E-2</v>
      </c>
      <c r="T194" s="3">
        <f>'Dataset experimental'!O194-('Modelos normativos'!AQ194-SIN(0.083/('Dataset experimental'!M194-'Dataset experimental'!O194))-'Modelos empíricos'!I194)/0.646</f>
        <v>4.9186486466835273</v>
      </c>
      <c r="X194" s="3">
        <f>'Modelos normativos'!S194+'Avaliação do resultado ML'!A194</f>
        <v>0.11718767471701014</v>
      </c>
      <c r="Y194" s="3">
        <f>X194/'Dataset experimental'!$AF194</f>
        <v>0.55803654627147692</v>
      </c>
      <c r="AK194" s="3">
        <f>'Modelos Propostos'!B194+H194</f>
        <v>0.17660421591184372</v>
      </c>
      <c r="AL194" s="3">
        <f>AK194/'Dataset experimental'!$AF194</f>
        <v>0.84097245672306542</v>
      </c>
      <c r="AW194" s="3">
        <f>'Modelos normativos'!S194+F194</f>
        <v>0.18181952014897779</v>
      </c>
      <c r="AX194" s="3">
        <f>AW194/'Dataset experimental'!$AF194</f>
        <v>0.86580723880465615</v>
      </c>
      <c r="BI194" s="3">
        <f>'Modelos Propostos'!B194+S194</f>
        <v>0.12459968642434024</v>
      </c>
      <c r="BJ194" s="3">
        <f>BI194/'Dataset experimental'!$AF194</f>
        <v>0.5933318401159059</v>
      </c>
      <c r="BU194" s="3">
        <f>'Modelos Propostos'!B194+L194</f>
        <v>0.17140855286028933</v>
      </c>
      <c r="BV194" s="3">
        <f>BU194/'Dataset experimental'!$AF194</f>
        <v>0.81623120409661587</v>
      </c>
      <c r="CH194" s="3">
        <f>'Modelos Propostos'!B194+Q194</f>
        <v>0.15502242138029054</v>
      </c>
      <c r="CI194" s="3">
        <f>CH194/'Dataset experimental'!$AF194</f>
        <v>0.7382020065728121</v>
      </c>
    </row>
    <row r="195" spans="1:87" x14ac:dyDescent="0.25">
      <c r="A195" s="3">
        <f t="shared" ref="A195:A258" si="9">0.0894*ABS(D195)-0.01603*E195</f>
        <v>3.3593333532275983E-2</v>
      </c>
      <c r="B195" s="8">
        <f>'Dataset experimental'!K195*COS('Dataset experimental'!AC195)-'Dataset experimental'!M195-'Dataset experimental'!C195</f>
        <v>-1.1734920335813603</v>
      </c>
      <c r="C195" s="8">
        <f>('Dataset experimental'!AE195+SIN('Avaliação do resultado ML'!B195))*0.70674187</f>
        <v>-1.1252555081941524</v>
      </c>
      <c r="D195" s="8">
        <f>'Modelos Propostos'!E195+'Avaliação do resultado ML'!C195-'Modelos normativos'!AQ195</f>
        <v>-0.70755489888373391</v>
      </c>
      <c r="E195" s="8">
        <f>'Modelos empíricos'!I195+1.1854</f>
        <v>1.8504101327467137</v>
      </c>
      <c r="F195" s="3">
        <f>-0.01753*('Modelos normativos'!AN195-'Dataset experimental'!C195-ABS(G195)-('Modelos Propostos'!E195-'Modelos normativos'!AP195)/0.25291)</f>
        <v>8.0838507060540424E-2</v>
      </c>
      <c r="G195" s="3">
        <f>'Dataset experimental'!K195+'Modelos empíricos'!K195^2+('Modelos Propostos'!E195-'Modelos normativos'!AQ195)*4.10553</f>
        <v>2.6173173511504086</v>
      </c>
      <c r="H195" s="3">
        <f t="shared" ref="H195:H258" si="10">0.03283*(J195+K195)</f>
        <v>7.5142945590845445E-2</v>
      </c>
      <c r="I195" s="3">
        <f>(1.61428/'Dataset experimental'!Q195)^3</f>
        <v>-4.4807919343373959</v>
      </c>
      <c r="J195" s="3">
        <f>SIN('Dataset experimental'!E195)+1.450178*(SIN('Avaliação do resultado ML'!I195)+'Dataset experimental'!C195)</f>
        <v>1.0141224240239506</v>
      </c>
      <c r="K195" s="3">
        <f>('Modelos empíricos'!C195-'Dataset experimental'!G195)*'Dataset experimental'!AE195-'Modelos normativos'!AP195</f>
        <v>1.2747275787431971</v>
      </c>
      <c r="L195" s="3">
        <f>0.0076*'Dataset experimental'!B195+'Avaliação do resultado ML'!M195+'Avaliação do resultado ML'!N195+(-0.0328)*(0.0171*'Dataset experimental'!AD195-0.9442)*'Avaliação do resultado ML'!O195-'Avaliação do resultado ML'!P195-0.0364</f>
        <v>6.8386161106960344E-2</v>
      </c>
      <c r="M195" s="8">
        <f>0.03283*SIN(0.7328*'Dataset experimental'!D195-1.8266)</f>
        <v>-2.9165448202748849E-2</v>
      </c>
      <c r="N195" s="8">
        <f>0.0476*SIN(4.2067/(0.0095*'Dataset experimental'!P195-1.9338)^3)</f>
        <v>4.5551579682747624E-2</v>
      </c>
      <c r="O195" s="8">
        <f>0.0214*'Dataset experimental'!F195-3.1067*'Dataset experimental'!B195*'Dataset experimental'!P195*('Dataset experimental'!T195-'Dataset experimental'!R195)*(0.39*'Dataset experimental'!P195*'Dataset experimental'!T195/'Dataset experimental'!V195-'Dataset experimental'!Z195+3.12)/(100000*'Dataset experimental'!V195)+0.7995</f>
        <v>0.17544821223642737</v>
      </c>
      <c r="P195" s="8">
        <f>0.4461*('Dataset experimental'!Z195-0.6*'Modelos normativos'!AB195)*(3.4*'Dataset experimental'!L195+0.17*'Dataset experimental'!B195/'Modelos normativos'!AC195)/200000</f>
        <v>6.7453168782366207E-2</v>
      </c>
      <c r="Q195" s="3">
        <f>0.0076*'Dataset experimental'!B195+(-0.0328)*(0.0171*'Dataset experimental'!AD195-0.9442)*'Avaliação do resultado ML'!O195-'Avaliação do resultado ML'!P195-0.0364</f>
        <v>5.2000029626961583E-2</v>
      </c>
      <c r="R195" s="3">
        <f t="shared" ref="R195:R258" si="11">L195/H195</f>
        <v>0.91008092069379476</v>
      </c>
      <c r="S195" s="3">
        <f>(-0.042-0.014*'Com TS variável MC2020'!Q204)*('Modelos normativos'!AP195-ABS('Modelos Propostos'!K195)-'Dataset experimental'!W195+COS(T195))</f>
        <v>4.6988039824787761E-2</v>
      </c>
      <c r="T195" s="3">
        <f>'Dataset experimental'!O195-('Modelos normativos'!AQ195-SIN(0.083/('Dataset experimental'!M195-'Dataset experimental'!O195))-'Modelos empíricos'!I195)/0.646</f>
        <v>4.4302084193016071</v>
      </c>
      <c r="X195" s="3">
        <f>'Modelos normativos'!S195+'Avaliação do resultado ML'!A195</f>
        <v>0.15374238177092897</v>
      </c>
      <c r="Y195" s="3">
        <f>X195/'Dataset experimental'!$AF195</f>
        <v>0.61496952708371588</v>
      </c>
      <c r="AK195" s="3">
        <f>'Modelos Propostos'!B195+H195</f>
        <v>0.19529199382949841</v>
      </c>
      <c r="AL195" s="3">
        <f>AK195/'Dataset experimental'!$AF195</f>
        <v>0.78116797531799365</v>
      </c>
      <c r="AW195" s="3">
        <f>'Modelos normativos'!S195+F195</f>
        <v>0.2009875552991934</v>
      </c>
      <c r="AX195" s="3">
        <f>AW195/'Dataset experimental'!$AF195</f>
        <v>0.80395022119677362</v>
      </c>
      <c r="BI195" s="3">
        <f>'Modelos Propostos'!B195+S195</f>
        <v>0.16713708806344074</v>
      </c>
      <c r="BJ195" s="3">
        <f>BI195/'Dataset experimental'!$AF195</f>
        <v>0.66854835225376297</v>
      </c>
      <c r="BU195" s="3">
        <f>'Modelos Propostos'!B195+L195</f>
        <v>0.18853520934561332</v>
      </c>
      <c r="BV195" s="3">
        <f>BU195/'Dataset experimental'!$AF195</f>
        <v>0.7541408373824533</v>
      </c>
      <c r="CH195" s="3">
        <f>'Modelos Propostos'!B195+Q195</f>
        <v>0.17214907786561456</v>
      </c>
      <c r="CI195" s="3">
        <f>CH195/'Dataset experimental'!$AF195</f>
        <v>0.68859631146245825</v>
      </c>
    </row>
    <row r="196" spans="1:87" x14ac:dyDescent="0.25">
      <c r="A196" s="3">
        <f t="shared" si="9"/>
        <v>2.5597923391325689E-2</v>
      </c>
      <c r="B196" s="8">
        <f>'Dataset experimental'!K196*COS('Dataset experimental'!AC196)-'Dataset experimental'!M196-'Dataset experimental'!C196</f>
        <v>-1.1734920335813603</v>
      </c>
      <c r="C196" s="8">
        <f>('Dataset experimental'!AE196+SIN('Avaliação do resultado ML'!B196))*0.70674187</f>
        <v>-1.0906449672357958</v>
      </c>
      <c r="D196" s="8">
        <f>'Modelos Propostos'!E196+'Avaliação do resultado ML'!C196-'Modelos normativos'!AQ196</f>
        <v>-0.62550194976761508</v>
      </c>
      <c r="E196" s="8">
        <f>'Modelos empíricos'!I196+1.1854</f>
        <v>1.8915752288146661</v>
      </c>
      <c r="F196" s="3">
        <f>-0.01753*('Modelos normativos'!AN196-'Dataset experimental'!C196-ABS(G196)-('Modelos Propostos'!E196-'Modelos normativos'!AP196)/0.25291)</f>
        <v>6.1794566059568651E-2</v>
      </c>
      <c r="G196" s="3">
        <f>'Dataset experimental'!K196+'Modelos empíricos'!K196^2+('Modelos Propostos'!E196-'Modelos normativos'!AQ196)*4.10553</f>
        <v>2.2374651012526985</v>
      </c>
      <c r="H196" s="3">
        <f t="shared" si="10"/>
        <v>5.2254806280615303E-2</v>
      </c>
      <c r="I196" s="3">
        <f>(1.61428/'Dataset experimental'!Q196)^3</f>
        <v>-4.4807919343373959</v>
      </c>
      <c r="J196" s="3">
        <f>SIN('Dataset experimental'!E196)+1.450178*(SIN('Avaliação do resultado ML'!I196)+'Dataset experimental'!C196)</f>
        <v>1.0141224240239506</v>
      </c>
      <c r="K196" s="3">
        <f>('Modelos empíricos'!C196-'Dataset experimental'!G196)*'Dataset experimental'!AE196-'Modelos normativos'!AP196</f>
        <v>0.57755611026222986</v>
      </c>
      <c r="L196" s="3">
        <f>0.0076*'Dataset experimental'!B196+'Avaliação do resultado ML'!M196+'Avaliação do resultado ML'!N196+(-0.0328)*(0.0171*'Dataset experimental'!AD196-0.9442)*'Avaliação do resultado ML'!O196-'Avaliação do resultado ML'!P196-0.0364</f>
        <v>4.403610584159208E-2</v>
      </c>
      <c r="M196" s="8">
        <f>0.03283*SIN(0.7328*'Dataset experimental'!D196-1.8266)</f>
        <v>-2.9165448202748849E-2</v>
      </c>
      <c r="N196" s="8">
        <f>0.0476*SIN(4.2067/(0.0095*'Dataset experimental'!P196-1.9338)^3)</f>
        <v>4.5551579682747624E-2</v>
      </c>
      <c r="O196" s="8">
        <f>0.0214*'Dataset experimental'!F196-3.1067*'Dataset experimental'!B196*'Dataset experimental'!P196*('Dataset experimental'!T196-'Dataset experimental'!R196)*(0.39*'Dataset experimental'!P196*'Dataset experimental'!T196/'Dataset experimental'!V196-'Dataset experimental'!Z196+3.12)/(100000*'Dataset experimental'!V196)+0.7995</f>
        <v>-0.16000686163489952</v>
      </c>
      <c r="P196" s="8">
        <f>0.4461*('Dataset experimental'!Z196-0.6*'Modelos normativos'!AB196)*(3.4*'Dataset experimental'!L196+0.17*'Dataset experimental'!B196/'Modelos normativos'!AC196)/200000</f>
        <v>8.4693517732343737E-2</v>
      </c>
      <c r="Q196" s="3">
        <f>0.0076*'Dataset experimental'!B196+(-0.0328)*(0.0171*'Dataset experimental'!AD196-0.9442)*'Avaliação do resultado ML'!O196-'Avaliação do resultado ML'!P196-0.0364</f>
        <v>2.7649974361593319E-2</v>
      </c>
      <c r="R196" s="3">
        <f t="shared" si="11"/>
        <v>0.8427187655258408</v>
      </c>
      <c r="S196" s="3">
        <f>(-0.042-0.014*'Com TS variável MC2020'!Q205)*('Modelos normativos'!AP196-ABS('Modelos Propostos'!K196)-'Dataset experimental'!W196+COS(T196))</f>
        <v>4.1397742914518379E-2</v>
      </c>
      <c r="T196" s="3">
        <f>'Dataset experimental'!O196-('Modelos normativos'!AQ196-SIN(0.083/('Dataset experimental'!M196-'Dataset experimental'!O196))-'Modelos empíricos'!I196)/0.646</f>
        <v>3.9338417532066186</v>
      </c>
      <c r="X196" s="3">
        <f>'Modelos normativos'!S196+'Avaliação do resultado ML'!A196</f>
        <v>0.18737790946918484</v>
      </c>
      <c r="Y196" s="3">
        <f>X196/'Dataset experimental'!$AF196</f>
        <v>0.64613072230753399</v>
      </c>
      <c r="AK196" s="3">
        <f>'Modelos Propostos'!B196+H196</f>
        <v>0.2202866072478166</v>
      </c>
      <c r="AL196" s="3">
        <f>AK196/'Dataset experimental'!$AF196</f>
        <v>0.75960899050971242</v>
      </c>
      <c r="AW196" s="3">
        <f>'Modelos normativos'!S196+F196</f>
        <v>0.2235745521374278</v>
      </c>
      <c r="AX196" s="3">
        <f>AW196/'Dataset experimental'!$AF196</f>
        <v>0.77094673150837179</v>
      </c>
      <c r="BI196" s="3">
        <f>'Modelos Propostos'!B196+S196</f>
        <v>0.20942954388171969</v>
      </c>
      <c r="BJ196" s="3">
        <f>BI196/'Dataset experimental'!$AF196</f>
        <v>0.72217084097144724</v>
      </c>
      <c r="BU196" s="3">
        <f>'Modelos Propostos'!B196+L196</f>
        <v>0.21206790680879339</v>
      </c>
      <c r="BV196" s="3">
        <f>BU196/'Dataset experimental'!$AF196</f>
        <v>0.7312686441682531</v>
      </c>
      <c r="CH196" s="3">
        <f>'Modelos Propostos'!B196+Q196</f>
        <v>0.1956817753287946</v>
      </c>
      <c r="CI196" s="3">
        <f>CH196/'Dataset experimental'!$AF196</f>
        <v>0.67476474251308494</v>
      </c>
    </row>
    <row r="197" spans="1:87" x14ac:dyDescent="0.25">
      <c r="A197" s="3">
        <f t="shared" si="9"/>
        <v>1.6928047290559189E-2</v>
      </c>
      <c r="B197" s="8">
        <f>'Dataset experimental'!K197*COS('Dataset experimental'!AC197)-'Dataset experimental'!M197-'Dataset experimental'!C197</f>
        <v>-1.1734920335813603</v>
      </c>
      <c r="C197" s="8">
        <f>('Dataset experimental'!AE197+SIN('Avaliação do resultado ML'!B197))*0.70674187</f>
        <v>-1.0559138320580723</v>
      </c>
      <c r="D197" s="8">
        <f>'Modelos Propostos'!E197+'Avaliação do resultado ML'!C197-'Modelos normativos'!AQ197</f>
        <v>-0.53418822572680813</v>
      </c>
      <c r="E197" s="8">
        <f>'Modelos empíricos'!I197+1.1854</f>
        <v>1.9231678159337153</v>
      </c>
      <c r="F197" s="3">
        <f>-0.01753*('Modelos normativos'!AN197-'Dataset experimental'!C197-ABS(G197)-('Modelos Propostos'!E197-'Modelos normativos'!AP197)/0.25291)</f>
        <v>4.6423655450337144E-2</v>
      </c>
      <c r="G197" s="3">
        <f>'Dataset experimental'!K197+'Modelos empíricos'!K197^2+('Modelos Propostos'!E197-'Modelos normativos'!AQ197)*4.10553</f>
        <v>2.0341163780655336</v>
      </c>
      <c r="H197" s="3">
        <f t="shared" si="10"/>
        <v>3.0360925694997355E-2</v>
      </c>
      <c r="I197" s="3">
        <f>(1.61428/'Dataset experimental'!Q197)^3</f>
        <v>-4.4807919343373959</v>
      </c>
      <c r="J197" s="3">
        <f>SIN('Dataset experimental'!E197)+1.450178*(SIN('Avaliação do resultado ML'!I197)+'Dataset experimental'!C197)</f>
        <v>1.0141224240239506</v>
      </c>
      <c r="K197" s="3">
        <f>('Modelos empíricos'!C197-'Dataset experimental'!G197)*'Dataset experimental'!AE197-'Modelos normativos'!AP197</f>
        <v>-8.933029198016873E-2</v>
      </c>
      <c r="L197" s="3">
        <f>0.0076*'Dataset experimental'!B197+'Avaliação do resultado ML'!M197+'Avaliação do resultado ML'!N197+(-0.0328)*(0.0171*'Dataset experimental'!AD197-0.9442)*'Avaliação do resultado ML'!O197-'Avaliação do resultado ML'!P197-0.0364</f>
        <v>2.0686839475213353E-2</v>
      </c>
      <c r="M197" s="8">
        <f>0.03283*SIN(0.7328*'Dataset experimental'!D197-1.8266)</f>
        <v>-2.9165448202748849E-2</v>
      </c>
      <c r="N197" s="8">
        <f>0.0476*SIN(4.2067/(0.0095*'Dataset experimental'!P197-1.9338)^3)</f>
        <v>4.5551579682747624E-2</v>
      </c>
      <c r="O197" s="8">
        <f>0.0214*'Dataset experimental'!F197-3.1067*'Dataset experimental'!B197*'Dataset experimental'!P197*('Dataset experimental'!T197-'Dataset experimental'!R197)*(0.39*'Dataset experimental'!P197*'Dataset experimental'!T197/'Dataset experimental'!V197-'Dataset experimental'!Z197+3.12)/(100000*'Dataset experimental'!V197)+0.7995</f>
        <v>-0.49663076851623134</v>
      </c>
      <c r="P197" s="8">
        <f>0.4461*('Dataset experimental'!Z197-0.6*'Modelos normativos'!AB197)*(3.4*'Dataset experimental'!L197+0.17*'Dataset experimental'!B197/'Modelos normativos'!AC197)/200000</f>
        <v>0.10199393758458598</v>
      </c>
      <c r="Q197" s="3">
        <f>0.0076*'Dataset experimental'!B197+(-0.0328)*(0.0171*'Dataset experimental'!AD197-0.9442)*'Avaliação do resultado ML'!O197-'Avaliação do resultado ML'!P197-0.0364</f>
        <v>4.3007079952145921E-3</v>
      </c>
      <c r="R197" s="3">
        <f t="shared" si="11"/>
        <v>0.68136392424365289</v>
      </c>
      <c r="S197" s="3">
        <f>(-0.042-0.014*'Com TS variável MC2020'!Q206)*('Modelos normativos'!AP197-ABS('Modelos Propostos'!K197)-'Dataset experimental'!W197+COS(T197))</f>
        <v>2.5601034960884065E-2</v>
      </c>
      <c r="T197" s="3">
        <f>'Dataset experimental'!O197-('Modelos normativos'!AQ197-SIN(0.083/('Dataset experimental'!M197-'Dataset experimental'!O197))-'Modelos empíricos'!I197)/0.646</f>
        <v>3.4207054296607908</v>
      </c>
      <c r="X197" s="3">
        <f>'Modelos normativos'!S197+'Avaliação do resultado ML'!A197</f>
        <v>0.22048402674016529</v>
      </c>
      <c r="Y197" s="3">
        <f>X197/'Dataset experimental'!$AF197</f>
        <v>0.6681334143641372</v>
      </c>
      <c r="AK197" s="3">
        <f>'Modelos Propostos'!B197+H197</f>
        <v>0.25256178342344709</v>
      </c>
      <c r="AL197" s="3">
        <f>AK197/'Dataset experimental'!$AF197</f>
        <v>0.76533873764680938</v>
      </c>
      <c r="AW197" s="3">
        <f>'Modelos normativos'!S197+F197</f>
        <v>0.24997963489994324</v>
      </c>
      <c r="AX197" s="3">
        <f>AW197/'Dataset experimental'!$AF197</f>
        <v>0.75751404515134313</v>
      </c>
      <c r="BI197" s="3">
        <f>'Modelos Propostos'!B197+S197</f>
        <v>0.24780189268933381</v>
      </c>
      <c r="BJ197" s="3">
        <f>BI197/'Dataset experimental'!$AF197</f>
        <v>0.75091482633131457</v>
      </c>
      <c r="BU197" s="3">
        <f>'Modelos Propostos'!B197+L197</f>
        <v>0.2428876972036631</v>
      </c>
      <c r="BV197" s="3">
        <f>BU197/'Dataset experimental'!$AF197</f>
        <v>0.7360233248595851</v>
      </c>
      <c r="CH197" s="3">
        <f>'Modelos Propostos'!B197+Q197</f>
        <v>0.22650156572366434</v>
      </c>
      <c r="CI197" s="3">
        <f>CH197/'Dataset experimental'!$AF197</f>
        <v>0.686368380980801</v>
      </c>
    </row>
    <row r="198" spans="1:87" x14ac:dyDescent="0.25">
      <c r="A198" s="3">
        <f t="shared" si="9"/>
        <v>3.3667549707686803E-3</v>
      </c>
      <c r="B198" s="8">
        <f>'Dataset experimental'!K198*COS('Dataset experimental'!AC198)-'Dataset experimental'!M198-'Dataset experimental'!C198</f>
        <v>-1.1734920335813603</v>
      </c>
      <c r="C198" s="8">
        <f>('Dataset experimental'!AE198+SIN('Avaliação do resultado ML'!B198))*0.70674187</f>
        <v>-1.0068319847756642</v>
      </c>
      <c r="D198" s="8">
        <f>'Modelos Propostos'!E198+'Avaliação do resultado ML'!C198-'Modelos normativos'!AQ198</f>
        <v>-0.39467961850623434</v>
      </c>
      <c r="E198" s="8">
        <f>'Modelos empíricos'!I198+1.1854</f>
        <v>1.991116838658058</v>
      </c>
      <c r="F198" s="3">
        <f>-0.01753*('Modelos normativos'!AN198-'Dataset experimental'!C198-ABS(G198)-('Modelos Propostos'!E198-'Modelos normativos'!AP198)/0.25291)</f>
        <v>3.0401466140792709E-2</v>
      </c>
      <c r="G198" s="3">
        <f>'Dataset experimental'!K198+'Modelos empíricos'!K198^2+('Modelos Propostos'!E198-'Modelos normativos'!AQ198)*4.10553</f>
        <v>2.0305194280643284</v>
      </c>
      <c r="H198" s="3">
        <f t="shared" si="10"/>
        <v>1.2551525352339713E-3</v>
      </c>
      <c r="I198" s="3">
        <f>(1.61428/'Dataset experimental'!Q198)^3</f>
        <v>-4.4807919343373959</v>
      </c>
      <c r="J198" s="3">
        <f>SIN('Dataset experimental'!E198)+1.450178*(SIN('Avaliação do resultado ML'!I198)+'Dataset experimental'!C198)</f>
        <v>1.0141224240239506</v>
      </c>
      <c r="K198" s="3">
        <f>('Modelos empíricos'!C198-'Dataset experimental'!G198)*'Dataset experimental'!AE198-'Modelos normativos'!AP198</f>
        <v>-0.97589054661810315</v>
      </c>
      <c r="L198" s="3">
        <f>0.0076*'Dataset experimental'!B198+'Avaliação do resultado ML'!M198+'Avaliação do resultado ML'!N198+(-0.0328)*(0.0171*'Dataset experimental'!AD198-0.9442)*'Avaliação do resultado ML'!O198-'Avaliação do resultado ML'!P198-0.0364</f>
        <v>-1.0455821645952337E-2</v>
      </c>
      <c r="M198" s="8">
        <f>0.03283*SIN(0.7328*'Dataset experimental'!D198-1.8266)</f>
        <v>-2.9165448202748849E-2</v>
      </c>
      <c r="N198" s="8">
        <f>0.0476*SIN(4.2067/(0.0095*'Dataset experimental'!P198-1.9338)^3)</f>
        <v>4.5551579682747624E-2</v>
      </c>
      <c r="O198" s="8">
        <f>0.0214*'Dataset experimental'!F198-3.1067*'Dataset experimental'!B198*'Dataset experimental'!P198*('Dataset experimental'!T198-'Dataset experimental'!R198)*(0.39*'Dataset experimental'!P198*'Dataset experimental'!T198/'Dataset experimental'!V198-'Dataset experimental'!Z198+3.12)/(100000*'Dataset experimental'!V198)+0.7995</f>
        <v>-0.97234580358811373</v>
      </c>
      <c r="P198" s="8">
        <f>0.4461*('Dataset experimental'!Z198-0.6*'Modelos normativos'!AB198)*(3.4*'Dataset experimental'!L198+0.17*'Dataset experimental'!B198/'Modelos normativos'!AC198)/200000</f>
        <v>0.12644279480633114</v>
      </c>
      <c r="Q198" s="3">
        <f>0.0076*'Dataset experimental'!B198+(-0.0328)*(0.0171*'Dataset experimental'!AD198-0.9442)*'Avaliação do resultado ML'!O198-'Avaliação do resultado ML'!P198-0.0364</f>
        <v>-2.6841953125951126E-2</v>
      </c>
      <c r="R198" s="3">
        <f t="shared" si="11"/>
        <v>-8.3303195049542573</v>
      </c>
      <c r="S198" s="3">
        <f>(-0.042-0.014*'Com TS variável MC2020'!Q207)*('Modelos normativos'!AP198-ABS('Modelos Propostos'!K198)-'Dataset experimental'!W198+COS(T198))</f>
        <v>9.4659390936961095E-3</v>
      </c>
      <c r="T198" s="3">
        <f>'Dataset experimental'!O198-('Modelos normativos'!AQ198-SIN(0.083/('Dataset experimental'!M198-'Dataset experimental'!O198))-'Modelos empíricos'!I198)/0.646</f>
        <v>2.7316160931876308</v>
      </c>
      <c r="X198" s="3">
        <f>'Modelos normativos'!S198+'Avaliação do resultado ML'!A198</f>
        <v>0.26596033616447562</v>
      </c>
      <c r="Y198" s="3">
        <f>X198/'Dataset experimental'!$AF198</f>
        <v>0.71881171936344768</v>
      </c>
      <c r="AK198" s="3">
        <f>'Modelos Propostos'!B198+H198</f>
        <v>0.30000742033947592</v>
      </c>
      <c r="AL198" s="3">
        <f>AK198/'Dataset experimental'!$AF198</f>
        <v>0.8108308657823674</v>
      </c>
      <c r="AW198" s="3">
        <f>'Modelos normativos'!S198+F198</f>
        <v>0.29299504733449966</v>
      </c>
      <c r="AX198" s="3">
        <f>AW198/'Dataset experimental'!$AF198</f>
        <v>0.79187850630945855</v>
      </c>
      <c r="BI198" s="3">
        <f>'Modelos Propostos'!B198+S198</f>
        <v>0.30821820689793805</v>
      </c>
      <c r="BJ198" s="3">
        <f>BI198/'Dataset experimental'!$AF198</f>
        <v>0.83302218080523793</v>
      </c>
      <c r="BU198" s="3">
        <f>'Modelos Propostos'!B198+L198</f>
        <v>0.28829644615828964</v>
      </c>
      <c r="BV198" s="3">
        <f>BU198/'Dataset experimental'!$AF198</f>
        <v>0.77917958421159361</v>
      </c>
      <c r="CH198" s="3">
        <f>'Modelos Propostos'!B198+Q198</f>
        <v>0.27191031467829085</v>
      </c>
      <c r="CI198" s="3">
        <f>CH198/'Dataset experimental'!$AF198</f>
        <v>0.73489274237375912</v>
      </c>
    </row>
    <row r="199" spans="1:87" x14ac:dyDescent="0.25">
      <c r="A199" s="3">
        <f t="shared" si="9"/>
        <v>-1.3085362698403696E-2</v>
      </c>
      <c r="B199" s="8">
        <f>'Dataset experimental'!K199*COS('Dataset experimental'!AC199)-'Dataset experimental'!M199-'Dataset experimental'!C199</f>
        <v>-1.1523934118764292</v>
      </c>
      <c r="C199" s="8">
        <f>('Dataset experimental'!AE199+SIN('Avaliação do resultado ML'!B199))*0.70674187</f>
        <v>-7.0895066260161316E-2</v>
      </c>
      <c r="D199" s="8">
        <f>'Modelos Propostos'!E199+'Avaliação do resultado ML'!C199-'Modelos normativos'!AQ199</f>
        <v>0.2787974528702869</v>
      </c>
      <c r="E199" s="8">
        <f>'Modelos empíricos'!I199+1.1854</f>
        <v>2.3711699928264096</v>
      </c>
      <c r="F199" s="3">
        <f>-0.01753*('Modelos normativos'!AN199-'Dataset experimental'!C199-ABS(G199)-('Modelos Propostos'!E199-'Modelos normativos'!AP199)/0.25291)</f>
        <v>8.9907564071751225E-2</v>
      </c>
      <c r="G199" s="3">
        <f>'Dataset experimental'!K199+'Modelos empíricos'!K199^2+('Modelos Propostos'!E199-'Modelos normativos'!AQ199)*4.10553</f>
        <v>2.3365435293690777</v>
      </c>
      <c r="H199" s="3">
        <f t="shared" si="10"/>
        <v>4.8960064387265183E-2</v>
      </c>
      <c r="I199" s="3">
        <f>(1.61428/'Dataset experimental'!Q199)^3</f>
        <v>7.7031457436721393E-2</v>
      </c>
      <c r="J199" s="3">
        <f>SIN('Dataset experimental'!E199)+1.450178*(SIN('Avaliação do resultado ML'!I199)+'Dataset experimental'!C199)</f>
        <v>1.1435836915611386</v>
      </c>
      <c r="K199" s="3">
        <f>('Modelos empíricos'!C199-'Dataset experimental'!G199)*'Dataset experimental'!AE199-'Modelos normativos'!AP199</f>
        <v>0.34773718529738051</v>
      </c>
      <c r="L199" s="3">
        <f>0.0076*'Dataset experimental'!B199+'Avaliação do resultado ML'!M199+'Avaliação do resultado ML'!N199+(-0.0328)*(0.0171*'Dataset experimental'!AD199-0.9442)*'Avaliação do resultado ML'!O199-'Avaliação do resultado ML'!P199-0.0364</f>
        <v>5.1548551502542839E-2</v>
      </c>
      <c r="M199" s="8">
        <f>0.03283*SIN(0.7328*'Dataset experimental'!D199-1.8266)</f>
        <v>1.7754595368145078E-2</v>
      </c>
      <c r="N199" s="8">
        <f>0.0476*SIN(4.2067/(0.0095*'Dataset experimental'!P199-1.9338)^3)</f>
        <v>3.7444619332022947E-3</v>
      </c>
      <c r="O199" s="8">
        <f>0.0214*'Dataset experimental'!F199-3.1067*'Dataset experimental'!B199*'Dataset experimental'!P199*('Dataset experimental'!T199-'Dataset experimental'!R199)*(0.39*'Dataset experimental'!P199*'Dataset experimental'!T199/'Dataset experimental'!V199-'Dataset experimental'!Z199+3.12)/(100000*'Dataset experimental'!V199)+0.7995</f>
        <v>0.88697531249051964</v>
      </c>
      <c r="P199" s="8">
        <f>0.4461*('Dataset experimental'!Z199-0.6*'Modelos normativos'!AB199)*(3.4*'Dataset experimental'!L199+0.17*'Dataset experimental'!B199/'Modelos normativos'!AC199)/200000</f>
        <v>6.1778786885783629E-2</v>
      </c>
      <c r="Q199" s="3">
        <f>0.0076*'Dataset experimental'!B199+(-0.0328)*(0.0171*'Dataset experimental'!AD199-0.9442)*'Avaliação do resultado ML'!O199-'Avaliação do resultado ML'!P199-0.0364</f>
        <v>3.0049494201195459E-2</v>
      </c>
      <c r="R199" s="3">
        <f t="shared" si="11"/>
        <v>1.0528693568456773</v>
      </c>
      <c r="S199" s="3">
        <f>(-0.042-0.014*'Com TS variável MC2020'!Q208)*('Modelos normativos'!AP199-ABS('Modelos Propostos'!K199)-'Dataset experimental'!W199+COS(T199))</f>
        <v>0.10570954564531872</v>
      </c>
      <c r="T199" s="3">
        <f>'Dataset experimental'!O199-('Modelos normativos'!AQ199-SIN(0.083/('Dataset experimental'!M199-'Dataset experimental'!O199))-'Modelos empíricos'!I199)/0.646</f>
        <v>3.5999538294128595</v>
      </c>
      <c r="X199" s="3">
        <f>'Modelos normativos'!S199+'Avaliação do resultado ML'!A199</f>
        <v>9.8044312025170416E-2</v>
      </c>
      <c r="Y199" s="3">
        <f>X199/'Dataset experimental'!$AF199</f>
        <v>0.65362874683446948</v>
      </c>
      <c r="AK199" s="3">
        <f>'Modelos Propostos'!B199+H199</f>
        <v>0.16008973911083929</v>
      </c>
      <c r="AL199" s="3">
        <f>AK199/'Dataset experimental'!$AF199</f>
        <v>1.0672649274055954</v>
      </c>
      <c r="AW199" s="3">
        <f>'Modelos normativos'!S199+F199</f>
        <v>0.20103723879532534</v>
      </c>
      <c r="AX199" s="3">
        <f>AW199/'Dataset experimental'!$AF199</f>
        <v>1.3402482586355022</v>
      </c>
      <c r="BI199" s="3">
        <f>'Modelos Propostos'!B199+S199</f>
        <v>0.21683922036889283</v>
      </c>
      <c r="BJ199" s="3">
        <f>BI199/'Dataset experimental'!$AF199</f>
        <v>1.4455948024592855</v>
      </c>
      <c r="BU199" s="3">
        <f>'Modelos Propostos'!B199+L199</f>
        <v>0.16267822622611694</v>
      </c>
      <c r="BV199" s="3">
        <f>BU199/'Dataset experimental'!$AF199</f>
        <v>1.0845215081741131</v>
      </c>
      <c r="CH199" s="3">
        <f>'Modelos Propostos'!B199+Q199</f>
        <v>0.14117916892476956</v>
      </c>
      <c r="CI199" s="3">
        <f>CH199/'Dataset experimental'!$AF199</f>
        <v>0.94119445949846381</v>
      </c>
    </row>
    <row r="200" spans="1:87" x14ac:dyDescent="0.25">
      <c r="A200" s="3">
        <f t="shared" si="9"/>
        <v>2.3125795971231024E-2</v>
      </c>
      <c r="B200" s="8">
        <f>'Dataset experimental'!K200*COS('Dataset experimental'!AC200)-'Dataset experimental'!M200-'Dataset experimental'!C200</f>
        <v>-1.1523934118764292</v>
      </c>
      <c r="C200" s="8">
        <f>('Dataset experimental'!AE200+SIN('Avaliação do resultado ML'!B200))*0.70674187</f>
        <v>0.24264990409428835</v>
      </c>
      <c r="D200" s="8">
        <f>'Modelos Propostos'!E200+'Avaliação do resultado ML'!C200-'Modelos normativos'!AQ200</f>
        <v>0.65555425421308111</v>
      </c>
      <c r="E200" s="8">
        <f>'Modelos empíricos'!I200+1.1854</f>
        <v>2.2133970277865518</v>
      </c>
      <c r="F200" s="3">
        <f>-0.01753*('Modelos normativos'!AN200-'Dataset experimental'!C200-ABS(G200)-('Modelos Propostos'!E200-'Modelos normativos'!AP200)/0.25291)</f>
        <v>0.1018932260265448</v>
      </c>
      <c r="G200" s="3">
        <f>'Dataset experimental'!K200+'Modelos empíricos'!K200^2+('Modelos Propostos'!E200-'Modelos normativos'!AQ200)*4.10553</f>
        <v>3.7588315584153822</v>
      </c>
      <c r="H200" s="3">
        <f t="shared" si="10"/>
        <v>3.765320885885326E-2</v>
      </c>
      <c r="I200" s="3">
        <f>(1.61428/'Dataset experimental'!Q200)^3</f>
        <v>7.7031457436721393E-2</v>
      </c>
      <c r="J200" s="3">
        <f>SIN('Dataset experimental'!E200)+1.450178*(SIN('Avaliação do resultado ML'!I200)+'Dataset experimental'!C200)</f>
        <v>1.1435836915611386</v>
      </c>
      <c r="K200" s="3">
        <f>('Modelos empíricos'!C200-'Dataset experimental'!G200)*'Dataset experimental'!AE200-'Modelos normativos'!AP200</f>
        <v>3.3309858331124764E-3</v>
      </c>
      <c r="L200" s="3">
        <f>0.0076*'Dataset experimental'!B200+'Avaliação do resultado ML'!M200+'Avaliação do resultado ML'!N200+(-0.0328)*(0.0171*'Dataset experimental'!AD200-0.9442)*'Avaliação do resultado ML'!O200-'Avaliação do resultado ML'!P200-0.0364</f>
        <v>3.4089934762210852E-2</v>
      </c>
      <c r="M200" s="8">
        <f>0.03283*SIN(0.7328*'Dataset experimental'!D200-1.8266)</f>
        <v>1.7754595368145078E-2</v>
      </c>
      <c r="N200" s="8">
        <f>0.0476*SIN(4.2067/(0.0095*'Dataset experimental'!P200-1.9338)^3)</f>
        <v>3.7444619332022947E-3</v>
      </c>
      <c r="O200" s="8">
        <f>0.0214*'Dataset experimental'!F200-3.1067*'Dataset experimental'!B200*'Dataset experimental'!P200*('Dataset experimental'!T200-'Dataset experimental'!R200)*(0.39*'Dataset experimental'!P200*'Dataset experimental'!T200/'Dataset experimental'!V200-'Dataset experimental'!Z200+3.12)/(100000*'Dataset experimental'!V200)+0.7995</f>
        <v>0.31190883380910617</v>
      </c>
      <c r="P200" s="8">
        <f>0.4461*('Dataset experimental'!Z200-0.6*'Modelos normativos'!AB200)*(3.4*'Dataset experimental'!L200+0.17*'Dataset experimental'!B200/'Modelos normativos'!AC200)/200000</f>
        <v>9.0101162218900577E-2</v>
      </c>
      <c r="Q200" s="3">
        <f>0.0076*'Dataset experimental'!B200+(-0.0328)*(0.0171*'Dataset experimental'!AD200-0.9442)*'Avaliação do resultado ML'!O200-'Avaliação do resultado ML'!P200-0.0364</f>
        <v>1.2590877460863473E-2</v>
      </c>
      <c r="R200" s="3">
        <f t="shared" si="11"/>
        <v>0.90536599124925343</v>
      </c>
      <c r="S200" s="3">
        <f>(-0.042-0.014*'Com TS variável MC2020'!Q209)*('Modelos normativos'!AP200-ABS('Modelos Propostos'!K200)-'Dataset experimental'!W200+COS(T200))</f>
        <v>0.10677908277924132</v>
      </c>
      <c r="T200" s="3">
        <f>'Dataset experimental'!O200-('Modelos normativos'!AQ200-SIN(0.083/('Dataset experimental'!M200-'Dataset experimental'!O200))-'Modelos empíricos'!I200)/0.646</f>
        <v>2.442109635086791</v>
      </c>
      <c r="X200" s="3">
        <f>'Modelos normativos'!S200+'Avaliação do resultado ML'!A200</f>
        <v>0.18125150823643219</v>
      </c>
      <c r="Y200" s="3">
        <f>X200/'Dataset experimental'!$AF200</f>
        <v>0.78805003581057465</v>
      </c>
      <c r="AK200" s="3">
        <f>'Modelos Propostos'!B200+H200</f>
        <v>0.21212514204025951</v>
      </c>
      <c r="AL200" s="3">
        <f>AK200/'Dataset experimental'!$AF200</f>
        <v>0.92228322626199777</v>
      </c>
      <c r="AW200" s="3">
        <f>'Modelos normativos'!S200+F200</f>
        <v>0.26001893829174594</v>
      </c>
      <c r="AX200" s="3">
        <f>AW200/'Dataset experimental'!$AF200</f>
        <v>1.130517123007591</v>
      </c>
      <c r="BI200" s="3">
        <f>'Modelos Propostos'!B200+S200</f>
        <v>0.28125101596064755</v>
      </c>
      <c r="BJ200" s="3">
        <f>BI200/'Dataset experimental'!$AF200</f>
        <v>1.2228305041767285</v>
      </c>
      <c r="BU200" s="3">
        <f>'Modelos Propostos'!B200+L200</f>
        <v>0.20856186794361709</v>
      </c>
      <c r="BV200" s="3">
        <f>BU200/'Dataset experimental'!$AF200</f>
        <v>0.90679073018963952</v>
      </c>
      <c r="CH200" s="3">
        <f>'Modelos Propostos'!B200+Q200</f>
        <v>0.18706281064226971</v>
      </c>
      <c r="CI200" s="3">
        <f>CH200/'Dataset experimental'!$AF200</f>
        <v>0.81331656800986829</v>
      </c>
    </row>
    <row r="201" spans="1:87" x14ac:dyDescent="0.25">
      <c r="A201" s="3">
        <f t="shared" si="9"/>
        <v>5.8933502980768201E-2</v>
      </c>
      <c r="B201" s="8">
        <f>'Dataset experimental'!K201*COS('Dataset experimental'!AC201)-'Dataset experimental'!M201-'Dataset experimental'!C201</f>
        <v>-1.1523934118764292</v>
      </c>
      <c r="C201" s="8">
        <f>('Dataset experimental'!AE201+SIN('Avaliação do resultado ML'!B201))*0.70674187</f>
        <v>0.55619487444873816</v>
      </c>
      <c r="D201" s="8">
        <f>'Modelos Propostos'!E201+'Avaliação do resultado ML'!C201-'Modelos normativos'!AQ201</f>
        <v>1.0606819563101817</v>
      </c>
      <c r="E201" s="8">
        <f>'Modelos empíricos'!I201+1.1854</f>
        <v>2.2390183352066151</v>
      </c>
      <c r="F201" s="3">
        <f>-0.01753*('Modelos normativos'!AN201-'Dataset experimental'!C201-ABS(G201)-('Modelos Propostos'!E201-'Modelos normativos'!AP201)/0.25291)</f>
        <v>0.13218552536705963</v>
      </c>
      <c r="G201" s="3">
        <f>'Dataset experimental'!K201+'Modelos empíricos'!K201^2+('Modelos Propostos'!E201-'Modelos normativos'!AQ201)*4.10553</f>
        <v>6.7486034996246378</v>
      </c>
      <c r="H201" s="3">
        <f t="shared" si="10"/>
        <v>3.7663618793010605E-2</v>
      </c>
      <c r="I201" s="3">
        <f>(1.61428/'Dataset experimental'!Q201)^3</f>
        <v>7.7031457436721393E-2</v>
      </c>
      <c r="J201" s="3">
        <f>SIN('Dataset experimental'!E201)+1.450178*(SIN('Avaliação do resultado ML'!I201)+'Dataset experimental'!C201)</f>
        <v>1.1435836915611386</v>
      </c>
      <c r="K201" s="3">
        <f>('Modelos empíricos'!C201-'Dataset experimental'!G201)*'Dataset experimental'!AE201-'Modelos normativos'!AP201</f>
        <v>3.6480718567905024E-3</v>
      </c>
      <c r="L201" s="3">
        <f>0.0076*'Dataset experimental'!B201+'Avaliação do resultado ML'!M201+'Avaliação do resultado ML'!N201+(-0.0328)*(0.0171*'Dataset experimental'!AD201-0.9442)*'Avaliação do resultado ML'!O201-'Avaliação do resultado ML'!P201-0.0364</f>
        <v>3.3403568923146026E-2</v>
      </c>
      <c r="M201" s="8">
        <f>0.03283*SIN(0.7328*'Dataset experimental'!D201-1.8266)</f>
        <v>1.7754595368145078E-2</v>
      </c>
      <c r="N201" s="8">
        <f>0.0476*SIN(4.2067/(0.0095*'Dataset experimental'!P201-1.9338)^3)</f>
        <v>3.7444619332022947E-3</v>
      </c>
      <c r="O201" s="8">
        <f>0.0214*'Dataset experimental'!F201-3.1067*'Dataset experimental'!B201*'Dataset experimental'!P201*('Dataset experimental'!T201-'Dataset experimental'!R201)*(0.39*'Dataset experimental'!P201*'Dataset experimental'!T201/'Dataset experimental'!V201-'Dataset experimental'!Z201+3.12)/(100000*'Dataset experimental'!V201)+0.7995</f>
        <v>-0.2631576448723062</v>
      </c>
      <c r="P201" s="8">
        <f>0.4461*('Dataset experimental'!Z201-0.6*'Modelos normativos'!AB201)*(3.4*'Dataset experimental'!L201+0.17*'Dataset experimental'!B201/'Modelos normativos'!AC201)/200000</f>
        <v>0.11842353755201755</v>
      </c>
      <c r="Q201" s="3">
        <f>0.0076*'Dataset experimental'!B201+(-0.0328)*(0.0171*'Dataset experimental'!AD201-0.9442)*'Avaliação do resultado ML'!O201-'Avaliação do resultado ML'!P201-0.0364</f>
        <v>1.1904511621798647E-2</v>
      </c>
      <c r="R201" s="3">
        <f t="shared" si="11"/>
        <v>0.88689217854299407</v>
      </c>
      <c r="S201" s="3">
        <f>(-0.042-0.014*'Com TS variável MC2020'!Q210)*('Modelos normativos'!AP201-ABS('Modelos Propostos'!K201)-'Dataset experimental'!W201+COS(T201))</f>
        <v>5.8461038538955179E-2</v>
      </c>
      <c r="T201" s="3">
        <f>'Dataset experimental'!O201-('Modelos normativos'!AQ201-SIN(0.083/('Dataset experimental'!M201-'Dataset experimental'!O201))-'Modelos empíricos'!I201)/0.646</f>
        <v>1.5681575033921797</v>
      </c>
      <c r="X201" s="3">
        <f>'Modelos normativos'!S201+'Avaliação do resultado ML'!A201</f>
        <v>0.28718959249871023</v>
      </c>
      <c r="Y201" s="3">
        <f>X201/'Dataset experimental'!$AF201</f>
        <v>1.0256771160668221</v>
      </c>
      <c r="AK201" s="3">
        <f>'Modelos Propostos'!B201+H201</f>
        <v>0.31106723549299931</v>
      </c>
      <c r="AL201" s="3">
        <f>AK201/'Dataset experimental'!$AF201</f>
        <v>1.1109544124749975</v>
      </c>
      <c r="AW201" s="3">
        <f>'Modelos normativos'!S201+F201</f>
        <v>0.3604416148850017</v>
      </c>
      <c r="AX201" s="3">
        <f>AW201/'Dataset experimental'!$AF201</f>
        <v>1.2872914817321488</v>
      </c>
      <c r="BI201" s="3">
        <f>'Modelos Propostos'!B201+S201</f>
        <v>0.33186465523894387</v>
      </c>
      <c r="BJ201" s="3">
        <f>BI201/'Dataset experimental'!$AF201</f>
        <v>1.1852309115676565</v>
      </c>
      <c r="BU201" s="3">
        <f>'Modelos Propostos'!B201+L201</f>
        <v>0.30680718562313469</v>
      </c>
      <c r="BV201" s="3">
        <f>BU201/'Dataset experimental'!$AF201</f>
        <v>1.0957399486540524</v>
      </c>
      <c r="CH201" s="3">
        <f>'Modelos Propostos'!B201+Q201</f>
        <v>0.28530812832178731</v>
      </c>
      <c r="CI201" s="3">
        <f>CH201/'Dataset experimental'!$AF201</f>
        <v>1.0189576011492403</v>
      </c>
    </row>
    <row r="202" spans="1:87" x14ac:dyDescent="0.25">
      <c r="A202" s="3">
        <f t="shared" si="9"/>
        <v>5.8993031456475137E-2</v>
      </c>
      <c r="B202" s="8">
        <f>'Dataset experimental'!K202*COS('Dataset experimental'!AC202)-'Dataset experimental'!M202-'Dataset experimental'!C202</f>
        <v>-1.1523934118764292</v>
      </c>
      <c r="C202" s="8">
        <f>('Dataset experimental'!AE202+SIN('Avaliação do resultado ML'!B202))*0.70674187</f>
        <v>0.48383834282848043</v>
      </c>
      <c r="D202" s="8">
        <f>'Modelos Propostos'!E202+'Avaliação do resultado ML'!C202-'Modelos normativos'!AQ202</f>
        <v>1.0259652876267025</v>
      </c>
      <c r="E202" s="8">
        <f>'Modelos empíricos'!I202+1.1854</f>
        <v>2.0416884128104842</v>
      </c>
      <c r="F202" s="3">
        <f>-0.01753*('Modelos normativos'!AN202-'Dataset experimental'!C202-ABS(G202)-('Modelos Propostos'!E202-'Modelos normativos'!AP202)/0.25291)</f>
        <v>9.4022917576671153E-2</v>
      </c>
      <c r="G202" s="3">
        <f>'Dataset experimental'!K202+'Modelos empíricos'!K202^2+('Modelos Propostos'!E202-'Modelos normativos'!AQ202)*4.10553</f>
        <v>3.1343031098465102</v>
      </c>
      <c r="H202" s="3">
        <f t="shared" si="10"/>
        <v>-3.2956921888891073E-3</v>
      </c>
      <c r="I202" s="3">
        <f>(1.61428/'Dataset experimental'!Q202)^3</f>
        <v>7.7031457436721393E-2</v>
      </c>
      <c r="J202" s="3">
        <f>SIN('Dataset experimental'!E202)+1.450178*(SIN('Avaliação do resultado ML'!I202)+'Dataset experimental'!C202)</f>
        <v>-0.39581838411704928</v>
      </c>
      <c r="K202" s="3">
        <f>('Modelos empíricos'!C202-'Dataset experimental'!G202)*'Dataset experimental'!AE202-'Modelos normativos'!AP202</f>
        <v>0.29543178073937315</v>
      </c>
      <c r="L202" s="3">
        <f>0.0076*'Dataset experimental'!B202+'Avaliação do resultado ML'!M202+'Avaliação do resultado ML'!N202+(-0.0328)*(0.0171*'Dataset experimental'!AD202-0.9442)*'Avaliação do resultado ML'!O202-'Avaliação do resultado ML'!P202-0.0364</f>
        <v>-5.9433899173925026E-3</v>
      </c>
      <c r="M202" s="8">
        <f>0.03283*SIN(0.7328*'Dataset experimental'!D202-1.8266)</f>
        <v>-3.2778147528962583E-2</v>
      </c>
      <c r="N202" s="8">
        <f>0.0476*SIN(4.2067/(0.0095*'Dataset experimental'!P202-1.9338)^3)</f>
        <v>3.7444619332022947E-3</v>
      </c>
      <c r="O202" s="8">
        <f>0.0214*'Dataset experimental'!F202-3.1067*'Dataset experimental'!B202*'Dataset experimental'!P202*('Dataset experimental'!T202-'Dataset experimental'!R202)*(0.39*'Dataset experimental'!P202*'Dataset experimental'!T202/'Dataset experimental'!V202-'Dataset experimental'!Z202+3.12)/(100000*'Dataset experimental'!V202)+0.7995</f>
        <v>0.53070773268266236</v>
      </c>
      <c r="P202" s="8">
        <f>0.4461*('Dataset experimental'!Z202-0.6*'Modelos normativos'!AB202)*(3.4*'Dataset experimental'!L202+0.17*'Dataset experimental'!B202/'Modelos normativos'!AC202)/200000</f>
        <v>6.4593755820007731E-2</v>
      </c>
      <c r="Q202" s="3">
        <f>0.0076*'Dataset experimental'!B202+(-0.0328)*(0.0171*'Dataset experimental'!AD202-0.9442)*'Avaliação do resultado ML'!O202-'Avaliação do resultado ML'!P202-0.0364</f>
        <v>2.3090295678367775E-2</v>
      </c>
      <c r="R202" s="3">
        <f t="shared" si="11"/>
        <v>1.8033813768863729</v>
      </c>
      <c r="S202" s="3">
        <f>(-0.042-0.014*'Com TS variável MC2020'!Q211)*('Modelos normativos'!AP202-ABS('Modelos Propostos'!K202)-'Dataset experimental'!W202+COS(T202))</f>
        <v>0.16130020428553185</v>
      </c>
      <c r="T202" s="3">
        <f>'Dataset experimental'!O202-('Modelos normativos'!AQ202-SIN(0.083/('Dataset experimental'!M202-'Dataset experimental'!O202))-'Modelos empíricos'!I202)/0.646</f>
        <v>3.7717702938713136</v>
      </c>
      <c r="X202" s="3">
        <f>'Modelos normativos'!S202+'Avaliação do resultado ML'!A202</f>
        <v>0.17694124817001067</v>
      </c>
      <c r="Y202" s="3">
        <f>X202/'Dataset experimental'!$AF202</f>
        <v>0.98300693427783703</v>
      </c>
      <c r="AK202" s="3">
        <f>'Modelos Propostos'!B202+H202</f>
        <v>0.11465252452464643</v>
      </c>
      <c r="AL202" s="3">
        <f>AK202/'Dataset experimental'!$AF202</f>
        <v>0.63695846958136904</v>
      </c>
      <c r="AW202" s="3">
        <f>'Modelos normativos'!S202+F202</f>
        <v>0.2119711342902067</v>
      </c>
      <c r="AX202" s="3">
        <f>AW202/'Dataset experimental'!$AF202</f>
        <v>1.1776174127233705</v>
      </c>
      <c r="BI202" s="3">
        <f>'Modelos Propostos'!B202+S202</f>
        <v>0.27924842099906738</v>
      </c>
      <c r="BJ202" s="3">
        <f>BI202/'Dataset experimental'!$AF202</f>
        <v>1.5513801166614856</v>
      </c>
      <c r="BU202" s="3">
        <f>'Modelos Propostos'!B202+L202</f>
        <v>0.11200482679614303</v>
      </c>
      <c r="BV202" s="3">
        <f>BU202/'Dataset experimental'!$AF202</f>
        <v>0.62224903775635021</v>
      </c>
      <c r="CH202" s="3">
        <f>'Modelos Propostos'!B202+Q202</f>
        <v>0.14103851239190329</v>
      </c>
      <c r="CI202" s="3">
        <f>CH202/'Dataset experimental'!$AF202</f>
        <v>0.78354729106612941</v>
      </c>
    </row>
    <row r="203" spans="1:87" x14ac:dyDescent="0.25">
      <c r="A203" s="3">
        <f t="shared" si="9"/>
        <v>0.1081414957903328</v>
      </c>
      <c r="B203" s="8">
        <f>'Dataset experimental'!K203*COS('Dataset experimental'!AC203)-'Dataset experimental'!M203-'Dataset experimental'!C203</f>
        <v>-1.1523934118764292</v>
      </c>
      <c r="C203" s="8">
        <f>('Dataset experimental'!AE203+SIN('Avaliação do resultado ML'!B203))*0.70674187</f>
        <v>0.93003695448673562</v>
      </c>
      <c r="D203" s="8">
        <f>'Modelos Propostos'!E203+'Avaliação do resultado ML'!C203-'Modelos normativos'!AQ203</f>
        <v>1.563099180664778</v>
      </c>
      <c r="E203" s="8">
        <f>'Modelos empíricos'!I203+1.1854</f>
        <v>1.9712770406174887</v>
      </c>
      <c r="F203" s="3">
        <f>-0.01753*('Modelos normativos'!AN203-'Dataset experimental'!C203-ABS(G203)-('Modelos Propostos'!E203-'Modelos normativos'!AP203)/0.25291)</f>
        <v>0.10302539541276111</v>
      </c>
      <c r="G203" s="3">
        <f>'Dataset experimental'!K203+'Modelos empíricos'!K203^2+('Modelos Propostos'!E203-'Modelos normativos'!AQ203)*4.10553</f>
        <v>4.6314643235279682</v>
      </c>
      <c r="H203" s="3">
        <f t="shared" si="10"/>
        <v>-9.9036120247153938E-3</v>
      </c>
      <c r="I203" s="3">
        <f>(1.61428/'Dataset experimental'!Q203)^3</f>
        <v>7.7031457436721393E-2</v>
      </c>
      <c r="J203" s="3">
        <f>SIN('Dataset experimental'!E203)+1.450178*(SIN('Avaliação do resultado ML'!I203)+'Dataset experimental'!C203)</f>
        <v>-0.39581838411704928</v>
      </c>
      <c r="K203" s="3">
        <f>('Modelos empíricos'!C203-'Dataset experimental'!G203)*'Dataset experimental'!AE203-'Modelos normativos'!AP203</f>
        <v>9.4154904838481046E-2</v>
      </c>
      <c r="L203" s="3">
        <f>0.0076*'Dataset experimental'!B203+'Avaliação do resultado ML'!M203+'Avaliação do resultado ML'!N203+(-0.0328)*(0.0171*'Dataset experimental'!AD203-0.9442)*'Avaliação do resultado ML'!O203-'Avaliação do resultado ML'!P203-0.0364</f>
        <v>-1.3163273966506295E-2</v>
      </c>
      <c r="M203" s="8">
        <f>0.03283*SIN(0.7328*'Dataset experimental'!D203-1.8266)</f>
        <v>-3.2778147528962583E-2</v>
      </c>
      <c r="N203" s="8">
        <f>0.0476*SIN(4.2067/(0.0095*'Dataset experimental'!P203-1.9338)^3)</f>
        <v>3.7444619332022947E-3</v>
      </c>
      <c r="O203" s="8">
        <f>0.0214*'Dataset experimental'!F203-3.1067*'Dataset experimental'!B203*'Dataset experimental'!P203*('Dataset experimental'!T203-'Dataset experimental'!R203)*(0.39*'Dataset experimental'!P203*'Dataset experimental'!T203/'Dataset experimental'!V203-'Dataset experimental'!Z203+3.12)/(100000*'Dataset experimental'!V203)+0.7995</f>
        <v>0.15995590982851526</v>
      </c>
      <c r="P203" s="8">
        <f>0.4461*('Dataset experimental'!Z203-0.6*'Modelos normativos'!AB203)*(3.4*'Dataset experimental'!L203+0.17*'Dataset experimental'!B203/'Modelos normativos'!AC203)/200000</f>
        <v>8.7996195357657889E-2</v>
      </c>
      <c r="Q203" s="3">
        <f>0.0076*'Dataset experimental'!B203+(-0.0328)*(0.0171*'Dataset experimental'!AD203-0.9442)*'Avaliação do resultado ML'!O203-'Avaliação do resultado ML'!P203-0.0364</f>
        <v>1.5870411629253983E-2</v>
      </c>
      <c r="R203" s="3">
        <f t="shared" si="11"/>
        <v>1.3291386954230546</v>
      </c>
      <c r="S203" s="3">
        <f>(-0.042-0.014*'Com TS variável MC2020'!Q212)*('Modelos normativos'!AP203-ABS('Modelos Propostos'!K203)-'Dataset experimental'!W203+COS(T203))</f>
        <v>0.16822202880916409</v>
      </c>
      <c r="T203" s="3">
        <f>'Dataset experimental'!O203-('Modelos normativos'!AQ203-SIN(0.083/('Dataset experimental'!M203-'Dataset experimental'!O203))-'Modelos empíricos'!I203)/0.646</f>
        <v>2.9333366105001835</v>
      </c>
      <c r="X203" s="3">
        <f>'Modelos normativos'!S203+'Avaliação do resultado ML'!A203</f>
        <v>0.28327089273117478</v>
      </c>
      <c r="Y203" s="3">
        <f>X203/'Dataset experimental'!$AF203</f>
        <v>1.0895034335814415</v>
      </c>
      <c r="AK203" s="3">
        <f>'Modelos Propostos'!B203+H203</f>
        <v>0.17319253996023382</v>
      </c>
      <c r="AL203" s="3">
        <f>AK203/'Dataset experimental'!$AF203</f>
        <v>0.66612515369320691</v>
      </c>
      <c r="AW203" s="3">
        <f>'Modelos normativos'!S203+F203</f>
        <v>0.27815479235360313</v>
      </c>
      <c r="AX203" s="3">
        <f>AW203/'Dataset experimental'!$AF203</f>
        <v>1.0698261244369351</v>
      </c>
      <c r="BI203" s="3">
        <f>'Modelos Propostos'!B203+S203</f>
        <v>0.35131818079411331</v>
      </c>
      <c r="BJ203" s="3">
        <f>BI203/'Dataset experimental'!$AF203</f>
        <v>1.3512237722850511</v>
      </c>
      <c r="BU203" s="3">
        <f>'Modelos Propostos'!B203+L203</f>
        <v>0.16993287801844292</v>
      </c>
      <c r="BV203" s="3">
        <f>BU203/'Dataset experimental'!$AF203</f>
        <v>0.65358799237862664</v>
      </c>
      <c r="CH203" s="3">
        <f>'Modelos Propostos'!B203+Q203</f>
        <v>0.1989665636142032</v>
      </c>
      <c r="CI203" s="3">
        <f>CH203/'Dataset experimental'!$AF203</f>
        <v>0.76525601390078146</v>
      </c>
    </row>
    <row r="204" spans="1:87" x14ac:dyDescent="0.25">
      <c r="A204" s="3">
        <f t="shared" si="9"/>
        <v>0.15815787305874429</v>
      </c>
      <c r="B204" s="8">
        <f>'Dataset experimental'!K204*COS('Dataset experimental'!AC204)-'Dataset experimental'!M204-'Dataset experimental'!C204</f>
        <v>-1.1523934118764292</v>
      </c>
      <c r="C204" s="8">
        <f>('Dataset experimental'!AE204+SIN('Avaliação do resultado ML'!B204))*0.70674187</f>
        <v>1.376235566144991</v>
      </c>
      <c r="D204" s="8">
        <f>'Modelos Propostos'!E204+'Avaliação do resultado ML'!C204-'Modelos normativos'!AQ204</f>
        <v>2.1158825501191219</v>
      </c>
      <c r="E204" s="8">
        <f>'Modelos empíricos'!I204+1.1854</f>
        <v>1.9340004318094317</v>
      </c>
      <c r="F204" s="3">
        <f>-0.01753*('Modelos normativos'!AN204-'Dataset experimental'!C204-ABS(G204)-('Modelos Propostos'!E204-'Modelos normativos'!AP204)/0.25291)</f>
        <v>0.13798458477771905</v>
      </c>
      <c r="G204" s="3">
        <f>'Dataset experimental'!K204+'Modelos empíricos'!K204^2+('Modelos Propostos'!E204-'Modelos normativos'!AQ204)*4.10553</f>
        <v>7.5474501993602061</v>
      </c>
      <c r="H204" s="3">
        <f t="shared" si="10"/>
        <v>-1.2881946585343005E-3</v>
      </c>
      <c r="I204" s="3">
        <f>(1.61428/'Dataset experimental'!Q204)^3</f>
        <v>7.7031457436721393E-2</v>
      </c>
      <c r="J204" s="3">
        <f>SIN('Dataset experimental'!E204)+1.450178*(SIN('Avaliação do resultado ML'!I204)+'Dataset experimental'!C204)</f>
        <v>-0.39581838411704928</v>
      </c>
      <c r="K204" s="3">
        <f>('Modelos empíricos'!C204-'Dataset experimental'!G204)*'Dataset experimental'!AE204-'Modelos normativos'!AP204</f>
        <v>0.35658004544710409</v>
      </c>
      <c r="L204" s="3">
        <f>0.0076*'Dataset experimental'!B204+'Avaliação do resultado ML'!M204+'Avaliação do resultado ML'!N204+(-0.0328)*(0.0171*'Dataset experimental'!AD204-0.9442)*'Avaliação do resultado ML'!O204-'Avaliação do resultado ML'!P204-0.0364</f>
        <v>-4.9950591178399978E-3</v>
      </c>
      <c r="M204" s="8">
        <f>0.03283*SIN(0.7328*'Dataset experimental'!D204-1.8266)</f>
        <v>-3.2778147528962583E-2</v>
      </c>
      <c r="N204" s="8">
        <f>0.0476*SIN(4.2067/(0.0095*'Dataset experimental'!P204-1.9338)^3)</f>
        <v>3.7444619332022947E-3</v>
      </c>
      <c r="O204" s="8">
        <f>0.0214*'Dataset experimental'!F204-3.1067*'Dataset experimental'!B204*'Dataset experimental'!P204*('Dataset experimental'!T204-'Dataset experimental'!R204)*(0.39*'Dataset experimental'!P204*'Dataset experimental'!T204/'Dataset experimental'!V204-'Dataset experimental'!Z204+3.12)/(100000*'Dataset experimental'!V204)+0.7995</f>
        <v>-0.21079591302563128</v>
      </c>
      <c r="P204" s="8">
        <f>0.4461*('Dataset experimental'!Z204-0.6*'Modelos normativos'!AB204)*(3.4*'Dataset experimental'!L204+0.17*'Dataset experimental'!B204/'Modelos normativos'!AC204)/200000</f>
        <v>0.11139863489530802</v>
      </c>
      <c r="Q204" s="3">
        <f>0.0076*'Dataset experimental'!B204+(-0.0328)*(0.0171*'Dataset experimental'!AD204-0.9442)*'Avaliação do resultado ML'!O204-'Avaliação do resultado ML'!P204-0.0364</f>
        <v>2.403862647792028E-2</v>
      </c>
      <c r="R204" s="3">
        <f t="shared" si="11"/>
        <v>3.8775654632222611</v>
      </c>
      <c r="S204" s="3">
        <f>(-0.042-0.014*'Com TS variável MC2020'!Q213)*('Modelos normativos'!AP204-ABS('Modelos Propostos'!K204)-'Dataset experimental'!W204+COS(T204))</f>
        <v>0.14941020482786935</v>
      </c>
      <c r="T204" s="3">
        <f>'Dataset experimental'!O204-('Modelos normativos'!AQ204-SIN(0.083/('Dataset experimental'!M204-'Dataset experimental'!O204))-'Modelos empíricos'!I204)/0.646</f>
        <v>2.1461951305113116</v>
      </c>
      <c r="X204" s="3">
        <f>'Modelos normativos'!S204+'Avaliação do resultado ML'!A204</f>
        <v>0.39046845022689269</v>
      </c>
      <c r="Y204" s="3">
        <f>X204/'Dataset experimental'!$AF204</f>
        <v>1.1484366183143901</v>
      </c>
      <c r="AK204" s="3">
        <f>'Modelos Propostos'!B204+H204</f>
        <v>0.25546966350503242</v>
      </c>
      <c r="AL204" s="3">
        <f>AK204/'Dataset experimental'!$AF204</f>
        <v>0.7513813632500953</v>
      </c>
      <c r="AW204" s="3">
        <f>'Modelos normativos'!S204+F204</f>
        <v>0.37029516194586748</v>
      </c>
      <c r="AX204" s="3">
        <f>AW204/'Dataset experimental'!$AF204</f>
        <v>1.0891034174878456</v>
      </c>
      <c r="BI204" s="3">
        <f>'Modelos Propostos'!B204+S204</f>
        <v>0.40616806299143604</v>
      </c>
      <c r="BJ204" s="3">
        <f>BI204/'Dataset experimental'!$AF204</f>
        <v>1.1946119499748118</v>
      </c>
      <c r="BU204" s="3">
        <f>'Modelos Propostos'!B204+L204</f>
        <v>0.25176279904572674</v>
      </c>
      <c r="BV204" s="3">
        <f>BU204/'Dataset experimental'!$AF204</f>
        <v>0.74047882072272564</v>
      </c>
      <c r="CH204" s="3">
        <f>'Modelos Propostos'!B204+Q204</f>
        <v>0.28079648464148699</v>
      </c>
      <c r="CI204" s="3">
        <f>CH204/'Dataset experimental'!$AF204</f>
        <v>0.82587201365143226</v>
      </c>
    </row>
    <row r="205" spans="1:87" x14ac:dyDescent="0.25">
      <c r="A205" s="3">
        <f t="shared" si="9"/>
        <v>-1.8963881219694442E-2</v>
      </c>
      <c r="B205" s="8">
        <f>'Dataset experimental'!K205*COS('Dataset experimental'!AC205)-'Dataset experimental'!M205-'Dataset experimental'!C205</f>
        <v>1.3908128280469367</v>
      </c>
      <c r="C205" s="8">
        <f>('Dataset experimental'!AE205+SIN('Avaliação do resultado ML'!B205))*0.70674187</f>
        <v>0.22917856620064023</v>
      </c>
      <c r="D205" s="8">
        <f>'Modelos Propostos'!E205+'Avaliação do resultado ML'!C205-'Modelos normativos'!AQ205</f>
        <v>0.21856132192653877</v>
      </c>
      <c r="E205" s="8">
        <f>'Modelos empíricos'!I205+1.1854</f>
        <v>2.4019503056723024</v>
      </c>
      <c r="F205" s="3">
        <f>-0.01753*('Modelos normativos'!AN205-'Dataset experimental'!C205-ABS(G205)-('Modelos Propostos'!E205-'Modelos normativos'!AP205)/0.25291)</f>
        <v>5.0738766223904004E-2</v>
      </c>
      <c r="G205" s="3">
        <f>'Dataset experimental'!K205+'Modelos empíricos'!K205^2+('Modelos Propostos'!E205-'Modelos normativos'!AQ205)*4.10553</f>
        <v>1.7697154729074538</v>
      </c>
      <c r="H205" s="3">
        <f t="shared" si="10"/>
        <v>-1.7420451418455669E-2</v>
      </c>
      <c r="I205" s="3">
        <f>(1.61428/'Dataset experimental'!Q205)^3</f>
        <v>-33.279443147515174</v>
      </c>
      <c r="J205" s="3">
        <f>SIN('Dataset experimental'!E205)+1.450178*(SIN('Avaliação do resultado ML'!I205)+'Dataset experimental'!C205)</f>
        <v>-2.1776013810620496</v>
      </c>
      <c r="K205" s="3">
        <f>('Modelos empíricos'!C205-'Dataset experimental'!G205)*'Dataset experimental'!AE205-'Modelos normativos'!AP205</f>
        <v>1.646975385982681</v>
      </c>
      <c r="L205" s="3">
        <f>0.0076*'Dataset experimental'!B205+'Avaliação do resultado ML'!M205+'Avaliação do resultado ML'!N205+(-0.0328)*(0.0171*'Dataset experimental'!AD205-0.9442)*'Avaliação do resultado ML'!O205-'Avaliação do resultado ML'!P205-0.0364</f>
        <v>4.1069361620731729E-3</v>
      </c>
      <c r="M205" s="8">
        <f>0.03283*SIN(0.7328*'Dataset experimental'!D205-1.8266)</f>
        <v>-1.1595882783440576E-2</v>
      </c>
      <c r="N205" s="8">
        <f>0.0476*SIN(4.2067/(0.0095*'Dataset experimental'!P205-1.9338)^3)</f>
        <v>-2.3714386522401713E-2</v>
      </c>
      <c r="O205" s="8">
        <f>0.0214*'Dataset experimental'!F205-3.1067*'Dataset experimental'!B205*'Dataset experimental'!P205*('Dataset experimental'!T205-'Dataset experimental'!R205)*(0.39*'Dataset experimental'!P205*'Dataset experimental'!T205/'Dataset experimental'!V205-'Dataset experimental'!Z205+3.12)/(100000*'Dataset experimental'!V205)+0.7995</f>
        <v>0.597762423431348</v>
      </c>
      <c r="P205" s="8">
        <f>0.4461*('Dataset experimental'!Z205-0.6*'Modelos normativos'!AB205)*(3.4*'Dataset experimental'!L205+0.17*'Dataset experimental'!B205/'Modelos normativos'!AC205)/200000</f>
        <v>5.8704676246968408E-2</v>
      </c>
      <c r="Q205" s="3">
        <f>0.0076*'Dataset experimental'!B205+(-0.0328)*(0.0171*'Dataset experimental'!AD205-0.9442)*'Avaliação do resultado ML'!O205-'Avaliação do resultado ML'!P205-0.0364</f>
        <v>3.9417205467915453E-2</v>
      </c>
      <c r="R205" s="3">
        <f t="shared" si="11"/>
        <v>-0.23575371633149417</v>
      </c>
      <c r="S205" s="3">
        <f>(-0.042-0.014*'Com TS variável MC2020'!Q214)*('Modelos normativos'!AP205-ABS('Modelos Propostos'!K205)-'Dataset experimental'!W205+COS(T205))</f>
        <v>8.473854696710631E-2</v>
      </c>
      <c r="T205" s="3">
        <f>'Dataset experimental'!O205-('Modelos normativos'!AQ205-SIN(0.083/('Dataset experimental'!M205-'Dataset experimental'!O205))-'Modelos empíricos'!I205)/0.646</f>
        <v>3.59483532797505</v>
      </c>
      <c r="X205" s="3">
        <f>'Modelos normativos'!S205+'Avaliação do resultado ML'!A205</f>
        <v>9.8563900729611853E-2</v>
      </c>
      <c r="Y205" s="3">
        <f>X205/'Dataset experimental'!$AF205</f>
        <v>0.65709267153074569</v>
      </c>
      <c r="AK205" s="3">
        <f>'Modelos Propostos'!B205+H205</f>
        <v>0.11436976207654909</v>
      </c>
      <c r="AL205" s="3">
        <f>AK205/'Dataset experimental'!$AF205</f>
        <v>0.76246508051032724</v>
      </c>
      <c r="AW205" s="3">
        <f>'Modelos normativos'!S205+F205</f>
        <v>0.1682665481732103</v>
      </c>
      <c r="AX205" s="3">
        <f>AW205/'Dataset experimental'!$AF205</f>
        <v>1.1217769878214021</v>
      </c>
      <c r="BI205" s="3">
        <f>'Modelos Propostos'!B205+S205</f>
        <v>0.21652876046211106</v>
      </c>
      <c r="BJ205" s="3">
        <f>BI205/'Dataset experimental'!$AF205</f>
        <v>1.4435250697474071</v>
      </c>
      <c r="BU205" s="3">
        <f>'Modelos Propostos'!B205+L205</f>
        <v>0.13589714965707791</v>
      </c>
      <c r="BV205" s="3">
        <f>BU205/'Dataset experimental'!$AF205</f>
        <v>0.90598099771385276</v>
      </c>
      <c r="CH205" s="3">
        <f>'Modelos Propostos'!B205+Q205</f>
        <v>0.17120741896292019</v>
      </c>
      <c r="CI205" s="3">
        <f>CH205/'Dataset experimental'!$AF205</f>
        <v>1.1413827930861347</v>
      </c>
    </row>
    <row r="206" spans="1:87" x14ac:dyDescent="0.25">
      <c r="A206" s="3">
        <f t="shared" si="9"/>
        <v>-2.0317017749565434E-2</v>
      </c>
      <c r="B206" s="8">
        <f>'Dataset experimental'!K206*COS('Dataset experimental'!AC206)-'Dataset experimental'!M206-'Dataset experimental'!C206</f>
        <v>1.3908128280469367</v>
      </c>
      <c r="C206" s="8">
        <f>('Dataset experimental'!AE206+SIN('Avaliação do resultado ML'!B206))*0.70674187</f>
        <v>0.29852024233672042</v>
      </c>
      <c r="D206" s="8">
        <f>'Modelos Propostos'!E206+'Avaliação do resultado ML'!C206-'Modelos normativos'!AQ206</f>
        <v>0.22908442329932804</v>
      </c>
      <c r="E206" s="8">
        <f>'Modelos empíricos'!I206+1.1854</f>
        <v>2.5450508541812451</v>
      </c>
      <c r="F206" s="3">
        <f>-0.01753*('Modelos normativos'!AN206-'Dataset experimental'!C206-ABS(G206)-('Modelos Propostos'!E206-'Modelos normativos'!AP206)/0.25291)</f>
        <v>1.2697261158262915E-2</v>
      </c>
      <c r="G206" s="3">
        <f>'Dataset experimental'!K206+'Modelos empíricos'!K206^2+('Modelos Propostos'!E206-'Modelos normativos'!AQ206)*4.10553</f>
        <v>0.64258362639711475</v>
      </c>
      <c r="H206" s="3">
        <f t="shared" si="10"/>
        <v>-5.5623859173365334E-2</v>
      </c>
      <c r="I206" s="3">
        <f>(1.61428/'Dataset experimental'!Q206)^3</f>
        <v>-33.279443147515174</v>
      </c>
      <c r="J206" s="3">
        <f>SIN('Dataset experimental'!E206)+1.450178*(SIN('Avaliação do resultado ML'!I206)+'Dataset experimental'!C206)</f>
        <v>-2.1776013810620496</v>
      </c>
      <c r="K206" s="3">
        <f>('Modelos empíricos'!C206-'Dataset experimental'!G206)*'Dataset experimental'!AE206-'Modelos normativos'!AP206</f>
        <v>0.48330168038080257</v>
      </c>
      <c r="L206" s="3">
        <f>0.0076*'Dataset experimental'!B206+'Avaliação do resultado ML'!M206+'Avaliação do resultado ML'!N206+(-0.0328)*(0.0171*'Dataset experimental'!AD206-0.9442)*'Avaliação do resultado ML'!O206-'Avaliação do resultado ML'!P206-0.0364</f>
        <v>-3.4144791047881359E-2</v>
      </c>
      <c r="M206" s="8">
        <f>0.03283*SIN(0.7328*'Dataset experimental'!D206-1.8266)</f>
        <v>-1.1595882783440576E-2</v>
      </c>
      <c r="N206" s="8">
        <f>0.0476*SIN(4.2067/(0.0095*'Dataset experimental'!P206-1.9338)^3)</f>
        <v>-2.3714386522401713E-2</v>
      </c>
      <c r="O206" s="8">
        <f>0.0214*'Dataset experimental'!F206-3.1067*'Dataset experimental'!B206*'Dataset experimental'!P206*('Dataset experimental'!T206-'Dataset experimental'!R206)*(0.39*'Dataset experimental'!P206*'Dataset experimental'!T206/'Dataset experimental'!V206-'Dataset experimental'!Z206+3.12)/(100000*'Dataset experimental'!V206)+0.7995</f>
        <v>7.2339533705759629E-2</v>
      </c>
      <c r="P206" s="8">
        <f>0.4461*('Dataset experimental'!Z206-0.6*'Modelos normativos'!AB206)*(3.4*'Dataset experimental'!L206+0.17*'Dataset experimental'!B206/'Modelos normativos'!AC206)/200000</f>
        <v>8.5364992326783282E-2</v>
      </c>
      <c r="Q206" s="3">
        <f>0.0076*'Dataset experimental'!B206+(-0.0328)*(0.0171*'Dataset experimental'!AD206-0.9442)*'Avaliação do resultado ML'!O206-'Avaliação do resultado ML'!P206-0.0364</f>
        <v>1.165478257960928E-3</v>
      </c>
      <c r="R206" s="3">
        <f t="shared" si="11"/>
        <v>0.61385152981674251</v>
      </c>
      <c r="S206" s="3">
        <f>(-0.042-0.014*'Com TS variável MC2020'!Q215)*('Modelos normativos'!AP206-ABS('Modelos Propostos'!K206)-'Dataset experimental'!W206+COS(T206))</f>
        <v>4.9267683015912597E-2</v>
      </c>
      <c r="T206" s="3">
        <f>'Dataset experimental'!O206-('Modelos normativos'!AQ206-SIN(0.083/('Dataset experimental'!M206-'Dataset experimental'!O206))-'Modelos empíricos'!I206)/0.646</f>
        <v>2.6062034785370733</v>
      </c>
      <c r="X206" s="3">
        <f>'Modelos normativos'!S206+'Avaliação do resultado ML'!A206</f>
        <v>0.16909937811221626</v>
      </c>
      <c r="Y206" s="3">
        <f>X206/'Dataset experimental'!$AF206</f>
        <v>0.8899967269064013</v>
      </c>
      <c r="AK206" s="3">
        <f>'Modelos Propostos'!B206+H206</f>
        <v>0.1738809097778895</v>
      </c>
      <c r="AL206" s="3">
        <f>AK206/'Dataset experimental'!$AF206</f>
        <v>0.91516268304152371</v>
      </c>
      <c r="AW206" s="3">
        <f>'Modelos normativos'!S206+F206</f>
        <v>0.20211365702004461</v>
      </c>
      <c r="AX206" s="3">
        <f>AW206/'Dataset experimental'!$AF206</f>
        <v>1.0637560895791822</v>
      </c>
      <c r="BI206" s="3">
        <f>'Modelos Propostos'!B206+S206</f>
        <v>0.27877245196716743</v>
      </c>
      <c r="BJ206" s="3">
        <f>BI206/'Dataset experimental'!$AF206</f>
        <v>1.4672234314061443</v>
      </c>
      <c r="BU206" s="3">
        <f>'Modelos Propostos'!B206+L206</f>
        <v>0.19535997790337345</v>
      </c>
      <c r="BV206" s="3">
        <f>BU206/'Dataset experimental'!$AF206</f>
        <v>1.0282104100177549</v>
      </c>
      <c r="CH206" s="3">
        <f>'Modelos Propostos'!B206+Q206</f>
        <v>0.23067024720921575</v>
      </c>
      <c r="CI206" s="3">
        <f>CH206/'Dataset experimental'!$AF206</f>
        <v>1.214053932680083</v>
      </c>
    </row>
    <row r="207" spans="1:87" x14ac:dyDescent="0.25">
      <c r="A207" s="3">
        <f t="shared" si="9"/>
        <v>-1.9194336465107507E-2</v>
      </c>
      <c r="B207" s="8">
        <f>'Dataset experimental'!K207*COS('Dataset experimental'!AC207)-'Dataset experimental'!M207-'Dataset experimental'!C207</f>
        <v>1.3908128280469367</v>
      </c>
      <c r="C207" s="8">
        <f>('Dataset experimental'!AE207+SIN('Avaliação do resultado ML'!B207))*0.70674187</f>
        <v>0.34012524801836852</v>
      </c>
      <c r="D207" s="8">
        <f>'Modelos Propostos'!E207+'Avaliação do resultado ML'!C207-'Modelos normativos'!AQ207</f>
        <v>0.24549025128180926</v>
      </c>
      <c r="E207" s="8">
        <f>'Modelos empíricos'!I207+1.1854</f>
        <v>2.5665106007299601</v>
      </c>
      <c r="F207" s="3">
        <f>-0.01753*('Modelos normativos'!AN207-'Dataset experimental'!C207-ABS(G207)-('Modelos Propostos'!E207-'Modelos normativos'!AP207)/0.25291)</f>
        <v>-3.5100771911143669E-3</v>
      </c>
      <c r="G207" s="3">
        <f>'Dataset experimental'!K207+'Modelos empíricos'!K207^2+('Modelos Propostos'!E207-'Modelos normativos'!AQ207)*4.10553</f>
        <v>0.30390053721761279</v>
      </c>
      <c r="H207" s="3">
        <f t="shared" si="10"/>
        <v>-7.6936581935155193E-2</v>
      </c>
      <c r="I207" s="3">
        <f>(1.61428/'Dataset experimental'!Q207)^3</f>
        <v>-33.279443147515174</v>
      </c>
      <c r="J207" s="3">
        <f>SIN('Dataset experimental'!E207)+1.450178*(SIN('Avaliação do resultado ML'!I207)+'Dataset experimental'!C207)</f>
        <v>-2.1776013810620496</v>
      </c>
      <c r="K207" s="3">
        <f>('Modelos empíricos'!C207-'Dataset experimental'!G207)*'Dataset experimental'!AE207-'Modelos normativos'!AP207</f>
        <v>-0.16588268641145637</v>
      </c>
      <c r="L207" s="3">
        <f>0.0076*'Dataset experimental'!B207+'Avaliação do resultado ML'!M207+'Avaliação do resultado ML'!N207+(-0.0328)*(0.0171*'Dataset experimental'!AD207-0.9442)*'Avaliação do resultado ML'!O207-'Avaliação do resultado ML'!P207-0.0364</f>
        <v>-5.5469087842905163E-2</v>
      </c>
      <c r="M207" s="8">
        <f>0.03283*SIN(0.7328*'Dataset experimental'!D207-1.8266)</f>
        <v>-1.1595882783440576E-2</v>
      </c>
      <c r="N207" s="8">
        <f>0.0476*SIN(4.2067/(0.0095*'Dataset experimental'!P207-1.9338)^3)</f>
        <v>-2.3714386522401713E-2</v>
      </c>
      <c r="O207" s="8">
        <f>0.0214*'Dataset experimental'!F207-3.1067*'Dataset experimental'!B207*'Dataset experimental'!P207*('Dataset experimental'!T207-'Dataset experimental'!R207)*(0.39*'Dataset experimental'!P207*'Dataset experimental'!T207/'Dataset experimental'!V207-'Dataset experimental'!Z207+3.12)/(100000*'Dataset experimental'!V207)+0.7995</f>
        <v>-0.24291420012959331</v>
      </c>
      <c r="P207" s="8">
        <f>0.4461*('Dataset experimental'!Z207-0.6*'Modelos normativos'!AB207)*(3.4*'Dataset experimental'!L207+0.17*'Dataset experimental'!B207/'Modelos normativos'!AC207)/200000</f>
        <v>0.10136118197467216</v>
      </c>
      <c r="Q207" s="3">
        <f>0.0076*'Dataset experimental'!B207+(-0.0328)*(0.0171*'Dataset experimental'!AD207-0.9442)*'Avaliação do resultado ML'!O207-'Avaliação do resultado ML'!P207-0.0364</f>
        <v>-2.0158818537062875E-2</v>
      </c>
      <c r="R207" s="3">
        <f t="shared" si="11"/>
        <v>0.72097156447184541</v>
      </c>
      <c r="S207" s="3">
        <f>(-0.042-0.014*'Com TS variável MC2020'!Q216)*('Modelos normativos'!AP207-ABS('Modelos Propostos'!K207)-'Dataset experimental'!W207+COS(T207))</f>
        <v>-4.8466501295996064E-4</v>
      </c>
      <c r="T207" s="3">
        <f>'Dataset experimental'!O207-('Modelos normativos'!AQ207-SIN(0.083/('Dataset experimental'!M207-'Dataset experimental'!O207))-'Modelos empíricos'!I207)/0.646</f>
        <v>1.9133330646070266</v>
      </c>
      <c r="X207" s="3">
        <f>'Modelos normativos'!S207+'Avaliação do resultado ML'!A207</f>
        <v>0.21335522774415935</v>
      </c>
      <c r="Y207" s="3">
        <f>X207/'Dataset experimental'!$AF207</f>
        <v>0.96979648974617882</v>
      </c>
      <c r="AK207" s="3">
        <f>'Modelos Propostos'!B207+H207</f>
        <v>0.2111969202898496</v>
      </c>
      <c r="AL207" s="3">
        <f>AK207/'Dataset experimental'!$AF207</f>
        <v>0.95998600131749823</v>
      </c>
      <c r="AW207" s="3">
        <f>'Modelos normativos'!S207+F207</f>
        <v>0.22903948701815249</v>
      </c>
      <c r="AX207" s="3">
        <f>AW207/'Dataset experimental'!$AF207</f>
        <v>1.0410885773552385</v>
      </c>
      <c r="BI207" s="3">
        <f>'Modelos Propostos'!B207+S207</f>
        <v>0.28764883721204482</v>
      </c>
      <c r="BJ207" s="3">
        <f>BI207/'Dataset experimental'!$AF207</f>
        <v>1.3074947146002036</v>
      </c>
      <c r="BU207" s="3">
        <f>'Modelos Propostos'!B207+L207</f>
        <v>0.23266441438209962</v>
      </c>
      <c r="BV207" s="3">
        <f>BU207/'Dataset experimental'!$AF207</f>
        <v>1.0575655199186347</v>
      </c>
      <c r="CH207" s="3">
        <f>'Modelos Propostos'!B207+Q207</f>
        <v>0.26797468368794192</v>
      </c>
      <c r="CI207" s="3">
        <f>CH207/'Dataset experimental'!$AF207</f>
        <v>1.2180667440360997</v>
      </c>
    </row>
    <row r="208" spans="1:87" x14ac:dyDescent="0.25">
      <c r="A208" s="3">
        <f t="shared" si="9"/>
        <v>-2.0399781834539096E-2</v>
      </c>
      <c r="B208" s="8">
        <f>'Dataset experimental'!K208*COS('Dataset experimental'!AC208)-'Dataset experimental'!M208-'Dataset experimental'!C208</f>
        <v>1.3908128280469367</v>
      </c>
      <c r="C208" s="8">
        <f>('Dataset experimental'!AE208+SIN('Avaliação do resultado ML'!B208))*0.70674187</f>
        <v>0.37479608608640863</v>
      </c>
      <c r="D208" s="8">
        <f>'Modelos Propostos'!E208+'Avaliação do resultado ML'!C208-'Modelos normativos'!AQ208</f>
        <v>0.26291697067475395</v>
      </c>
      <c r="E208" s="8">
        <f>'Modelos empíricos'!I208+1.1854</f>
        <v>2.7388995017381221</v>
      </c>
      <c r="F208" s="3">
        <f>-0.01753*('Modelos normativos'!AN208-'Dataset experimental'!C208-ABS(G208)-('Modelos Propostos'!E208-'Modelos normativos'!AP208)/0.25291)</f>
        <v>-1.3511212273248609E-2</v>
      </c>
      <c r="G208" s="3">
        <f>'Dataset experimental'!K208+'Modelos empíricos'!K208^2+('Modelos Propostos'!E208-'Modelos normativos'!AQ208)*4.10553</f>
        <v>0.20675850141331015</v>
      </c>
      <c r="H208" s="3">
        <f t="shared" si="10"/>
        <v>-9.3775176903171956E-2</v>
      </c>
      <c r="I208" s="3">
        <f>(1.61428/'Dataset experimental'!Q208)^3</f>
        <v>-33.279443147515174</v>
      </c>
      <c r="J208" s="3">
        <f>SIN('Dataset experimental'!E208)+1.450178*(SIN('Avaliação do resultado ML'!I208)+'Dataset experimental'!C208)</f>
        <v>-2.1776013810620496</v>
      </c>
      <c r="K208" s="3">
        <f>('Modelos empíricos'!C208-'Dataset experimental'!G208)*'Dataset experimental'!AE208-'Modelos normativos'!AP208</f>
        <v>-0.67878536591242389</v>
      </c>
      <c r="L208" s="3">
        <f>0.0076*'Dataset experimental'!B208+'Avaliação do resultado ML'!M208+'Avaliação do resultado ML'!N208+(-0.0328)*(0.0171*'Dataset experimental'!AD208-0.9442)*'Avaliação do resultado ML'!O208-'Avaliação do resultado ML'!P208-0.0364</f>
        <v>-7.2307348982485545E-2</v>
      </c>
      <c r="M208" s="8">
        <f>0.03283*SIN(0.7328*'Dataset experimental'!D208-1.8266)</f>
        <v>-1.1595882783440576E-2</v>
      </c>
      <c r="N208" s="8">
        <f>0.0476*SIN(4.2067/(0.0095*'Dataset experimental'!P208-1.9338)^3)</f>
        <v>-2.3714386522401713E-2</v>
      </c>
      <c r="O208" s="8">
        <f>0.0214*'Dataset experimental'!F208-3.1067*'Dataset experimental'!B208*'Dataset experimental'!P208*('Dataset experimental'!T208-'Dataset experimental'!R208)*(0.39*'Dataset experimental'!P208*'Dataset experimental'!T208/'Dataset experimental'!V208-'Dataset experimental'!Z208+3.12)/(100000*'Dataset experimental'!V208)+0.7995</f>
        <v>-0.50562564499238694</v>
      </c>
      <c r="P208" s="8">
        <f>0.4461*('Dataset experimental'!Z208-0.6*'Modelos normativos'!AB208)*(3.4*'Dataset experimental'!L208+0.17*'Dataset experimental'!B208/'Modelos normativos'!AC208)/200000</f>
        <v>0.11469134001457956</v>
      </c>
      <c r="Q208" s="3">
        <f>0.0076*'Dataset experimental'!B208+(-0.0328)*(0.0171*'Dataset experimental'!AD208-0.9442)*'Avaliação do resultado ML'!O208-'Avaliação do resultado ML'!P208-0.0364</f>
        <v>-3.6997079676643257E-2</v>
      </c>
      <c r="R208" s="3">
        <f t="shared" si="11"/>
        <v>0.77107131514288552</v>
      </c>
      <c r="S208" s="3">
        <f>(-0.042-0.014*'Com TS variável MC2020'!Q217)*('Modelos normativos'!AP208-ABS('Modelos Propostos'!K208)-'Dataset experimental'!W208+COS(T208))</f>
        <v>-1.8383624975848806E-2</v>
      </c>
      <c r="T208" s="3">
        <f>'Dataset experimental'!O208-('Modelos normativos'!AQ208-SIN(0.083/('Dataset experimental'!M208-'Dataset experimental'!O208))-'Modelos empíricos'!I208)/0.646</f>
        <v>1.5751140853271877</v>
      </c>
      <c r="X208" s="3">
        <f>'Modelos normativos'!S208+'Avaliação do resultado ML'!A208</f>
        <v>0.24809408933096533</v>
      </c>
      <c r="Y208" s="3">
        <f>X208/'Dataset experimental'!$AF208</f>
        <v>1.1277004060498423</v>
      </c>
      <c r="AK208" s="3">
        <f>'Modelos Propostos'!B208+H208</f>
        <v>0.24321560304995782</v>
      </c>
      <c r="AL208" s="3">
        <f>AK208/'Dataset experimental'!$AF208</f>
        <v>1.1055254684088991</v>
      </c>
      <c r="AW208" s="3">
        <f>'Modelos normativos'!S208+F208</f>
        <v>0.25498265889225585</v>
      </c>
      <c r="AX208" s="3">
        <f>AW208/'Dataset experimental'!$AF208</f>
        <v>1.1590120858738902</v>
      </c>
      <c r="BI208" s="3">
        <f>'Modelos Propostos'!B208+S208</f>
        <v>0.31860715497728098</v>
      </c>
      <c r="BJ208" s="3">
        <f>BI208/'Dataset experimental'!$AF208</f>
        <v>1.4482143408058226</v>
      </c>
      <c r="BU208" s="3">
        <f>'Modelos Propostos'!B208+L208</f>
        <v>0.26468343097064423</v>
      </c>
      <c r="BV208" s="3">
        <f>BU208/'Dataset experimental'!$AF208</f>
        <v>1.2031065044120193</v>
      </c>
      <c r="CH208" s="3">
        <f>'Modelos Propostos'!B208+Q208</f>
        <v>0.29999370027648653</v>
      </c>
      <c r="CI208" s="3">
        <f>CH208/'Dataset experimental'!$AF208</f>
        <v>1.3636077285294843</v>
      </c>
    </row>
    <row r="209" spans="1:87" x14ac:dyDescent="0.25">
      <c r="A209" s="3">
        <f t="shared" si="9"/>
        <v>-1.8347530852811621E-2</v>
      </c>
      <c r="B209" s="8">
        <f>'Dataset experimental'!K209*COS('Dataset experimental'!AC209)-'Dataset experimental'!M209-'Dataset experimental'!C209</f>
        <v>1.3908128280469367</v>
      </c>
      <c r="C209" s="8">
        <f>('Dataset experimental'!AE209+SIN('Avaliação do resultado ML'!B209))*0.70674187</f>
        <v>0.43026942699527282</v>
      </c>
      <c r="D209" s="8">
        <f>'Modelos Propostos'!E209+'Avaliação do resultado ML'!C209-'Modelos normativos'!AQ209</f>
        <v>0.29596840478296937</v>
      </c>
      <c r="E209" s="8">
        <f>'Modelos empíricos'!I209+1.1854</f>
        <v>2.7952031341490384</v>
      </c>
      <c r="F209" s="3">
        <f>-0.01753*('Modelos normativos'!AN209-'Dataset experimental'!C209-ABS(G209)-('Modelos Propostos'!E209-'Modelos normativos'!AP209)/0.25291)</f>
        <v>-2.3158395731411836E-2</v>
      </c>
      <c r="G209" s="3">
        <f>'Dataset experimental'!K209+'Modelos empíricos'!K209^2+('Modelos Propostos'!E209-'Modelos normativos'!AQ209)*4.10553</f>
        <v>0.39339483443345591</v>
      </c>
      <c r="H209" s="3">
        <f t="shared" si="10"/>
        <v>-0.11897349680324655</v>
      </c>
      <c r="I209" s="3">
        <f>(1.61428/'Dataset experimental'!Q209)^3</f>
        <v>-33.279443147515174</v>
      </c>
      <c r="J209" s="3">
        <f>SIN('Dataset experimental'!E209)+1.450178*(SIN('Avaliação do resultado ML'!I209)+'Dataset experimental'!C209)</f>
        <v>-2.1776013810620496</v>
      </c>
      <c r="K209" s="3">
        <f>('Modelos empíricos'!C209-'Dataset experimental'!G209)*'Dataset experimental'!AE209-'Modelos normativos'!AP209</f>
        <v>-1.4463248084976992</v>
      </c>
      <c r="L209" s="3">
        <f>0.0076*'Dataset experimental'!B209+'Avaliação do resultado ML'!M209+'Avaliação do resultado ML'!N209+(-0.0328)*(0.0171*'Dataset experimental'!AD209-0.9442)*'Avaliação do resultado ML'!O209-'Avaliação do resultado ML'!P209-0.0364</f>
        <v>-9.7486265647286241E-2</v>
      </c>
      <c r="M209" s="8">
        <f>0.03283*SIN(0.7328*'Dataset experimental'!D209-1.8266)</f>
        <v>-1.1595882783440576E-2</v>
      </c>
      <c r="N209" s="8">
        <f>0.0476*SIN(4.2067/(0.0095*'Dataset experimental'!P209-1.9338)^3)</f>
        <v>-2.3714386522401713E-2</v>
      </c>
      <c r="O209" s="8">
        <f>0.0214*'Dataset experimental'!F209-3.1067*'Dataset experimental'!B209*'Dataset experimental'!P209*('Dataset experimental'!T209-'Dataset experimental'!R209)*(0.39*'Dataset experimental'!P209*'Dataset experimental'!T209/'Dataset experimental'!V209-'Dataset experimental'!Z209+3.12)/(100000*'Dataset experimental'!V209)+0.7995</f>
        <v>-0.92596395677285737</v>
      </c>
      <c r="P209" s="8">
        <f>0.4461*('Dataset experimental'!Z209-0.6*'Modelos normativos'!AB209)*(3.4*'Dataset experimental'!L209+0.17*'Dataset experimental'!B209/'Modelos normativos'!AC209)/200000</f>
        <v>0.13601959287843143</v>
      </c>
      <c r="Q209" s="3">
        <f>0.0076*'Dataset experimental'!B209+(-0.0328)*(0.0171*'Dataset experimental'!AD209-0.9442)*'Avaliação do resultado ML'!O209-'Avaliação do resultado ML'!P209-0.0364</f>
        <v>-6.2175996341443954E-2</v>
      </c>
      <c r="R209" s="3">
        <f t="shared" si="11"/>
        <v>0.81939480864805547</v>
      </c>
      <c r="S209" s="3">
        <f>(-0.042-0.014*'Com TS variável MC2020'!Q218)*('Modelos normativos'!AP209-ABS('Modelos Propostos'!K209)-'Dataset experimental'!W209+COS(T209))</f>
        <v>-6.9789199733593363E-2</v>
      </c>
      <c r="T209" s="3">
        <f>'Dataset experimental'!O209-('Modelos normativos'!AQ209-SIN(0.083/('Dataset experimental'!M209-'Dataset experimental'!O209))-'Modelos empíricos'!I209)/0.646</f>
        <v>0.69415162993123902</v>
      </c>
      <c r="X209" s="3">
        <f>'Modelos normativos'!S209+'Avaliação do resultado ML'!A209</f>
        <v>0.30765723144267315</v>
      </c>
      <c r="Y209" s="3">
        <f>X209/'Dataset experimental'!$AF209</f>
        <v>1.2306289257706926</v>
      </c>
      <c r="AK209" s="3">
        <f>'Modelos Propostos'!B209+H209</f>
        <v>0.29618892751488318</v>
      </c>
      <c r="AL209" s="3">
        <f>AK209/'Dataset experimental'!$AF209</f>
        <v>1.1847557100595327</v>
      </c>
      <c r="AW209" s="3">
        <f>'Modelos normativos'!S209+F209</f>
        <v>0.30284636656407293</v>
      </c>
      <c r="AX209" s="3">
        <f>AW209/'Dataset experimental'!$AF209</f>
        <v>1.2113854662562917</v>
      </c>
      <c r="BI209" s="3">
        <f>'Modelos Propostos'!B209+S209</f>
        <v>0.34537322458453634</v>
      </c>
      <c r="BJ209" s="3">
        <f>BI209/'Dataset experimental'!$AF209</f>
        <v>1.3814928983381454</v>
      </c>
      <c r="BU209" s="3">
        <f>'Modelos Propostos'!B209+L209</f>
        <v>0.31767615867084348</v>
      </c>
      <c r="BV209" s="3">
        <f>BU209/'Dataset experimental'!$AF209</f>
        <v>1.2707046346833739</v>
      </c>
      <c r="CH209" s="3">
        <f>'Modelos Propostos'!B209+Q209</f>
        <v>0.35298642797668578</v>
      </c>
      <c r="CI209" s="3">
        <f>CH209/'Dataset experimental'!$AF209</f>
        <v>1.4119457119067431</v>
      </c>
    </row>
    <row r="210" spans="1:87" x14ac:dyDescent="0.25">
      <c r="A210" s="3">
        <f t="shared" si="9"/>
        <v>-3.2054111322841472E-2</v>
      </c>
      <c r="B210" s="8">
        <f>'Dataset experimental'!K210*COS('Dataset experimental'!AC210)-'Dataset experimental'!M210-'Dataset experimental'!C210</f>
        <v>1.3908128280469367</v>
      </c>
      <c r="C210" s="8">
        <f>('Dataset experimental'!AE210+SIN('Avaliação do resultado ML'!B210))*0.70674187</f>
        <v>0.47880860029052902</v>
      </c>
      <c r="D210" s="8">
        <f>'Modelos Propostos'!E210+'Avaliação do resultado ML'!C210-'Modelos normativos'!AQ210</f>
        <v>0.13566644041085341</v>
      </c>
      <c r="E210" s="8">
        <f>'Modelos empíricos'!I210+1.1854</f>
        <v>2.7562502243026676</v>
      </c>
      <c r="F210" s="3">
        <f>-0.01753*('Modelos normativos'!AN210-'Dataset experimental'!C210-ABS(G210)-('Modelos Propostos'!E210-'Modelos normativos'!AP210)/0.25291)</f>
        <v>-6.6710084184591539E-2</v>
      </c>
      <c r="G210" s="3">
        <f>'Dataset experimental'!K210+'Modelos empíricos'!K210^2+('Modelos Propostos'!E210-'Modelos normativos'!AQ210)*4.10553</f>
        <v>0.10377359416935783</v>
      </c>
      <c r="H210" s="3">
        <f t="shared" si="10"/>
        <v>-0.13926183089736008</v>
      </c>
      <c r="I210" s="3">
        <f>(1.61428/'Dataset experimental'!Q210)^3</f>
        <v>-33.279443147515174</v>
      </c>
      <c r="J210" s="3">
        <f>SIN('Dataset experimental'!E210)+1.450178*(SIN('Avaliação do resultado ML'!I210)+'Dataset experimental'!C210)</f>
        <v>-2.1776013810620496</v>
      </c>
      <c r="K210" s="3">
        <f>('Modelos empíricos'!C210-'Dataset experimental'!G210)*'Dataset experimental'!AE210-'Modelos normativos'!AP210</f>
        <v>-2.064306352637618</v>
      </c>
      <c r="L210" s="3">
        <f>0.0076*'Dataset experimental'!B210+'Avaliação do resultado ML'!M210+'Avaliação do resultado ML'!N210+(-0.0328)*(0.0171*'Dataset experimental'!AD210-0.9442)*'Avaliação do resultado ML'!O210-'Avaliação do resultado ML'!P210-0.0364</f>
        <v>-0.11773857136701156</v>
      </c>
      <c r="M210" s="8">
        <f>0.03283*SIN(0.7328*'Dataset experimental'!D210-1.8266)</f>
        <v>-1.1595882783440576E-2</v>
      </c>
      <c r="N210" s="8">
        <f>0.0476*SIN(4.2067/(0.0095*'Dataset experimental'!P210-1.9338)^3)</f>
        <v>-2.3714386522401713E-2</v>
      </c>
      <c r="O210" s="8">
        <f>0.0214*'Dataset experimental'!F210-3.1067*'Dataset experimental'!B210*'Dataset experimental'!P210*('Dataset experimental'!T210-'Dataset experimental'!R210)*(0.39*'Dataset experimental'!P210*'Dataset experimental'!T210/'Dataset experimental'!V210-'Dataset experimental'!Z210+3.12)/(100000*'Dataset experimental'!V210)+0.7995</f>
        <v>-1.2937599795807699</v>
      </c>
      <c r="P210" s="8">
        <f>0.4461*('Dataset experimental'!Z210-0.6*'Modelos normativos'!AB210)*(3.4*'Dataset experimental'!L210+0.17*'Dataset experimental'!B210/'Modelos normativos'!AC210)/200000</f>
        <v>0.15468181413430185</v>
      </c>
      <c r="Q210" s="3">
        <f>0.0076*'Dataset experimental'!B210+(-0.0328)*(0.0171*'Dataset experimental'!AD210-0.9442)*'Avaliação do resultado ML'!O210-'Avaliação do resultado ML'!P210-0.0364</f>
        <v>-8.2428302061169273E-2</v>
      </c>
      <c r="R210" s="3">
        <f t="shared" si="11"/>
        <v>0.84544753295530217</v>
      </c>
      <c r="S210" s="3">
        <f>(-0.042-0.014*'Com TS variável MC2020'!Q219)*('Modelos normativos'!AP210-ABS('Modelos Propostos'!K210)-'Dataset experimental'!W210+COS(T210))</f>
        <v>-8.7176231482275476E-2</v>
      </c>
      <c r="T210" s="3">
        <f>'Dataset experimental'!O210-('Modelos normativos'!AQ210-SIN(0.083/('Dataset experimental'!M210-'Dataset experimental'!O210))-'Modelos empíricos'!I210)/0.646</f>
        <v>0.10064166506319461</v>
      </c>
      <c r="X210" s="3">
        <f>'Modelos normativos'!S210+'Avaliação do resultado ML'!A210</f>
        <v>0.34427268071137612</v>
      </c>
      <c r="Y210" s="3">
        <f>X210/'Dataset experimental'!$AF210</f>
        <v>1.1871471748668143</v>
      </c>
      <c r="AK210" s="3">
        <f>'Modelos Propostos'!B210+H210</f>
        <v>0.32801415953372959</v>
      </c>
      <c r="AL210" s="3">
        <f>AK210/'Dataset experimental'!$AF210</f>
        <v>1.1310833087369987</v>
      </c>
      <c r="AW210" s="3">
        <f>'Modelos normativos'!S210+F210</f>
        <v>0.30961670784962603</v>
      </c>
      <c r="AX210" s="3">
        <f>AW210/'Dataset experimental'!$AF210</f>
        <v>1.0676438201711242</v>
      </c>
      <c r="BI210" s="3">
        <f>'Modelos Propostos'!B210+S210</f>
        <v>0.3800997589488142</v>
      </c>
      <c r="BJ210" s="3">
        <f>BI210/'Dataset experimental'!$AF210</f>
        <v>1.3106888239614283</v>
      </c>
      <c r="BU210" s="3">
        <f>'Modelos Propostos'!B210+L210</f>
        <v>0.34953741906407815</v>
      </c>
      <c r="BV210" s="3">
        <f>BU210/'Dataset experimental'!$AF210</f>
        <v>1.2053014450485455</v>
      </c>
      <c r="CH210" s="3">
        <f>'Modelos Propostos'!B210+Q210</f>
        <v>0.38484768836992045</v>
      </c>
      <c r="CI210" s="3">
        <f>CH210/'Dataset experimental'!$AF210</f>
        <v>1.3270609943790361</v>
      </c>
    </row>
    <row r="211" spans="1:87" x14ac:dyDescent="0.25">
      <c r="A211" s="3">
        <f t="shared" si="9"/>
        <v>-3.7611909128945249E-2</v>
      </c>
      <c r="B211" s="8">
        <f>'Dataset experimental'!K211*COS('Dataset experimental'!AC211)-'Dataset experimental'!M211-'Dataset experimental'!C211</f>
        <v>0.93722776934756935</v>
      </c>
      <c r="C211" s="8">
        <f>('Dataset experimental'!AE211+SIN('Avaliação do resultado ML'!B211))*0.70674187</f>
        <v>0.2559820220130809</v>
      </c>
      <c r="D211" s="8">
        <f>'Modelos Propostos'!E211+'Avaliação do resultado ML'!C211-'Modelos normativos'!AQ211</f>
        <v>4.3263299504626929E-2</v>
      </c>
      <c r="E211" s="8">
        <f>'Modelos empíricos'!I211+1.1854</f>
        <v>2.5876262074023018</v>
      </c>
      <c r="F211" s="3">
        <f>-0.01753*('Modelos normativos'!AN211-'Dataset experimental'!C211-ABS(G211)-('Modelos Propostos'!E211-'Modelos normativos'!AP211)/0.25291)</f>
        <v>3.1833203240459865E-2</v>
      </c>
      <c r="G211" s="3">
        <f>'Dataset experimental'!K211+'Modelos empíricos'!K211^2+('Modelos Propostos'!E211-'Modelos normativos'!AQ211)*4.10553</f>
        <v>0.44903837706139471</v>
      </c>
      <c r="H211" s="3">
        <f t="shared" si="10"/>
        <v>8.6520804815300334E-7</v>
      </c>
      <c r="I211" s="3">
        <f>(1.61428/'Dataset experimental'!Q211)^3</f>
        <v>-33.279443147515174</v>
      </c>
      <c r="J211" s="3">
        <f>SIN('Dataset experimental'!E211)+1.450178*(SIN('Avaliação do resultado ML'!I211)+'Dataset experimental'!C211)</f>
        <v>-1.2506838361813712</v>
      </c>
      <c r="K211" s="3">
        <f>('Modelos empíricos'!C211-'Dataset experimental'!G211)*'Dataset experimental'!AE211-'Modelos normativos'!AP211</f>
        <v>1.2507101903710804</v>
      </c>
      <c r="L211" s="3">
        <f>0.0076*'Dataset experimental'!B211+'Avaliação do resultado ML'!M211+'Avaliação do resultado ML'!N211+(-0.0328)*(0.0171*'Dataset experimental'!AD211-0.9442)*'Avaliação do resultado ML'!O211-'Avaliação do resultado ML'!P211-0.0364</f>
        <v>2.1575178285344387E-2</v>
      </c>
      <c r="M211" s="8">
        <f>0.03283*SIN(0.7328*'Dataset experimental'!D211-1.8266)</f>
        <v>-1.1595882783440576E-2</v>
      </c>
      <c r="N211" s="8">
        <f>0.0476*SIN(4.2067/(0.0095*'Dataset experimental'!P211-1.9338)^3)</f>
        <v>-2.3714386522401713E-2</v>
      </c>
      <c r="O211" s="8">
        <f>0.0214*'Dataset experimental'!F211-3.1067*'Dataset experimental'!B211*'Dataset experimental'!P211*('Dataset experimental'!T211-'Dataset experimental'!R211)*(0.39*'Dataset experimental'!P211*'Dataset experimental'!T211/'Dataset experimental'!V211-'Dataset experimental'!Z211+3.12)/(100000*'Dataset experimental'!V211)+0.7995</f>
        <v>0.44709247753521553</v>
      </c>
      <c r="P211" s="8">
        <f>0.4461*('Dataset experimental'!Z211-0.6*'Modelos normativos'!AB211)*(3.4*'Dataset experimental'!L211+0.17*'Dataset experimental'!B211/'Modelos normativos'!AC211)/200000</f>
        <v>6.5207208801325772E-2</v>
      </c>
      <c r="Q211" s="3">
        <f>0.0076*'Dataset experimental'!B211+(-0.0328)*(0.0171*'Dataset experimental'!AD211-0.9442)*'Avaliação do resultado ML'!O211-'Avaliação do resultado ML'!P211-0.0364</f>
        <v>5.6885447591186647E-2</v>
      </c>
      <c r="R211" s="3">
        <f t="shared" si="11"/>
        <v>24936.404985369525</v>
      </c>
      <c r="S211" s="3">
        <f>(-0.042-0.014*'Com TS variável MC2020'!Q220)*('Modelos normativos'!AP211-ABS('Modelos Propostos'!K211)-'Dataset experimental'!W211+COS(T211))</f>
        <v>7.9751941292564146E-2</v>
      </c>
      <c r="T211" s="3">
        <f>'Dataset experimental'!O211-('Modelos normativos'!AQ211-SIN(0.083/('Dataset experimental'!M211-'Dataset experimental'!O211))-'Modelos empíricos'!I211)/0.646</f>
        <v>4.2366162135614474</v>
      </c>
      <c r="X211" s="3">
        <f>'Modelos normativos'!S211+'Avaliação do resultado ML'!A211</f>
        <v>0.11366929387844105</v>
      </c>
      <c r="Y211" s="3">
        <f>X211/'Dataset experimental'!$AF211</f>
        <v>0.66864290516730018</v>
      </c>
      <c r="AK211" s="3">
        <f>'Modelos Propostos'!B211+H211</f>
        <v>0.16752708430383381</v>
      </c>
      <c r="AL211" s="3">
        <f>AK211/'Dataset experimental'!$AF211</f>
        <v>0.98545343708137534</v>
      </c>
      <c r="AW211" s="3">
        <f>'Modelos normativos'!S211+F211</f>
        <v>0.18311440624784614</v>
      </c>
      <c r="AX211" s="3">
        <f>AW211/'Dataset experimental'!$AF211</f>
        <v>1.0771435661638007</v>
      </c>
      <c r="BI211" s="3">
        <f>'Modelos Propostos'!B211+S211</f>
        <v>0.24727816038834982</v>
      </c>
      <c r="BJ211" s="3">
        <f>BI211/'Dataset experimental'!$AF211</f>
        <v>1.4545774140491166</v>
      </c>
      <c r="BU211" s="3">
        <f>'Modelos Propostos'!B211+L211</f>
        <v>0.18910139738113005</v>
      </c>
      <c r="BV211" s="3">
        <f>BU211/'Dataset experimental'!$AF211</f>
        <v>1.1123611610654709</v>
      </c>
      <c r="CH211" s="3">
        <f>'Modelos Propostos'!B211+Q211</f>
        <v>0.22441166668697232</v>
      </c>
      <c r="CI211" s="3">
        <f>CH211/'Dataset experimental'!$AF211</f>
        <v>1.3200686275704254</v>
      </c>
    </row>
    <row r="212" spans="1:87" x14ac:dyDescent="0.25">
      <c r="A212" s="3">
        <f t="shared" si="9"/>
        <v>-3.9295208802263809E-2</v>
      </c>
      <c r="B212" s="8">
        <f>'Dataset experimental'!K212*COS('Dataset experimental'!AC212)-'Dataset experimental'!M212-'Dataset experimental'!C212</f>
        <v>0.93722776934756935</v>
      </c>
      <c r="C212" s="8">
        <f>('Dataset experimental'!AE212+SIN('Avaliação do resultado ML'!B212))*0.70674187</f>
        <v>0.30452119530833699</v>
      </c>
      <c r="D212" s="8">
        <f>'Modelos Propostos'!E212+'Avaliação do resultado ML'!C212-'Modelos normativos'!AQ212</f>
        <v>3.4195167084142553E-2</v>
      </c>
      <c r="E212" s="8">
        <f>'Modelos empíricos'!I212+1.1854</f>
        <v>2.6420621796373149</v>
      </c>
      <c r="F212" s="3">
        <f>-0.01753*('Modelos normativos'!AN212-'Dataset experimental'!C212-ABS(G212)-('Modelos Propostos'!E212-'Modelos normativos'!AP212)/0.25291)</f>
        <v>2.0421177649852903E-2</v>
      </c>
      <c r="G212" s="3">
        <f>'Dataset experimental'!K212+'Modelos empíricos'!K212^2+('Modelos Propostos'!E212-'Modelos normativos'!AQ212)*4.10553</f>
        <v>-0.13888708816521778</v>
      </c>
      <c r="H212" s="3">
        <f t="shared" si="10"/>
        <v>-1.3847364412327132E-2</v>
      </c>
      <c r="I212" s="3">
        <f>(1.61428/'Dataset experimental'!Q212)^3</f>
        <v>-33.279443147515174</v>
      </c>
      <c r="J212" s="3">
        <f>SIN('Dataset experimental'!E212)+1.450178*(SIN('Avaliação do resultado ML'!I212)+'Dataset experimental'!C212)</f>
        <v>-1.2506838361813712</v>
      </c>
      <c r="K212" s="3">
        <f>('Modelos empíricos'!C212-'Dataset experimental'!G212)*'Dataset experimental'!AE212-'Modelos normativos'!AP212</f>
        <v>0.8288938754038162</v>
      </c>
      <c r="L212" s="3">
        <f>0.0076*'Dataset experimental'!B212+'Avaliação do resultado ML'!M212+'Avaliação do resultado ML'!N212+(-0.0328)*(0.0171*'Dataset experimental'!AD212-0.9442)*'Avaliação do resultado ML'!O212-'Avaliação do resultado ML'!P212-0.0364</f>
        <v>7.7326045355774753E-3</v>
      </c>
      <c r="M212" s="8">
        <f>0.03283*SIN(0.7328*'Dataset experimental'!D212-1.8266)</f>
        <v>-1.1595882783440576E-2</v>
      </c>
      <c r="N212" s="8">
        <f>0.0476*SIN(4.2067/(0.0095*'Dataset experimental'!P212-1.9338)^3)</f>
        <v>-2.3714386522401713E-2</v>
      </c>
      <c r="O212" s="8">
        <f>0.0214*'Dataset experimental'!F212-3.1067*'Dataset experimental'!B212*'Dataset experimental'!P212*('Dataset experimental'!T212-'Dataset experimental'!R212)*(0.39*'Dataset experimental'!P212*'Dataset experimental'!T212/'Dataset experimental'!V212-'Dataset experimental'!Z212+3.12)/(100000*'Dataset experimental'!V212)+0.7995</f>
        <v>0.25397661056881893</v>
      </c>
      <c r="P212" s="8">
        <f>0.4461*('Dataset experimental'!Z212-0.6*'Modelos normativos'!AB212)*(3.4*'Dataset experimental'!L212+0.17*'Dataset experimental'!B212/'Modelos normativos'!AC212)/200000</f>
        <v>7.5671999948959803E-2</v>
      </c>
      <c r="Q212" s="3">
        <f>0.0076*'Dataset experimental'!B212+(-0.0328)*(0.0171*'Dataset experimental'!AD212-0.9442)*'Avaliação do resultado ML'!O212-'Avaliação do resultado ML'!P212-0.0364</f>
        <v>4.3042873841419749E-2</v>
      </c>
      <c r="R212" s="3">
        <f t="shared" si="11"/>
        <v>-0.55841706084471887</v>
      </c>
      <c r="S212" s="3">
        <f>(-0.042-0.014*'Com TS variável MC2020'!Q221)*('Modelos normativos'!AP212-ABS('Modelos Propostos'!K212)-'Dataset experimental'!W212+COS(T212))</f>
        <v>7.70937723391312E-2</v>
      </c>
      <c r="T212" s="3">
        <f>'Dataset experimental'!O212-('Modelos normativos'!AQ212-SIN(0.083/('Dataset experimental'!M212-'Dataset experimental'!O212))-'Modelos empíricos'!I212)/0.646</f>
        <v>3.7714712321987522</v>
      </c>
      <c r="X212" s="3">
        <f>'Modelos normativos'!S212+'Avaliação do resultado ML'!A212</f>
        <v>0.14061123987573984</v>
      </c>
      <c r="Y212" s="3">
        <f>X212/'Dataset experimental'!$AF212</f>
        <v>0.74005915724073601</v>
      </c>
      <c r="AK212" s="3">
        <f>'Modelos Propostos'!B212+H212</f>
        <v>0.18977458110019324</v>
      </c>
      <c r="AL212" s="3">
        <f>AK212/'Dataset experimental'!$AF212</f>
        <v>0.99881358473785919</v>
      </c>
      <c r="AW212" s="3">
        <f>'Modelos normativos'!S212+F212</f>
        <v>0.20032762632785656</v>
      </c>
      <c r="AX212" s="3">
        <f>AW212/'Dataset experimental'!$AF212</f>
        <v>1.0543559280413504</v>
      </c>
      <c r="BI212" s="3">
        <f>'Modelos Propostos'!B212+S212</f>
        <v>0.28071571785165161</v>
      </c>
      <c r="BJ212" s="3">
        <f>BI212/'Dataset experimental'!$AF212</f>
        <v>1.4774511465876401</v>
      </c>
      <c r="BU212" s="3">
        <f>'Modelos Propostos'!B212+L212</f>
        <v>0.21135455004809786</v>
      </c>
      <c r="BV212" s="3">
        <f>BU212/'Dataset experimental'!$AF212</f>
        <v>1.1123923686741992</v>
      </c>
      <c r="CH212" s="3">
        <f>'Modelos Propostos'!B212+Q212</f>
        <v>0.24666481935394013</v>
      </c>
      <c r="CI212" s="3">
        <f>CH212/'Dataset experimental'!$AF212</f>
        <v>1.2982358913365271</v>
      </c>
    </row>
    <row r="213" spans="1:87" x14ac:dyDescent="0.25">
      <c r="A213" s="3">
        <f t="shared" si="9"/>
        <v>-4.1560802336257814E-2</v>
      </c>
      <c r="B213" s="8">
        <f>'Dataset experimental'!K213*COS('Dataset experimental'!AC213)-'Dataset experimental'!M213-'Dataset experimental'!C213</f>
        <v>0.93722776934756935</v>
      </c>
      <c r="C213" s="8">
        <f>('Dataset experimental'!AE213+SIN('Avaliação do resultado ML'!B213))*0.70674187</f>
        <v>0.36692870383080928</v>
      </c>
      <c r="D213" s="8">
        <f>'Modelos Propostos'!E213+'Avaliação do resultado ML'!C213-'Modelos normativos'!AQ213</f>
        <v>2.6119260481173492E-2</v>
      </c>
      <c r="E213" s="8">
        <f>'Modelos empíricos'!I213+1.1854</f>
        <v>2.7383570944026654</v>
      </c>
      <c r="F213" s="3">
        <f>-0.01753*('Modelos normativos'!AN213-'Dataset experimental'!C213-ABS(G213)-('Modelos Propostos'!E213-'Modelos normativos'!AP213)/0.25291)</f>
        <v>2.2614981785850283E-2</v>
      </c>
      <c r="G213" s="3">
        <f>'Dataset experimental'!K213+'Modelos empíricos'!K213^2+('Modelos Propostos'!E213-'Modelos normativos'!AQ213)*4.10553</f>
        <v>-0.68809895011950706</v>
      </c>
      <c r="H213" s="3">
        <f t="shared" si="10"/>
        <v>-3.0384739415611945E-2</v>
      </c>
      <c r="I213" s="3">
        <f>(1.61428/'Dataset experimental'!Q213)^3</f>
        <v>-33.279443147515174</v>
      </c>
      <c r="J213" s="3">
        <f>SIN('Dataset experimental'!E213)+1.450178*(SIN('Avaliação do resultado ML'!I213)+'Dataset experimental'!C213)</f>
        <v>-1.2506838361813712</v>
      </c>
      <c r="K213" s="3">
        <f>('Modelos empíricos'!C213-'Dataset experimental'!G213)*'Dataset experimental'!AE213-'Modelos normativos'!AP213</f>
        <v>0.32516633951332535</v>
      </c>
      <c r="L213" s="3">
        <f>0.0076*'Dataset experimental'!B213+'Avaliação do resultado ML'!M213+'Avaliação do resultado ML'!N213+(-0.0328)*(0.0171*'Dataset experimental'!AD213-0.9442)*'Avaliação do resultado ML'!O213-'Avaliação do resultado ML'!P213-0.0364</f>
        <v>-8.7837806121188605E-3</v>
      </c>
      <c r="M213" s="8">
        <f>0.03283*SIN(0.7328*'Dataset experimental'!D213-1.8266)</f>
        <v>-1.1595882783440576E-2</v>
      </c>
      <c r="N213" s="8">
        <f>0.0476*SIN(4.2067/(0.0095*'Dataset experimental'!P213-1.9338)^3)</f>
        <v>-2.3714386522401713E-2</v>
      </c>
      <c r="O213" s="8">
        <f>0.0214*'Dataset experimental'!F213-3.1067*'Dataset experimental'!B213*'Dataset experimental'!P213*('Dataset experimental'!T213-'Dataset experimental'!R213)*(0.39*'Dataset experimental'!P213*'Dataset experimental'!T213/'Dataset experimental'!V213-'Dataset experimental'!Z213+3.12)/(100000*'Dataset experimental'!V213)+0.7995</f>
        <v>5.6847816120219052E-3</v>
      </c>
      <c r="P213" s="8">
        <f>0.4461*('Dataset experimental'!Z213-0.6*'Modelos normativos'!AB213)*(3.4*'Dataset experimental'!L213+0.17*'Dataset experimental'!B213/'Modelos normativos'!AC213)/200000</f>
        <v>8.9126731424489347E-2</v>
      </c>
      <c r="Q213" s="3">
        <f>0.0076*'Dataset experimental'!B213+(-0.0328)*(0.0171*'Dataset experimental'!AD213-0.9442)*'Avaliação do resultado ML'!O213-'Avaliação do resultado ML'!P213-0.0364</f>
        <v>2.6526488693723413E-2</v>
      </c>
      <c r="R213" s="3">
        <f t="shared" si="11"/>
        <v>0.28908527046987531</v>
      </c>
      <c r="S213" s="3">
        <f>(-0.042-0.014*'Com TS variável MC2020'!Q222)*('Modelos normativos'!AP213-ABS('Modelos Propostos'!K213)-'Dataset experimental'!W213+COS(T213))</f>
        <v>7.2023543774723753E-2</v>
      </c>
      <c r="T213" s="3">
        <f>'Dataset experimental'!O213-('Modelos normativos'!AQ213-SIN(0.083/('Dataset experimental'!M213-'Dataset experimental'!O213))-'Modelos empíricos'!I213)/0.646</f>
        <v>3.2141487491380731</v>
      </c>
      <c r="X213" s="3">
        <f>'Modelos normativos'!S213+'Avaliação do resultado ML'!A213</f>
        <v>0.17514953363253982</v>
      </c>
      <c r="Y213" s="3">
        <f>X213/'Dataset experimental'!$AF213</f>
        <v>0.83404539825018964</v>
      </c>
      <c r="AK213" s="3">
        <f>'Modelos Propostos'!B213+H213</f>
        <v>0.21964599720413899</v>
      </c>
      <c r="AL213" s="3">
        <f>AK213/'Dataset experimental'!$AF213</f>
        <v>1.0459333200197096</v>
      </c>
      <c r="AW213" s="3">
        <f>'Modelos normativos'!S213+F213</f>
        <v>0.23932531775464791</v>
      </c>
      <c r="AX213" s="3">
        <f>AW213/'Dataset experimental'!$AF213</f>
        <v>1.1396443702602281</v>
      </c>
      <c r="BI213" s="3">
        <f>'Modelos Propostos'!B213+S213</f>
        <v>0.3220542803944747</v>
      </c>
      <c r="BJ213" s="3">
        <f>BI213/'Dataset experimental'!$AF213</f>
        <v>1.5335918114022606</v>
      </c>
      <c r="BU213" s="3">
        <f>'Modelos Propostos'!B213+L213</f>
        <v>0.24124695600763207</v>
      </c>
      <c r="BV213" s="3">
        <f>BU213/'Dataset experimental'!$AF213</f>
        <v>1.1487950286077717</v>
      </c>
      <c r="CH213" s="3">
        <f>'Modelos Propostos'!B213+Q213</f>
        <v>0.27655722531347438</v>
      </c>
      <c r="CI213" s="3">
        <f>CH213/'Dataset experimental'!$AF213</f>
        <v>1.3169391681594018</v>
      </c>
    </row>
    <row r="214" spans="1:87" x14ac:dyDescent="0.25">
      <c r="A214" s="3">
        <f t="shared" si="9"/>
        <v>-4.1156959266042549E-2</v>
      </c>
      <c r="B214" s="8">
        <f>'Dataset experimental'!K214*COS('Dataset experimental'!AC214)-'Dataset experimental'!M214-'Dataset experimental'!C214</f>
        <v>0.93722776934756935</v>
      </c>
      <c r="C214" s="8">
        <f>('Dataset experimental'!AE214+SIN('Avaliação do resultado ML'!B214))*0.70674187</f>
        <v>0.39466537428524123</v>
      </c>
      <c r="D214" s="8">
        <f>'Modelos Propostos'!E214+'Avaliação do resultado ML'!C214-'Modelos normativos'!AQ214</f>
        <v>2.3523893734647527E-2</v>
      </c>
      <c r="E214" s="8">
        <f>'Modelos empíricos'!I214+1.1854</f>
        <v>2.6986896672439205</v>
      </c>
      <c r="F214" s="3">
        <f>-0.01753*('Modelos normativos'!AN214-'Dataset experimental'!C214-ABS(G214)-('Modelos Propostos'!E214-'Modelos normativos'!AP214)/0.25291)</f>
        <v>2.2372067764611651E-2</v>
      </c>
      <c r="G214" s="3">
        <f>'Dataset experimental'!K214+'Modelos empíricos'!K214^2+('Modelos Propostos'!E214-'Modelos normativos'!AQ214)*4.10553</f>
        <v>-0.85878579759498175</v>
      </c>
      <c r="H214" s="3">
        <f t="shared" si="10"/>
        <v>-3.727697854292502E-2</v>
      </c>
      <c r="I214" s="3">
        <f>(1.61428/'Dataset experimental'!Q214)^3</f>
        <v>-33.279443147515174</v>
      </c>
      <c r="J214" s="3">
        <f>SIN('Dataset experimental'!E214)+1.450178*(SIN('Avaliação do resultado ML'!I214)+'Dataset experimental'!C214)</f>
        <v>-1.2506838361813712</v>
      </c>
      <c r="K214" s="3">
        <f>('Modelos empíricos'!C214-'Dataset experimental'!G214)*'Dataset experimental'!AE214-'Modelos normativos'!AP214</f>
        <v>0.11522911358237585</v>
      </c>
      <c r="L214" s="3">
        <f>0.0076*'Dataset experimental'!B214+'Avaliação do resultado ML'!M214+'Avaliação do resultado ML'!N214+(-0.0328)*(0.0171*'Dataset experimental'!AD214-0.9442)*'Avaliação do resultado ML'!O214-'Avaliação do resultado ML'!P214-0.0364</f>
        <v>-1.5661737184577654E-2</v>
      </c>
      <c r="M214" s="8">
        <f>0.03283*SIN(0.7328*'Dataset experimental'!D214-1.8266)</f>
        <v>-1.1595882783440576E-2</v>
      </c>
      <c r="N214" s="8">
        <f>0.0476*SIN(4.2067/(0.0095*'Dataset experimental'!P214-1.9338)^3)</f>
        <v>-2.3714386522401713E-2</v>
      </c>
      <c r="O214" s="8">
        <f>0.0214*'Dataset experimental'!F214-3.1067*'Dataset experimental'!B214*'Dataset experimental'!P214*('Dataset experimental'!T214-'Dataset experimental'!R214)*(0.39*'Dataset experimental'!P214*'Dataset experimental'!T214/'Dataset experimental'!V214-'Dataset experimental'!Z214+3.12)/(100000*'Dataset experimental'!V214)+0.7995</f>
        <v>-0.1046671423687765</v>
      </c>
      <c r="P214" s="8">
        <f>0.4461*('Dataset experimental'!Z214-0.6*'Modelos normativos'!AB214)*(3.4*'Dataset experimental'!L214+0.17*'Dataset experimental'!B214/'Modelos normativos'!AC214)/200000</f>
        <v>9.5106612080280248E-2</v>
      </c>
      <c r="Q214" s="3">
        <f>0.0076*'Dataset experimental'!B214+(-0.0328)*(0.0171*'Dataset experimental'!AD214-0.9442)*'Avaliação do resultado ML'!O214-'Avaliação do resultado ML'!P214-0.0364</f>
        <v>1.9648532121264606E-2</v>
      </c>
      <c r="R214" s="3">
        <f t="shared" si="11"/>
        <v>0.42014502775601625</v>
      </c>
      <c r="S214" s="3">
        <f>(-0.042-0.014*'Com TS variável MC2020'!Q223)*('Modelos normativos'!AP214-ABS('Modelos Propostos'!K214)-'Dataset experimental'!W214+COS(T214))</f>
        <v>7.5906303780434572E-2</v>
      </c>
      <c r="T214" s="3">
        <f>'Dataset experimental'!O214-('Modelos normativos'!AQ214-SIN(0.083/('Dataset experimental'!M214-'Dataset experimental'!O214))-'Modelos empíricos'!I214)/0.646</f>
        <v>2.8387948104179332</v>
      </c>
      <c r="X214" s="3">
        <f>'Modelos normativos'!S214+'Avaliação do resultado ML'!A214</f>
        <v>0.19191065994310785</v>
      </c>
      <c r="Y214" s="3">
        <f>X214/'Dataset experimental'!$AF214</f>
        <v>0.83439417366568625</v>
      </c>
      <c r="AK214" s="3">
        <f>'Modelos Propostos'!B214+H214</f>
        <v>0.23337988745781726</v>
      </c>
      <c r="AL214" s="3">
        <f>AK214/'Dataset experimental'!$AF214</f>
        <v>1.0146951628600751</v>
      </c>
      <c r="AW214" s="3">
        <f>'Modelos normativos'!S214+F214</f>
        <v>0.25543968697376207</v>
      </c>
      <c r="AX214" s="3">
        <f>AW214/'Dataset experimental'!$AF214</f>
        <v>1.1106073346685308</v>
      </c>
      <c r="BI214" s="3">
        <f>'Modelos Propostos'!B214+S214</f>
        <v>0.34656316978117685</v>
      </c>
      <c r="BJ214" s="3">
        <f>BI214/'Dataset experimental'!$AF214</f>
        <v>1.5067963903529427</v>
      </c>
      <c r="BU214" s="3">
        <f>'Modelos Propostos'!B214+L214</f>
        <v>0.25499512881616465</v>
      </c>
      <c r="BV214" s="3">
        <f>BU214/'Dataset experimental'!$AF214</f>
        <v>1.1086744731137592</v>
      </c>
      <c r="CH214" s="3">
        <f>'Modelos Propostos'!B214+Q214</f>
        <v>0.2903053981220069</v>
      </c>
      <c r="CI214" s="3">
        <f>CH214/'Dataset experimental'!$AF214</f>
        <v>1.2621973831391604</v>
      </c>
    </row>
    <row r="215" spans="1:87" x14ac:dyDescent="0.25">
      <c r="A215" s="3">
        <f t="shared" si="9"/>
        <v>-4.2748400782811807E-2</v>
      </c>
      <c r="B215" s="8">
        <f>'Dataset experimental'!K215*COS('Dataset experimental'!AC215)-'Dataset experimental'!M215-'Dataset experimental'!C215</f>
        <v>0.93722776934756935</v>
      </c>
      <c r="C215" s="8">
        <f>('Dataset experimental'!AE215+SIN('Avaliação do resultado ML'!B215))*0.70674187</f>
        <v>0.45707288280771352</v>
      </c>
      <c r="D215" s="8">
        <f>'Modelos Propostos'!E215+'Avaliação do resultado ML'!C215-'Modelos normativos'!AQ215</f>
        <v>1.9413934891497897E-2</v>
      </c>
      <c r="E215" s="8">
        <f>'Modelos empíricos'!I215+1.1854</f>
        <v>2.7750471966382859</v>
      </c>
      <c r="F215" s="3">
        <f>-0.01753*('Modelos normativos'!AN215-'Dataset experimental'!C215-ABS(G215)-('Modelos Propostos'!E215-'Modelos normativos'!AP215)/0.25291)</f>
        <v>1.9086496746565245E-2</v>
      </c>
      <c r="G215" s="3">
        <f>'Dataset experimental'!K215+'Modelos empíricos'!K215^2+('Modelos Propostos'!E215-'Modelos normativos'!AQ215)*4.10553</f>
        <v>-1.0797450832704438</v>
      </c>
      <c r="H215" s="3">
        <f t="shared" si="10"/>
        <v>-5.1754679612549086E-2</v>
      </c>
      <c r="I215" s="3">
        <f>(1.61428/'Dataset experimental'!Q215)^3</f>
        <v>-33.279443147515174</v>
      </c>
      <c r="J215" s="3">
        <f>SIN('Dataset experimental'!E215)+1.450178*(SIN('Avaliação do resultado ML'!I215)+'Dataset experimental'!C215)</f>
        <v>-1.2506838361813712</v>
      </c>
      <c r="K215" s="3">
        <f>('Modelos empíricos'!C215-'Dataset experimental'!G215)*'Dataset experimental'!AE215-'Modelos normativos'!AP215</f>
        <v>-0.32576086721640773</v>
      </c>
      <c r="L215" s="3">
        <f>0.0076*'Dataset experimental'!B215+'Avaliação do resultado ML'!M215+'Avaliação do resultado ML'!N215+(-0.0328)*(0.0171*'Dataset experimental'!AD215-0.9442)*'Avaliação do resultado ML'!O215-'Avaliação do resultado ML'!P215-0.0364</f>
        <v>-3.0096156612945901E-2</v>
      </c>
      <c r="M215" s="8">
        <f>0.03283*SIN(0.7328*'Dataset experimental'!D215-1.8266)</f>
        <v>-1.1595882783440576E-2</v>
      </c>
      <c r="N215" s="8">
        <f>0.0476*SIN(4.2067/(0.0095*'Dataset experimental'!P215-1.9338)^3)</f>
        <v>-2.3714386522401713E-2</v>
      </c>
      <c r="O215" s="8">
        <f>0.0214*'Dataset experimental'!F215-3.1067*'Dataset experimental'!B215*'Dataset experimental'!P215*('Dataset experimental'!T215-'Dataset experimental'!R215)*(0.39*'Dataset experimental'!P215*'Dataset experimental'!T215/'Dataset experimental'!V215-'Dataset experimental'!Z215+3.12)/(100000*'Dataset experimental'!V215)+0.7995</f>
        <v>-0.3529589713255733</v>
      </c>
      <c r="P215" s="8">
        <f>0.4461*('Dataset experimental'!Z215-0.6*'Modelos normativos'!AB215)*(3.4*'Dataset experimental'!L215+0.17*'Dataset experimental'!B215/'Modelos normativos'!AC215)/200000</f>
        <v>0.10856134355580976</v>
      </c>
      <c r="Q215" s="3">
        <f>0.0076*'Dataset experimental'!B215+(-0.0328)*(0.0171*'Dataset experimental'!AD215-0.9442)*'Avaliação do resultado ML'!O215-'Avaliação do resultado ML'!P215-0.0364</f>
        <v>5.2141126928963583E-3</v>
      </c>
      <c r="R215" s="3">
        <f t="shared" si="11"/>
        <v>0.58151565884002521</v>
      </c>
      <c r="S215" s="3">
        <f>(-0.042-0.014*'Com TS variável MC2020'!Q224)*('Modelos normativos'!AP215-ABS('Modelos Propostos'!K215)-'Dataset experimental'!W215+COS(T215))</f>
        <v>7.136454539217453E-2</v>
      </c>
      <c r="T215" s="3">
        <f>'Dataset experimental'!O215-('Modelos normativos'!AQ215-SIN(0.083/('Dataset experimental'!M215-'Dataset experimental'!O215))-'Modelos empíricos'!I215)/0.646</f>
        <v>2.2506095017055747</v>
      </c>
      <c r="X215" s="3">
        <f>'Modelos normativos'!S215+'Avaliação do resultado ML'!A215</f>
        <v>0.22712310571713254</v>
      </c>
      <c r="Y215" s="3">
        <f>X215/'Dataset experimental'!$AF215</f>
        <v>0.90849242286853016</v>
      </c>
      <c r="AK215" s="3">
        <f>'Modelos Propostos'!B215+H215</f>
        <v>0.26531097749542371</v>
      </c>
      <c r="AL215" s="3">
        <f>AK215/'Dataset experimental'!$AF215</f>
        <v>1.0612439099816948</v>
      </c>
      <c r="AW215" s="3">
        <f>'Modelos normativos'!S215+F215</f>
        <v>0.28895800324650961</v>
      </c>
      <c r="AX215" s="3">
        <f>AW215/'Dataset experimental'!$AF215</f>
        <v>1.1558320129860384</v>
      </c>
      <c r="BI215" s="3">
        <f>'Modelos Propostos'!B215+S215</f>
        <v>0.38843020250014731</v>
      </c>
      <c r="BJ215" s="3">
        <f>BI215/'Dataset experimental'!$AF215</f>
        <v>1.5537208100005893</v>
      </c>
      <c r="BU215" s="3">
        <f>'Modelos Propostos'!B215+L215</f>
        <v>0.2869695004950269</v>
      </c>
      <c r="BV215" s="3">
        <f>BU215/'Dataset experimental'!$AF215</f>
        <v>1.1478780019801076</v>
      </c>
      <c r="CH215" s="3">
        <f>'Modelos Propostos'!B215+Q215</f>
        <v>0.32227976980086914</v>
      </c>
      <c r="CI215" s="3">
        <f>CH215/'Dataset experimental'!$AF215</f>
        <v>1.2891190792034766</v>
      </c>
    </row>
    <row r="216" spans="1:87" x14ac:dyDescent="0.25">
      <c r="A216" s="3">
        <f t="shared" si="9"/>
        <v>-5.0152999147015737E-2</v>
      </c>
      <c r="B216" s="8">
        <f>'Dataset experimental'!K216*COS('Dataset experimental'!AC216)-'Dataset experimental'!M216-'Dataset experimental'!C216</f>
        <v>0.93722776934756935</v>
      </c>
      <c r="C216" s="8">
        <f>('Dataset experimental'!AE216+SIN('Avaliação do resultado ML'!B216))*0.70674187</f>
        <v>0.58882206746626586</v>
      </c>
      <c r="D216" s="8">
        <f>'Modelos Propostos'!E216+'Avaliação do resultado ML'!C216-'Modelos normativos'!AQ216</f>
        <v>1.1319276882555407E-2</v>
      </c>
      <c r="E216" s="8">
        <f>'Modelos empíricos'!I216+1.1854</f>
        <v>3.1918242358275855</v>
      </c>
      <c r="F216" s="3">
        <f>-0.01753*('Modelos normativos'!AN216-'Dataset experimental'!C216-ABS(G216)-('Modelos Propostos'!E216-'Modelos normativos'!AP216)/0.25291)</f>
        <v>-1.562561190386845E-2</v>
      </c>
      <c r="G216" s="3">
        <f>'Dataset experimental'!K216+'Modelos empíricos'!K216^2+('Modelos Propostos'!E216-'Modelos normativos'!AQ216)*4.10553</f>
        <v>-0.83455987254901887</v>
      </c>
      <c r="H216" s="3">
        <f t="shared" si="10"/>
        <v>-7.76360377137746E-2</v>
      </c>
      <c r="I216" s="3">
        <f>(1.61428/'Dataset experimental'!Q216)^3</f>
        <v>-33.279443147515174</v>
      </c>
      <c r="J216" s="3">
        <f>SIN('Dataset experimental'!E216)+1.450178*(SIN('Avaliação do resultado ML'!I216)+'Dataset experimental'!C216)</f>
        <v>-1.2506838361813712</v>
      </c>
      <c r="K216" s="3">
        <f>('Modelos empíricos'!C216-'Dataset experimental'!G216)*'Dataset experimental'!AE216-'Modelos normativos'!AP216</f>
        <v>-1.1141056159591896</v>
      </c>
      <c r="L216" s="3">
        <f>0.0076*'Dataset experimental'!B216+'Avaliação do resultado ML'!M216+'Avaliação do resultado ML'!N216+(-0.0328)*(0.0171*'Dataset experimental'!AD216-0.9442)*'Avaliação do resultado ML'!O216-'Avaliação do resultado ML'!P216-0.0364</f>
        <v>-5.5835461890430496E-2</v>
      </c>
      <c r="M216" s="8">
        <f>0.03283*SIN(0.7328*'Dataset experimental'!D216-1.8266)</f>
        <v>-1.1595882783440576E-2</v>
      </c>
      <c r="N216" s="8">
        <f>0.0476*SIN(4.2067/(0.0095*'Dataset experimental'!P216-1.9338)^3)</f>
        <v>-2.3714386522401713E-2</v>
      </c>
      <c r="O216" s="8">
        <f>0.0214*'Dataset experimental'!F216-3.1067*'Dataset experimental'!B216*'Dataset experimental'!P216*('Dataset experimental'!T216-'Dataset experimental'!R216)*(0.39*'Dataset experimental'!P216*'Dataset experimental'!T216/'Dataset experimental'!V216-'Dataset experimental'!Z216+3.12)/(100000*'Dataset experimental'!V216)+0.7995</f>
        <v>-0.87713061023436623</v>
      </c>
      <c r="P216" s="8">
        <f>0.4461*('Dataset experimental'!Z216-0.6*'Modelos normativos'!AB216)*(3.4*'Dataset experimental'!L216+0.17*'Dataset experimental'!B216/'Modelos normativos'!AC216)/200000</f>
        <v>0.13696577667081655</v>
      </c>
      <c r="Q216" s="3">
        <f>0.0076*'Dataset experimental'!B216+(-0.0328)*(0.0171*'Dataset experimental'!AD216-0.9442)*'Avaliação do resultado ML'!O216-'Avaliação do resultado ML'!P216-0.0364</f>
        <v>-2.0525192584588223E-2</v>
      </c>
      <c r="R216" s="3">
        <f t="shared" si="11"/>
        <v>0.71919515130695377</v>
      </c>
      <c r="S216" s="3">
        <f>(-0.042-0.014*'Com TS variável MC2020'!Q225)*('Modelos normativos'!AP216-ABS('Modelos Propostos'!K216)-'Dataset experimental'!W216+COS(T216))</f>
        <v>7.4250662622350333E-2</v>
      </c>
      <c r="T216" s="3">
        <f>'Dataset experimental'!O216-('Modelos normativos'!AQ216-SIN(0.083/('Dataset experimental'!M216-'Dataset experimental'!O216))-'Modelos empíricos'!I216)/0.646</f>
        <v>1.7471287683401298</v>
      </c>
      <c r="X216" s="3">
        <f>'Modelos normativos'!S216+'Avaliação do resultado ML'!A216</f>
        <v>0.29741560274460455</v>
      </c>
      <c r="Y216" s="3">
        <f>X216/'Dataset experimental'!$AF216</f>
        <v>1.1896624109784182</v>
      </c>
      <c r="AK216" s="3">
        <f>'Modelos Propostos'!B216+H216</f>
        <v>0.32720672248495808</v>
      </c>
      <c r="AL216" s="3">
        <f>AK216/'Dataset experimental'!$AF216</f>
        <v>1.3088268899398323</v>
      </c>
      <c r="AW216" s="3">
        <f>'Modelos normativos'!S216+F216</f>
        <v>0.33194298998775179</v>
      </c>
      <c r="AX216" s="3">
        <f>AW216/'Dataset experimental'!$AF216</f>
        <v>1.3277719599510072</v>
      </c>
      <c r="BI216" s="3">
        <f>'Modelos Propostos'!B216+S216</f>
        <v>0.47909342282108303</v>
      </c>
      <c r="BJ216" s="3">
        <f>BI216/'Dataset experimental'!$AF216</f>
        <v>1.9163736912843321</v>
      </c>
      <c r="BU216" s="3">
        <f>'Modelos Propostos'!B216+L216</f>
        <v>0.34900729830830218</v>
      </c>
      <c r="BV216" s="3">
        <f>BU216/'Dataset experimental'!$AF216</f>
        <v>1.3960291932332087</v>
      </c>
      <c r="CH216" s="3">
        <f>'Modelos Propostos'!B216+Q216</f>
        <v>0.38431756761414443</v>
      </c>
      <c r="CI216" s="3">
        <f>CH216/'Dataset experimental'!$AF216</f>
        <v>1.5372702704565777</v>
      </c>
    </row>
    <row r="217" spans="1:87" x14ac:dyDescent="0.25">
      <c r="A217" s="3">
        <f t="shared" si="9"/>
        <v>1.8325525942265372E-3</v>
      </c>
      <c r="B217" s="8">
        <f>'Dataset experimental'!K217*COS('Dataset experimental'!AC217)-'Dataset experimental'!M217-'Dataset experimental'!C217</f>
        <v>0.93722776934756935</v>
      </c>
      <c r="C217" s="8">
        <f>('Dataset experimental'!AE217+SIN('Avaliação do resultado ML'!B217))*0.70674187</f>
        <v>0.37386287144441721</v>
      </c>
      <c r="D217" s="8">
        <f>'Modelos Propostos'!E217+'Avaliação do resultado ML'!C217-'Modelos normativos'!AQ217</f>
        <v>0.42586413735186945</v>
      </c>
      <c r="E217" s="8">
        <f>'Modelos empíricos'!I217+1.1854</f>
        <v>2.260742438242707</v>
      </c>
      <c r="F217" s="3">
        <f>-0.01753*('Modelos normativos'!AN217-'Dataset experimental'!C217-ABS(G217)-('Modelos Propostos'!E217-'Modelos normativos'!AP217)/0.25291)</f>
        <v>6.1100012898577617E-2</v>
      </c>
      <c r="G217" s="3">
        <f>'Dataset experimental'!K217+'Modelos empíricos'!K217^2+('Modelos Propostos'!E217-'Modelos normativos'!AQ217)*4.10553</f>
        <v>1.8276543142953017</v>
      </c>
      <c r="H217" s="3">
        <f t="shared" si="10"/>
        <v>3.1024199823272199E-2</v>
      </c>
      <c r="I217" s="3">
        <f>(1.61428/'Dataset experimental'!Q217)^3</f>
        <v>-33.279443147515174</v>
      </c>
      <c r="J217" s="3">
        <f>SIN('Dataset experimental'!E217)+1.450178*(SIN('Avaliação do resultado ML'!I217)+'Dataset experimental'!C217)</f>
        <v>-0.53422377072717497</v>
      </c>
      <c r="K217" s="3">
        <f>('Modelos empíricos'!C217-'Dataset experimental'!G217)*'Dataset experimental'!AE217-'Modelos normativos'!AP217</f>
        <v>1.4792191963522801</v>
      </c>
      <c r="L217" s="3">
        <f>0.0076*'Dataset experimental'!B217+'Avaliação do resultado ML'!M217+'Avaliação do resultado ML'!N217+(-0.0328)*(0.0171*'Dataset experimental'!AD217-0.9442)*'Avaliação do resultado ML'!O217-'Avaliação do resultado ML'!P217-0.0364</f>
        <v>5.2709768364522888E-2</v>
      </c>
      <c r="M217" s="8">
        <f>0.03283*SIN(0.7328*'Dataset experimental'!D217-1.8266)</f>
        <v>1.1926910321452761E-2</v>
      </c>
      <c r="N217" s="8">
        <f>0.0476*SIN(4.2067/(0.0095*'Dataset experimental'!P217-1.9338)^3)</f>
        <v>-2.3714386522401713E-2</v>
      </c>
      <c r="O217" s="8">
        <f>0.0214*'Dataset experimental'!F217-3.1067*'Dataset experimental'!B217*'Dataset experimental'!P217*('Dataset experimental'!T217-'Dataset experimental'!R217)*(0.39*'Dataset experimental'!P217*'Dataset experimental'!T217/'Dataset experimental'!V217-'Dataset experimental'!Z217+3.12)/(100000*'Dataset experimental'!V217)+0.7995</f>
        <v>0.2550530236122478</v>
      </c>
      <c r="P217" s="8">
        <f>0.4461*('Dataset experimental'!Z217-0.6*'Modelos normativos'!AB217)*(3.4*'Dataset experimental'!L217+0.17*'Dataset experimental'!B217/'Modelos normativos'!AC217)/200000</f>
        <v>5.3408269493623602E-2</v>
      </c>
      <c r="Q217" s="3">
        <f>0.0076*'Dataset experimental'!B217+(-0.0328)*(0.0171*'Dataset experimental'!AD217-0.9442)*'Avaliação do resultado ML'!O217-'Avaliação do resultado ML'!P217-0.0364</f>
        <v>6.4497244565471831E-2</v>
      </c>
      <c r="R217" s="3">
        <f t="shared" si="11"/>
        <v>1.6989888108244997</v>
      </c>
      <c r="S217" s="3">
        <f>(-0.042-0.014*'Com TS variável MC2020'!Q226)*('Modelos normativos'!AP217-ABS('Modelos Propostos'!K217)-'Dataset experimental'!W217+COS(T217))</f>
        <v>9.9127579827021153E-2</v>
      </c>
      <c r="T217" s="3">
        <f>'Dataset experimental'!O217-('Modelos normativos'!AQ217-SIN(0.083/('Dataset experimental'!M217-'Dataset experimental'!O217))-'Modelos empíricos'!I217)/0.646</f>
        <v>4.7524810026085165</v>
      </c>
      <c r="X217" s="3">
        <f>'Modelos normativos'!S217+'Avaliação do resultado ML'!A217</f>
        <v>0.12887104903823071</v>
      </c>
      <c r="Y217" s="3">
        <f>X217/'Dataset experimental'!$AF217</f>
        <v>0.71595027243461506</v>
      </c>
      <c r="AK217" s="3">
        <f>'Modelos Propostos'!B217+H217</f>
        <v>0.16522386522093971</v>
      </c>
      <c r="AL217" s="3">
        <f>AK217/'Dataset experimental'!$AF217</f>
        <v>0.91791036233855394</v>
      </c>
      <c r="AW217" s="3">
        <f>'Modelos normativos'!S217+F217</f>
        <v>0.18813850934258178</v>
      </c>
      <c r="AX217" s="3">
        <f>AW217/'Dataset experimental'!$AF217</f>
        <v>1.045213940792121</v>
      </c>
      <c r="BI217" s="3">
        <f>'Modelos Propostos'!B217+S217</f>
        <v>0.23332724522468867</v>
      </c>
      <c r="BJ217" s="3">
        <f>BI217/'Dataset experimental'!$AF217</f>
        <v>1.2962624734704926</v>
      </c>
      <c r="BU217" s="3">
        <f>'Modelos Propostos'!B217+L217</f>
        <v>0.18690943376219038</v>
      </c>
      <c r="BV217" s="3">
        <f>BU217/'Dataset experimental'!$AF217</f>
        <v>1.0383857431232799</v>
      </c>
      <c r="CH217" s="3">
        <f>'Modelos Propostos'!B217+Q217</f>
        <v>0.19869690996313932</v>
      </c>
      <c r="CI217" s="3">
        <f>CH217/'Dataset experimental'!$AF217</f>
        <v>1.1038717220174408</v>
      </c>
    </row>
    <row r="218" spans="1:87" x14ac:dyDescent="0.25">
      <c r="A218" s="3">
        <f t="shared" si="9"/>
        <v>3.2959702790548023E-3</v>
      </c>
      <c r="B218" s="8">
        <f>'Dataset experimental'!K218*COS('Dataset experimental'!AC218)-'Dataset experimental'!M218-'Dataset experimental'!C218</f>
        <v>0.93722776934756935</v>
      </c>
      <c r="C218" s="8">
        <f>('Dataset experimental'!AE218+SIN('Avaliação do resultado ML'!B218))*0.70674187</f>
        <v>0.44320454758049738</v>
      </c>
      <c r="D218" s="8">
        <f>'Modelos Propostos'!E218+'Avaliação do resultado ML'!C218-'Modelos normativos'!AQ218</f>
        <v>0.46414100768833011</v>
      </c>
      <c r="E218" s="8">
        <f>'Modelos empíricos'!I218+1.1854</f>
        <v>2.3829217597181476</v>
      </c>
      <c r="F218" s="3">
        <f>-0.01753*('Modelos normativos'!AN218-'Dataset experimental'!C218-ABS(G218)-('Modelos Propostos'!E218-'Modelos normativos'!AP218)/0.25291)</f>
        <v>4.6640762613794205E-2</v>
      </c>
      <c r="G218" s="3">
        <f>'Dataset experimental'!K218+'Modelos empíricos'!K218^2+('Modelos Propostos'!E218-'Modelos normativos'!AQ218)*4.10553</f>
        <v>1.2744103982028907</v>
      </c>
      <c r="H218" s="3">
        <f t="shared" si="10"/>
        <v>2.0533745530443129E-2</v>
      </c>
      <c r="I218" s="3">
        <f>(1.61428/'Dataset experimental'!Q218)^3</f>
        <v>-33.279443147515174</v>
      </c>
      <c r="J218" s="3">
        <f>SIN('Dataset experimental'!E218)+1.450178*(SIN('Avaliação do resultado ML'!I218)+'Dataset experimental'!C218)</f>
        <v>-0.53422377072717497</v>
      </c>
      <c r="K218" s="3">
        <f>('Modelos empíricos'!C218-'Dataset experimental'!G218)*'Dataset experimental'!AE218-'Modelos normativos'!AP218</f>
        <v>1.1596805337622993</v>
      </c>
      <c r="L218" s="3">
        <f>0.0076*'Dataset experimental'!B218+'Avaliação do resultado ML'!M218+'Avaliação do resultado ML'!N218+(-0.0328)*(0.0171*'Dataset experimental'!AD218-0.9442)*'Avaliação do resultado ML'!O218-'Avaliação do resultado ML'!P218-0.0364</f>
        <v>4.2235512537426467E-2</v>
      </c>
      <c r="M218" s="8">
        <f>0.03283*SIN(0.7328*'Dataset experimental'!D218-1.8266)</f>
        <v>1.1926910321452761E-2</v>
      </c>
      <c r="N218" s="8">
        <f>0.0476*SIN(4.2067/(0.0095*'Dataset experimental'!P218-1.9338)^3)</f>
        <v>-2.3714386522401713E-2</v>
      </c>
      <c r="O218" s="8">
        <f>0.0214*'Dataset experimental'!F218-3.1067*'Dataset experimental'!B218*'Dataset experimental'!P218*('Dataset experimental'!T218-'Dataset experimental'!R218)*(0.39*'Dataset experimental'!P218*'Dataset experimental'!T218/'Dataset experimental'!V218-'Dataset experimental'!Z218+3.12)/(100000*'Dataset experimental'!V218)+0.7995</f>
        <v>0.129308687048172</v>
      </c>
      <c r="P218" s="8">
        <f>0.4461*('Dataset experimental'!Z218-0.6*'Modelos normativos'!AB218)*(3.4*'Dataset experimental'!L218+0.17*'Dataset experimental'!B218/'Modelos normativos'!AC218)/200000</f>
        <v>6.2328849726259281E-2</v>
      </c>
      <c r="Q218" s="3">
        <f>0.0076*'Dataset experimental'!B218+(-0.0328)*(0.0171*'Dataset experimental'!AD218-0.9442)*'Avaliação do resultado ML'!O218-'Avaliação do resultado ML'!P218-0.0364</f>
        <v>5.402298873837541E-2</v>
      </c>
      <c r="R218" s="3">
        <f t="shared" si="11"/>
        <v>2.0568830209183471</v>
      </c>
      <c r="S218" s="3">
        <f>(-0.042-0.014*'Com TS variável MC2020'!Q227)*('Modelos normativos'!AP218-ABS('Modelos Propostos'!K218)-'Dataset experimental'!W218+COS(T218))</f>
        <v>9.8983345070716003E-2</v>
      </c>
      <c r="T218" s="3">
        <f>'Dataset experimental'!O218-('Modelos normativos'!AQ218-SIN(0.083/('Dataset experimental'!M218-'Dataset experimental'!O218))-'Modelos empíricos'!I218)/0.646</f>
        <v>4.503234232649163</v>
      </c>
      <c r="X218" s="3">
        <f>'Modelos normativos'!S218+'Avaliação do resultado ML'!A218</f>
        <v>0.15429224806745367</v>
      </c>
      <c r="Y218" s="3">
        <f>X218/'Dataset experimental'!$AF218</f>
        <v>0.81206446351291406</v>
      </c>
      <c r="AK218" s="3">
        <f>'Modelos Propostos'!B218+H218</f>
        <v>0.18326140503018912</v>
      </c>
      <c r="AL218" s="3">
        <f>AK218/'Dataset experimental'!$AF218</f>
        <v>0.96453371068520588</v>
      </c>
      <c r="AW218" s="3">
        <f>'Modelos normativos'!S218+F218</f>
        <v>0.1976370404021931</v>
      </c>
      <c r="AX218" s="3">
        <f>AW218/'Dataset experimental'!$AF218</f>
        <v>1.0401949494852267</v>
      </c>
      <c r="BI218" s="3">
        <f>'Modelos Propostos'!B218+S218</f>
        <v>0.26171100457046198</v>
      </c>
      <c r="BJ218" s="3">
        <f>BI218/'Dataset experimental'!$AF218</f>
        <v>1.3774263398445368</v>
      </c>
      <c r="BU218" s="3">
        <f>'Modelos Propostos'!B218+L218</f>
        <v>0.20496317203717246</v>
      </c>
      <c r="BV218" s="3">
        <f>BU218/'Dataset experimental'!$AF218</f>
        <v>1.0787535370377497</v>
      </c>
      <c r="CH218" s="3">
        <f>'Modelos Propostos'!B218+Q218</f>
        <v>0.2167506482381214</v>
      </c>
      <c r="CI218" s="3">
        <f>CH218/'Dataset experimental'!$AF218</f>
        <v>1.1407928854637968</v>
      </c>
    </row>
    <row r="219" spans="1:87" x14ac:dyDescent="0.25">
      <c r="A219" s="3">
        <f t="shared" si="9"/>
        <v>5.9991032365418057E-3</v>
      </c>
      <c r="B219" s="8">
        <f>'Dataset experimental'!K219*COS('Dataset experimental'!AC219)-'Dataset experimental'!M219-'Dataset experimental'!C219</f>
        <v>0.93722776934756935</v>
      </c>
      <c r="C219" s="8">
        <f>('Dataset experimental'!AE219+SIN('Avaliação do resultado ML'!B219))*0.70674187</f>
        <v>0.50561205610296966</v>
      </c>
      <c r="D219" s="8">
        <f>'Modelos Propostos'!E219+'Avaliação do resultado ML'!C219-'Modelos normativos'!AQ219</f>
        <v>0.50003008310901198</v>
      </c>
      <c r="E219" s="8">
        <f>'Modelos empíricos'!I219+1.1854</f>
        <v>2.4144470488711081</v>
      </c>
      <c r="F219" s="3">
        <f>-0.01753*('Modelos normativos'!AN219-'Dataset experimental'!C219-ABS(G219)-('Modelos Propostos'!E219-'Modelos normativos'!AP219)/0.25291)</f>
        <v>3.5696350677716218E-2</v>
      </c>
      <c r="G219" s="3">
        <f>'Dataset experimental'!K219+'Modelos empíricos'!K219^2+('Modelos Propostos'!E219-'Modelos normativos'!AQ219)*4.10553</f>
        <v>0.88881887131936932</v>
      </c>
      <c r="H219" s="3">
        <f t="shared" si="10"/>
        <v>1.1778373196726004E-2</v>
      </c>
      <c r="I219" s="3">
        <f>(1.61428/'Dataset experimental'!Q219)^3</f>
        <v>-33.279443147515174</v>
      </c>
      <c r="J219" s="3">
        <f>SIN('Dataset experimental'!E219)+1.450178*(SIN('Avaliação do resultado ML'!I219)+'Dataset experimental'!C219)</f>
        <v>-0.53422377072717497</v>
      </c>
      <c r="K219" s="3">
        <f>('Modelos empíricos'!C219-'Dataset experimental'!G219)*'Dataset experimental'!AE219-'Modelos normativos'!AP219</f>
        <v>0.89299237251596586</v>
      </c>
      <c r="L219" s="3">
        <f>0.0076*'Dataset experimental'!B219+'Avaliação do resultado ML'!M219+'Avaliação do resultado ML'!N219+(-0.0328)*(0.0171*'Dataset experimental'!AD219-0.9442)*'Avaliação do resultado ML'!O219-'Avaliação do resultado ML'!P219-0.0364</f>
        <v>3.3502143774475357E-2</v>
      </c>
      <c r="M219" s="8">
        <f>0.03283*SIN(0.7328*'Dataset experimental'!D219-1.8266)</f>
        <v>1.1926910321452761E-2</v>
      </c>
      <c r="N219" s="8">
        <f>0.0476*SIN(4.2067/(0.0095*'Dataset experimental'!P219-1.9338)^3)</f>
        <v>-2.3714386522401713E-2</v>
      </c>
      <c r="O219" s="8">
        <f>0.0214*'Dataset experimental'!F219-3.1067*'Dataset experimental'!B219*'Dataset experimental'!P219*('Dataset experimental'!T219-'Dataset experimental'!R219)*(0.39*'Dataset experimental'!P219*'Dataset experimental'!T219/'Dataset experimental'!V219-'Dataset experimental'!Z219+3.12)/(100000*'Dataset experimental'!V219)+0.7995</f>
        <v>1.6138784140503959E-2</v>
      </c>
      <c r="P219" s="8">
        <f>0.4461*('Dataset experimental'!Z219-0.6*'Modelos normativos'!AB219)*(3.4*'Dataset experimental'!L219+0.17*'Dataset experimental'!B219/'Modelos normativos'!AC219)/200000</f>
        <v>7.0357371935631394E-2</v>
      </c>
      <c r="Q219" s="3">
        <f>0.0076*'Dataset experimental'!B219+(-0.0328)*(0.0171*'Dataset experimental'!AD219-0.9442)*'Avaliação do resultado ML'!O219-'Avaliação do resultado ML'!P219-0.0364</f>
        <v>4.52896199754243E-2</v>
      </c>
      <c r="R219" s="3">
        <f t="shared" si="11"/>
        <v>2.8443778453027657</v>
      </c>
      <c r="S219" s="3">
        <f>(-0.042-0.014*'Com TS variável MC2020'!Q228)*('Modelos normativos'!AP219-ABS('Modelos Propostos'!K219)-'Dataset experimental'!W219+COS(T219))</f>
        <v>9.9987326658534839E-2</v>
      </c>
      <c r="T219" s="3">
        <f>'Dataset experimental'!O219-('Modelos normativos'!AQ219-SIN(0.083/('Dataset experimental'!M219-'Dataset experimental'!O219))-'Modelos empíricos'!I219)/0.646</f>
        <v>4.1574940279598387</v>
      </c>
      <c r="X219" s="3">
        <f>'Modelos normativos'!S219+'Avaliação do resultado ML'!A219</f>
        <v>0.17855738423489592</v>
      </c>
      <c r="Y219" s="3">
        <f>X219/'Dataset experimental'!$AF219</f>
        <v>0.8502732582614092</v>
      </c>
      <c r="AK219" s="3">
        <f>'Modelos Propostos'!B219+H219</f>
        <v>0.20018122738834265</v>
      </c>
      <c r="AL219" s="3">
        <f>AK219/'Dataset experimental'!$AF219</f>
        <v>0.95324393994448886</v>
      </c>
      <c r="AW219" s="3">
        <f>'Modelos normativos'!S219+F219</f>
        <v>0.20825463167607033</v>
      </c>
      <c r="AX219" s="3">
        <f>AW219/'Dataset experimental'!$AF219</f>
        <v>0.99168872226700167</v>
      </c>
      <c r="BI219" s="3">
        <f>'Modelos Propostos'!B219+S219</f>
        <v>0.2883901808501515</v>
      </c>
      <c r="BJ219" s="3">
        <f>BI219/'Dataset experimental'!$AF219</f>
        <v>1.3732865754769119</v>
      </c>
      <c r="BU219" s="3">
        <f>'Modelos Propostos'!B219+L219</f>
        <v>0.221904997966092</v>
      </c>
      <c r="BV219" s="3">
        <f>BU219/'Dataset experimental'!$AF219</f>
        <v>1.0566904665052002</v>
      </c>
      <c r="CH219" s="3">
        <f>'Modelos Propostos'!B219+Q219</f>
        <v>0.23369247416704095</v>
      </c>
      <c r="CI219" s="3">
        <f>CH219/'Dataset experimental'!$AF219</f>
        <v>1.1128213055573379</v>
      </c>
    </row>
    <row r="220" spans="1:87" x14ac:dyDescent="0.25">
      <c r="A220" s="3">
        <f t="shared" si="9"/>
        <v>9.1533044015777998E-3</v>
      </c>
      <c r="B220" s="8">
        <f>'Dataset experimental'!K220*COS('Dataset experimental'!AC220)-'Dataset experimental'!M220-'Dataset experimental'!C220</f>
        <v>0.93722776934756935</v>
      </c>
      <c r="C220" s="8">
        <f>('Dataset experimental'!AE220+SIN('Avaliação do resultado ML'!B220))*0.70674187</f>
        <v>0.58188789985265787</v>
      </c>
      <c r="D220" s="8">
        <f>'Modelos Propostos'!E220+'Avaliação do resultado ML'!C220-'Modelos normativos'!AQ220</f>
        <v>0.54527775510517296</v>
      </c>
      <c r="E220" s="8">
        <f>'Modelos empíricos'!I220+1.1854</f>
        <v>2.4700266316172588</v>
      </c>
      <c r="F220" s="3">
        <f>-0.01753*('Modelos normativos'!AN220-'Dataset experimental'!C220-ABS(G220)-('Modelos Propostos'!E220-'Modelos normativos'!AP220)/0.25291)</f>
        <v>2.4915310438807063E-2</v>
      </c>
      <c r="G220" s="3">
        <f>'Dataset experimental'!K220+'Modelos empíricos'!K220^2+('Modelos Propostos'!E220-'Modelos normativos'!AQ220)*4.10553</f>
        <v>0.56012938616204244</v>
      </c>
      <c r="H220" s="3">
        <f t="shared" si="10"/>
        <v>1.9599826634833354E-3</v>
      </c>
      <c r="I220" s="3">
        <f>(1.61428/'Dataset experimental'!Q220)^3</f>
        <v>-33.279443147515174</v>
      </c>
      <c r="J220" s="3">
        <f>SIN('Dataset experimental'!E220)+1.450178*(SIN('Avaliação do resultado ML'!I220)+'Dataset experimental'!C220)</f>
        <v>-0.53422377072717497</v>
      </c>
      <c r="K220" s="3">
        <f>('Modelos empíricos'!C220-'Dataset experimental'!G220)*'Dataset experimental'!AE220-'Modelos normativos'!AP220</f>
        <v>0.59392473519514133</v>
      </c>
      <c r="L220" s="3">
        <f>0.0076*'Dataset experimental'!B220+'Avaliação do resultado ML'!M220+'Avaliação do resultado ML'!N220+(-0.0328)*(0.0171*'Dataset experimental'!AD220-0.9442)*'Avaliação do resultado ML'!O220-'Avaliação do resultado ML'!P220-0.0364</f>
        <v>2.3720199063709674E-2</v>
      </c>
      <c r="M220" s="8">
        <f>0.03283*SIN(0.7328*'Dataset experimental'!D220-1.8266)</f>
        <v>1.1926910321452761E-2</v>
      </c>
      <c r="N220" s="8">
        <f>0.0476*SIN(4.2067/(0.0095*'Dataset experimental'!P220-1.9338)^3)</f>
        <v>-2.3714386522401713E-2</v>
      </c>
      <c r="O220" s="8">
        <f>0.0214*'Dataset experimental'!F220-3.1067*'Dataset experimental'!B220*'Dataset experimental'!P220*('Dataset experimental'!T220-'Dataset experimental'!R220)*(0.39*'Dataset experimental'!P220*'Dataset experimental'!T220/'Dataset experimental'!V220-'Dataset experimental'!Z220+3.12)/(100000*'Dataset experimental'!V220)+0.7995</f>
        <v>-0.12217998607997893</v>
      </c>
      <c r="P220" s="8">
        <f>0.4461*('Dataset experimental'!Z220-0.6*'Modelos normativos'!AB220)*(3.4*'Dataset experimental'!L220+0.17*'Dataset experimental'!B220/'Modelos normativos'!AC220)/200000</f>
        <v>8.0170010191530625E-2</v>
      </c>
      <c r="Q220" s="3">
        <f>0.0076*'Dataset experimental'!B220+(-0.0328)*(0.0171*'Dataset experimental'!AD220-0.9442)*'Avaliação do resultado ML'!O220-'Avaliação do resultado ML'!P220-0.0364</f>
        <v>3.5507675264658617E-2</v>
      </c>
      <c r="R220" s="3">
        <f t="shared" si="11"/>
        <v>12.102249425795165</v>
      </c>
      <c r="S220" s="3">
        <f>(-0.042-0.014*'Com TS variável MC2020'!Q229)*('Modelos normativos'!AP220-ABS('Modelos Propostos'!K220)-'Dataset experimental'!W220+COS(T220))</f>
        <v>0.10160776921140451</v>
      </c>
      <c r="T220" s="3">
        <f>'Dataset experimental'!O220-('Modelos normativos'!AQ220-SIN(0.083/('Dataset experimental'!M220-'Dataset experimental'!O220))-'Modelos empíricos'!I220)/0.646</f>
        <v>3.76131380255744</v>
      </c>
      <c r="X220" s="3">
        <f>'Modelos normativos'!S220+'Avaliação do resultado ML'!A220</f>
        <v>0.20806514487876607</v>
      </c>
      <c r="Y220" s="3">
        <f>X220/'Dataset experimental'!$AF220</f>
        <v>0.9046310646902872</v>
      </c>
      <c r="AK220" s="3">
        <f>'Modelos Propostos'!B220+H220</f>
        <v>0.22174363036738626</v>
      </c>
      <c r="AL220" s="3">
        <f>AK220/'Dataset experimental'!$AF220</f>
        <v>0.96410274072776625</v>
      </c>
      <c r="AW220" s="3">
        <f>'Modelos normativos'!S220+F220</f>
        <v>0.22382715091599534</v>
      </c>
      <c r="AX220" s="3">
        <f>AW220/'Dataset experimental'!$AF220</f>
        <v>0.97316152572171877</v>
      </c>
      <c r="BI220" s="3">
        <f>'Modelos Propostos'!B220+S220</f>
        <v>0.32139141691530743</v>
      </c>
      <c r="BJ220" s="3">
        <f>BI220/'Dataset experimental'!$AF220</f>
        <v>1.3973539865882931</v>
      </c>
      <c r="BU220" s="3">
        <f>'Modelos Propostos'!B220+L220</f>
        <v>0.24350384676761261</v>
      </c>
      <c r="BV220" s="3">
        <f>BU220/'Dataset experimental'!$AF220</f>
        <v>1.0587123772504896</v>
      </c>
      <c r="CH220" s="3">
        <f>'Modelos Propostos'!B220+Q220</f>
        <v>0.25529132296856155</v>
      </c>
      <c r="CI220" s="3">
        <f>CH220/'Dataset experimental'!$AF220</f>
        <v>1.1099622737763546</v>
      </c>
    </row>
    <row r="221" spans="1:87" x14ac:dyDescent="0.25">
      <c r="A221" s="3">
        <f t="shared" si="9"/>
        <v>1.2554139062986698E-2</v>
      </c>
      <c r="B221" s="8">
        <f>'Dataset experimental'!K221*COS('Dataset experimental'!AC221)-'Dataset experimental'!M221-'Dataset experimental'!C221</f>
        <v>0.93722776934756935</v>
      </c>
      <c r="C221" s="8">
        <f>('Dataset experimental'!AE221+SIN('Avaliação do resultado ML'!B221))*0.70674187</f>
        <v>0.65816374360234609</v>
      </c>
      <c r="D221" s="8">
        <f>'Modelos Propostos'!E221+'Avaliação do resultado ML'!C221-'Modelos normativos'!AQ221</f>
        <v>0.5916896662796961</v>
      </c>
      <c r="E221" s="8">
        <f>'Modelos empíricos'!I221+1.1854</f>
        <v>2.5167134811240257</v>
      </c>
      <c r="F221" s="3">
        <f>-0.01753*('Modelos normativos'!AN221-'Dataset experimental'!C221-ABS(G221)-('Modelos Propostos'!E221-'Modelos normativos'!AP221)/0.25291)</f>
        <v>1.6938794783765761E-2</v>
      </c>
      <c r="G221" s="3">
        <f>'Dataset experimental'!K221+'Modelos empíricos'!K221^2+('Modelos Propostos'!E221-'Modelos normativos'!AQ221)*4.10553</f>
        <v>0.38682081642685312</v>
      </c>
      <c r="H221" s="3">
        <f t="shared" si="10"/>
        <v>-6.8875257632176915E-3</v>
      </c>
      <c r="I221" s="3">
        <f>(1.61428/'Dataset experimental'!Q221)^3</f>
        <v>-33.279443147515174</v>
      </c>
      <c r="J221" s="3">
        <f>SIN('Dataset experimental'!E221)+1.450178*(SIN('Avaliação do resultado ML'!I221)+'Dataset experimental'!C221)</f>
        <v>-0.53422377072717497</v>
      </c>
      <c r="K221" s="3">
        <f>('Modelos empíricos'!C221-'Dataset experimental'!G221)*'Dataset experimental'!AE221-'Modelos normativos'!AP221</f>
        <v>0.32443011360814689</v>
      </c>
      <c r="L221" s="3">
        <f>0.0076*'Dataset experimental'!B221+'Avaliação do resultado ML'!M221+'Avaliação do resultado ML'!N221+(-0.0328)*(0.0171*'Dataset experimental'!AD221-0.9442)*'Avaliação do resultado ML'!O221-'Avaliação do resultado ML'!P221-0.0364</f>
        <v>1.4919644285735958E-2</v>
      </c>
      <c r="M221" s="8">
        <f>0.03283*SIN(0.7328*'Dataset experimental'!D221-1.8266)</f>
        <v>1.1926910321452761E-2</v>
      </c>
      <c r="N221" s="8">
        <f>0.0476*SIN(4.2067/(0.0095*'Dataset experimental'!P221-1.9338)^3)</f>
        <v>-2.3714386522401713E-2</v>
      </c>
      <c r="O221" s="8">
        <f>0.0214*'Dataset experimental'!F221-3.1067*'Dataset experimental'!B221*'Dataset experimental'!P221*('Dataset experimental'!T221-'Dataset experimental'!R221)*(0.39*'Dataset experimental'!P221*'Dataset experimental'!T221/'Dataset experimental'!V221-'Dataset experimental'!Z221+3.12)/(100000*'Dataset experimental'!V221)+0.7995</f>
        <v>-0.26049875630046249</v>
      </c>
      <c r="P221" s="8">
        <f>0.4461*('Dataset experimental'!Z221-0.6*'Modelos normativos'!AB221)*(3.4*'Dataset experimental'!L221+0.17*'Dataset experimental'!B221/'Modelos normativos'!AC221)/200000</f>
        <v>8.9982648447429897E-2</v>
      </c>
      <c r="Q221" s="3">
        <f>0.0076*'Dataset experimental'!B221+(-0.0328)*(0.0171*'Dataset experimental'!AD221-0.9442)*'Avaliação do resultado ML'!O221-'Avaliação do resultado ML'!P221-0.0364</f>
        <v>2.6707120486684902E-2</v>
      </c>
      <c r="R221" s="3">
        <f t="shared" si="11"/>
        <v>-2.1661834450642909</v>
      </c>
      <c r="S221" s="3">
        <f>(-0.042-0.014*'Com TS variável MC2020'!Q230)*('Modelos normativos'!AP221-ABS('Modelos Propostos'!K221)-'Dataset experimental'!W221+COS(T221))</f>
        <v>0.12648351036071065</v>
      </c>
      <c r="T221" s="3">
        <f>'Dataset experimental'!O221-('Modelos normativos'!AQ221-SIN(0.083/('Dataset experimental'!M221-'Dataset experimental'!O221))-'Modelos empíricos'!I221)/0.646</f>
        <v>3.3513677362271985</v>
      </c>
      <c r="X221" s="3">
        <f>'Modelos normativos'!S221+'Avaliação do resultado ML'!A221</f>
        <v>0.23781953901900918</v>
      </c>
      <c r="Y221" s="3">
        <f>X221/'Dataset experimental'!$AF221</f>
        <v>0.95127815607603672</v>
      </c>
      <c r="AK221" s="3">
        <f>'Modelos Propostos'!B221+H221</f>
        <v>0.24427691545297162</v>
      </c>
      <c r="AL221" s="3">
        <f>AK221/'Dataset experimental'!$AF221</f>
        <v>0.97710766181188646</v>
      </c>
      <c r="AW221" s="3">
        <f>'Modelos normativos'!S221+F221</f>
        <v>0.24220419473978824</v>
      </c>
      <c r="AX221" s="3">
        <f>AW221/'Dataset experimental'!$AF221</f>
        <v>0.96881677895915297</v>
      </c>
      <c r="BI221" s="3">
        <f>'Modelos Propostos'!B221+S221</f>
        <v>0.37764795157689995</v>
      </c>
      <c r="BJ221" s="3">
        <f>BI221/'Dataset experimental'!$AF221</f>
        <v>1.5105918063075998</v>
      </c>
      <c r="BU221" s="3">
        <f>'Modelos Propostos'!B221+L221</f>
        <v>0.26608408550192525</v>
      </c>
      <c r="BV221" s="3">
        <f>BU221/'Dataset experimental'!$AF221</f>
        <v>1.064336342007701</v>
      </c>
      <c r="CH221" s="3">
        <f>'Modelos Propostos'!B221+Q221</f>
        <v>0.27787156170287419</v>
      </c>
      <c r="CI221" s="3">
        <f>CH221/'Dataset experimental'!$AF221</f>
        <v>1.1114862468114968</v>
      </c>
    </row>
    <row r="222" spans="1:87" x14ac:dyDescent="0.25">
      <c r="A222" s="3">
        <f t="shared" si="9"/>
        <v>1.746248760914379E-2</v>
      </c>
      <c r="B222" s="8">
        <f>'Dataset experimental'!K222*COS('Dataset experimental'!AC222)-'Dataset experimental'!M222-'Dataset experimental'!C222</f>
        <v>0.93722776934756935</v>
      </c>
      <c r="C222" s="8">
        <f>('Dataset experimental'!AE222+SIN('Avaliação do resultado ML'!B222))*0.70674187</f>
        <v>0.72750541973842631</v>
      </c>
      <c r="D222" s="8">
        <f>'Modelos Propostos'!E222+'Avaliação do resultado ML'!C222-'Modelos normativos'!AQ222</f>
        <v>0.63466898536312155</v>
      </c>
      <c r="E222" s="8">
        <f>'Modelos empíricos'!I222+1.1854</f>
        <v>2.4502133301509215</v>
      </c>
      <c r="F222" s="3">
        <f>-0.01753*('Modelos normativos'!AN222-'Dataset experimental'!C222-ABS(G222)-('Modelos Propostos'!E222-'Modelos normativos'!AP222)/0.25291)</f>
        <v>1.2089501872867631E-2</v>
      </c>
      <c r="G222" s="3">
        <f>'Dataset experimental'!K222+'Modelos empíricos'!K222^2+('Modelos Propostos'!E222-'Modelos normativos'!AQ222)*4.10553</f>
        <v>0.3631841809762581</v>
      </c>
      <c r="H222" s="3">
        <f t="shared" si="10"/>
        <v>-1.4088214240492379E-2</v>
      </c>
      <c r="I222" s="3">
        <f>(1.61428/'Dataset experimental'!Q222)^3</f>
        <v>-33.279443147515174</v>
      </c>
      <c r="J222" s="3">
        <f>SIN('Dataset experimental'!E222)+1.450178*(SIN('Avaliação do resultado ML'!I222)+'Dataset experimental'!C222)</f>
        <v>-0.53422377072717497</v>
      </c>
      <c r="K222" s="3">
        <f>('Modelos empíricos'!C222-'Dataset experimental'!G222)*'Dataset experimental'!AE222-'Modelos normativos'!AP222</f>
        <v>0.10509753738899705</v>
      </c>
      <c r="L222" s="3">
        <f>0.0076*'Dataset experimental'!B222+'Avaliação do resultado ML'!M222+'Avaliação do resultado ML'!N222+(-0.0328)*(0.0171*'Dataset experimental'!AD222-0.9442)*'Avaliação do resultado ML'!O222-'Avaliação do resultado ML'!P222-0.0364</f>
        <v>7.7707593052901286E-3</v>
      </c>
      <c r="M222" s="8">
        <f>0.03283*SIN(0.7328*'Dataset experimental'!D222-1.8266)</f>
        <v>1.1926910321452761E-2</v>
      </c>
      <c r="N222" s="8">
        <f>0.0476*SIN(4.2067/(0.0095*'Dataset experimental'!P222-1.9338)^3)</f>
        <v>-2.3714386522401713E-2</v>
      </c>
      <c r="O222" s="8">
        <f>0.0214*'Dataset experimental'!F222-3.1067*'Dataset experimental'!B222*'Dataset experimental'!P222*('Dataset experimental'!T222-'Dataset experimental'!R222)*(0.39*'Dataset experimental'!P222*'Dataset experimental'!T222/'Dataset experimental'!V222-'Dataset experimental'!Z222+3.12)/(100000*'Dataset experimental'!V222)+0.7995</f>
        <v>-0.38624309286453762</v>
      </c>
      <c r="P222" s="8">
        <f>0.4461*('Dataset experimental'!Z222-0.6*'Modelos normativos'!AB222)*(3.4*'Dataset experimental'!L222+0.17*'Dataset experimental'!B222/'Modelos normativos'!AC222)/200000</f>
        <v>9.8903228680065569E-2</v>
      </c>
      <c r="Q222" s="3">
        <f>0.0076*'Dataset experimental'!B222+(-0.0328)*(0.0171*'Dataset experimental'!AD222-0.9442)*'Avaliação do resultado ML'!O222-'Avaliação do resultado ML'!P222-0.0364</f>
        <v>1.9558235506239072E-2</v>
      </c>
      <c r="R222" s="3">
        <f t="shared" si="11"/>
        <v>-0.55157872904540262</v>
      </c>
      <c r="S222" s="3">
        <f>(-0.042-0.014*'Com TS variável MC2020'!Q231)*('Modelos normativos'!AP222-ABS('Modelos Propostos'!K222)-'Dataset experimental'!W222+COS(T222))</f>
        <v>0.14113776963535932</v>
      </c>
      <c r="T222" s="3">
        <f>'Dataset experimental'!O222-('Modelos normativos'!AQ222-SIN(0.083/('Dataset experimental'!M222-'Dataset experimental'!O222))-'Modelos empíricos'!I222)/0.646</f>
        <v>2.8100474795053949</v>
      </c>
      <c r="X222" s="3">
        <f>'Modelos normativos'!S222+'Avaliação do resultado ML'!A222</f>
        <v>0.26668566890956091</v>
      </c>
      <c r="Y222" s="3">
        <f>X222/'Dataset experimental'!$AF222</f>
        <v>0.91960575486055496</v>
      </c>
      <c r="AK222" s="3">
        <f>'Modelos Propostos'!B222+H222</f>
        <v>0.26560422107777537</v>
      </c>
      <c r="AL222" s="3">
        <f>AK222/'Dataset experimental'!$AF222</f>
        <v>0.91587662440612205</v>
      </c>
      <c r="AW222" s="3">
        <f>'Modelos normativos'!S222+F222</f>
        <v>0.26131268317328477</v>
      </c>
      <c r="AX222" s="3">
        <f>AW222/'Dataset experimental'!$AF222</f>
        <v>0.90107821783891306</v>
      </c>
      <c r="BI222" s="3">
        <f>'Modelos Propostos'!B222+S222</f>
        <v>0.42083020495362711</v>
      </c>
      <c r="BJ222" s="3">
        <f>BI222/'Dataset experimental'!$AF222</f>
        <v>1.4511386377711279</v>
      </c>
      <c r="BU222" s="3">
        <f>'Modelos Propostos'!B222+L222</f>
        <v>0.2874631946235579</v>
      </c>
      <c r="BV222" s="3">
        <f>BU222/'Dataset experimental'!$AF222</f>
        <v>0.99125239525364806</v>
      </c>
      <c r="CH222" s="3">
        <f>'Modelos Propostos'!B222+Q222</f>
        <v>0.29925067082450685</v>
      </c>
      <c r="CI222" s="3">
        <f>CH222/'Dataset experimental'!$AF222</f>
        <v>1.0318988649120926</v>
      </c>
    </row>
    <row r="223" spans="1:87" x14ac:dyDescent="0.25">
      <c r="A223" s="3">
        <f t="shared" si="9"/>
        <v>2.0910226529479749E-2</v>
      </c>
      <c r="B223" s="8">
        <f>'Dataset experimental'!K223*COS('Dataset experimental'!AC223)-'Dataset experimental'!M223-'Dataset experimental'!C223</f>
        <v>0.93722776934756935</v>
      </c>
      <c r="C223" s="8">
        <f>('Dataset experimental'!AE223+SIN('Avaliação do resultado ML'!B223))*0.70674187</f>
        <v>0.79684709587450664</v>
      </c>
      <c r="D223" s="8">
        <f>'Modelos Propostos'!E223+'Avaliação do resultado ML'!C223-'Modelos normativos'!AQ223</f>
        <v>0.678249806028699</v>
      </c>
      <c r="E223" s="8">
        <f>'Modelos empíricos'!I223+1.1854</f>
        <v>2.4781850361500899</v>
      </c>
      <c r="F223" s="3">
        <f>-0.01753*('Modelos normativos'!AN223-'Dataset experimental'!C223-ABS(G223)-('Modelos Propostos'!E223-'Modelos normativos'!AP223)/0.25291)</f>
        <v>9.5070399356006665E-3</v>
      </c>
      <c r="G223" s="3">
        <f>'Dataset experimental'!K223+'Modelos empíricos'!K223^2+('Modelos Propostos'!E223-'Modelos normativos'!AQ223)*4.10553</f>
        <v>0.46648074447176896</v>
      </c>
      <c r="H223" s="3">
        <f t="shared" si="10"/>
        <v>-2.0486520811534327E-2</v>
      </c>
      <c r="I223" s="3">
        <f>(1.61428/'Dataset experimental'!Q223)^3</f>
        <v>-33.279443147515174</v>
      </c>
      <c r="J223" s="3">
        <f>SIN('Dataset experimental'!E223)+1.450178*(SIN('Avaliação do resultado ML'!I223)+'Dataset experimental'!C223)</f>
        <v>-0.53422377072717497</v>
      </c>
      <c r="K223" s="3">
        <f>('Modelos empíricos'!C223-'Dataset experimental'!G223)*'Dataset experimental'!AE223-'Modelos normativos'!AP223</f>
        <v>-8.9794529959219493E-2</v>
      </c>
      <c r="L223" s="3">
        <f>0.0076*'Dataset experimental'!B223+'Avaliação do resultado ML'!M223+'Avaliação do resultado ML'!N223+(-0.0328)*(0.0171*'Dataset experimental'!AD223-0.9442)*'Avaliação do resultado ML'!O223-'Avaliação do resultado ML'!P223-0.0364</f>
        <v>1.4329403850029954E-3</v>
      </c>
      <c r="M223" s="8">
        <f>0.03283*SIN(0.7328*'Dataset experimental'!D223-1.8266)</f>
        <v>1.1926910321452761E-2</v>
      </c>
      <c r="N223" s="8">
        <f>0.0476*SIN(4.2067/(0.0095*'Dataset experimental'!P223-1.9338)^3)</f>
        <v>-2.3714386522401713E-2</v>
      </c>
      <c r="O223" s="8">
        <f>0.0214*'Dataset experimental'!F223-3.1067*'Dataset experimental'!B223*'Dataset experimental'!P223*('Dataset experimental'!T223-'Dataset experimental'!R223)*(0.39*'Dataset experimental'!P223*'Dataset experimental'!T223/'Dataset experimental'!V223-'Dataset experimental'!Z223+3.12)/(100000*'Dataset experimental'!V223)+0.7995</f>
        <v>-0.51198742942861319</v>
      </c>
      <c r="P223" s="8">
        <f>0.4461*('Dataset experimental'!Z223-0.6*'Modelos normativos'!AB223)*(3.4*'Dataset experimental'!L223+0.17*'Dataset experimental'!B223/'Modelos normativos'!AC223)/200000</f>
        <v>0.10782380891270123</v>
      </c>
      <c r="Q223" s="3">
        <f>0.0076*'Dataset experimental'!B223+(-0.0328)*(0.0171*'Dataset experimental'!AD223-0.9442)*'Avaliação do resultado ML'!O223-'Avaliação do resultado ML'!P223-0.0364</f>
        <v>1.3220416585951938E-2</v>
      </c>
      <c r="R223" s="3">
        <f t="shared" si="11"/>
        <v>-6.9945521652276882E-2</v>
      </c>
      <c r="S223" s="3">
        <f>(-0.042-0.014*'Com TS variável MC2020'!Q232)*('Modelos normativos'!AP223-ABS('Modelos Propostos'!K223)-'Dataset experimental'!W223+COS(T223))</f>
        <v>0.14658971316210109</v>
      </c>
      <c r="T223" s="3">
        <f>'Dataset experimental'!O223-('Modelos normativos'!AQ223-SIN(0.083/('Dataset experimental'!M223-'Dataset experimental'!O223))-'Modelos empíricos'!I223)/0.646</f>
        <v>2.414968487446548</v>
      </c>
      <c r="X223" s="3">
        <f>'Modelos normativos'!S223+'Avaliação do resultado ML'!A223</f>
        <v>0.29409118917429156</v>
      </c>
      <c r="Y223" s="3">
        <f>X223/'Dataset experimental'!$AF223</f>
        <v>0.9486812554009405</v>
      </c>
      <c r="AK223" s="3">
        <f>'Modelos Propostos'!B223+H223</f>
        <v>0.28773390860881182</v>
      </c>
      <c r="AL223" s="3">
        <f>AK223/'Dataset experimental'!$AF223</f>
        <v>0.92817389873810263</v>
      </c>
      <c r="AW223" s="3">
        <f>'Modelos normativos'!S223+F223</f>
        <v>0.28268800258041243</v>
      </c>
      <c r="AX223" s="3">
        <f>AW223/'Dataset experimental'!$AF223</f>
        <v>0.91189678251745943</v>
      </c>
      <c r="BI223" s="3">
        <f>'Modelos Propostos'!B223+S223</f>
        <v>0.45481014258244723</v>
      </c>
      <c r="BJ223" s="3">
        <f>BI223/'Dataset experimental'!$AF223</f>
        <v>1.4671294922014426</v>
      </c>
      <c r="BU223" s="3">
        <f>'Modelos Propostos'!B223+L223</f>
        <v>0.30965336980534919</v>
      </c>
      <c r="BV223" s="3">
        <f>BU223/'Dataset experimental'!$AF223</f>
        <v>0.99888183808177156</v>
      </c>
      <c r="CH223" s="3">
        <f>'Modelos Propostos'!B223+Q223</f>
        <v>0.32144084600629808</v>
      </c>
      <c r="CI223" s="3">
        <f>CH223/'Dataset experimental'!$AF223</f>
        <v>1.036905954859026</v>
      </c>
    </row>
    <row r="224" spans="1:87" x14ac:dyDescent="0.25">
      <c r="A224" s="3">
        <f t="shared" si="9"/>
        <v>2.6618415790599648E-2</v>
      </c>
      <c r="B224" s="8">
        <f>'Dataset experimental'!K224*COS('Dataset experimental'!AC224)-'Dataset experimental'!M224-'Dataset experimental'!C224</f>
        <v>0.93722776934756935</v>
      </c>
      <c r="C224" s="8">
        <f>('Dataset experimental'!AE224+SIN('Avaliação do resultado ML'!B224))*0.70674187</f>
        <v>0.85925460439697865</v>
      </c>
      <c r="D224" s="8">
        <f>'Modelos Propostos'!E224+'Avaliação do resultado ML'!C224-'Modelos normativos'!AQ224</f>
        <v>0.71932479350939482</v>
      </c>
      <c r="E224" s="8">
        <f>'Modelos empíricos'!I224+1.1854</f>
        <v>2.3511678570892234</v>
      </c>
      <c r="F224" s="3">
        <f>-0.01753*('Modelos normativos'!AN224-'Dataset experimental'!C224-ABS(G224)-('Modelos Propostos'!E224-'Modelos normativos'!AP224)/0.25291)</f>
        <v>9.2111328862174262E-3</v>
      </c>
      <c r="G224" s="3">
        <f>'Dataset experimental'!K224+'Modelos empíricos'!K224^2+('Modelos Propostos'!E224-'Modelos normativos'!AQ224)*4.10553</f>
        <v>0.67346859228189793</v>
      </c>
      <c r="H224" s="3">
        <f t="shared" si="10"/>
        <v>-2.5558960195643035E-2</v>
      </c>
      <c r="I224" s="3">
        <f>(1.61428/'Dataset experimental'!Q224)^3</f>
        <v>-33.279443147515174</v>
      </c>
      <c r="J224" s="3">
        <f>SIN('Dataset experimental'!E224)+1.450178*(SIN('Avaliação do resultado ML'!I224)+'Dataset experimental'!C224)</f>
        <v>-0.53422377072717497</v>
      </c>
      <c r="K224" s="3">
        <f>('Modelos empíricos'!C224-'Dataset experimental'!G224)*'Dataset experimental'!AE224-'Modelos normativos'!AP224</f>
        <v>-0.2443007554879647</v>
      </c>
      <c r="L224" s="3">
        <f>0.0076*'Dataset experimental'!B224+'Avaliação do resultado ML'!M224+'Avaliação do resultado ML'!N224+(-0.0328)*(0.0171*'Dataset experimental'!AD224-0.9442)*'Avaliação do resultado ML'!O224-'Avaliação do resultado ML'!P224-0.0364</f>
        <v>-3.5776351618198032E-3</v>
      </c>
      <c r="M224" s="8">
        <f>0.03283*SIN(0.7328*'Dataset experimental'!D224-1.8266)</f>
        <v>1.1926910321452761E-2</v>
      </c>
      <c r="N224" s="8">
        <f>0.0476*SIN(4.2067/(0.0095*'Dataset experimental'!P224-1.9338)^3)</f>
        <v>-2.3714386522401713E-2</v>
      </c>
      <c r="O224" s="8">
        <f>0.0214*'Dataset experimental'!F224-3.1067*'Dataset experimental'!B224*'Dataset experimental'!P224*('Dataset experimental'!T224-'Dataset experimental'!R224)*(0.39*'Dataset experimental'!P224*'Dataset experimental'!T224/'Dataset experimental'!V224-'Dataset experimental'!Z224+3.12)/(100000*'Dataset experimental'!V224)+0.7995</f>
        <v>-0.62515733233628101</v>
      </c>
      <c r="P224" s="8">
        <f>0.4461*('Dataset experimental'!Z224-0.6*'Modelos normativos'!AB224)*(3.4*'Dataset experimental'!L224+0.17*'Dataset experimental'!B224/'Modelos normativos'!AC224)/200000</f>
        <v>0.11585233112207334</v>
      </c>
      <c r="Q224" s="3">
        <f>0.0076*'Dataset experimental'!B224+(-0.0328)*(0.0171*'Dataset experimental'!AD224-0.9442)*'Avaliação do resultado ML'!O224-'Avaliação do resultado ML'!P224-0.0364</f>
        <v>8.2098410391291399E-3</v>
      </c>
      <c r="R224" s="3">
        <f t="shared" si="11"/>
        <v>0.13997577109688808</v>
      </c>
      <c r="S224" s="3">
        <f>(-0.042-0.014*'Com TS variável MC2020'!Q233)*('Modelos normativos'!AP224-ABS('Modelos Propostos'!K224)-'Dataset experimental'!W224+COS(T224))</f>
        <v>0.12670396172403084</v>
      </c>
      <c r="T224" s="3">
        <f>'Dataset experimental'!O224-('Modelos normativos'!AQ224-SIN(0.083/('Dataset experimental'!M224-'Dataset experimental'!O224))-'Modelos empíricos'!I224)/0.646</f>
        <v>1.8260144508441569</v>
      </c>
      <c r="X224" s="3">
        <f>'Modelos normativos'!S224+'Avaliação do resultado ML'!A224</f>
        <v>0.32136138164536665</v>
      </c>
      <c r="Y224" s="3">
        <f>X224/'Dataset experimental'!$AF224</f>
        <v>0.86854427471720719</v>
      </c>
      <c r="AK224" s="3">
        <f>'Modelos Propostos'!B224+H224</f>
        <v>0.30505842235700364</v>
      </c>
      <c r="AL224" s="3">
        <f>AK224/'Dataset experimental'!$AF224</f>
        <v>0.82448222258649639</v>
      </c>
      <c r="AW224" s="3">
        <f>'Modelos normativos'!S224+F224</f>
        <v>0.30395409874098445</v>
      </c>
      <c r="AX224" s="3">
        <f>AW224/'Dataset experimental'!$AF224</f>
        <v>0.82149756416482289</v>
      </c>
      <c r="BI224" s="3">
        <f>'Modelos Propostos'!B224+S224</f>
        <v>0.45732134427667748</v>
      </c>
      <c r="BJ224" s="3">
        <f>BI224/'Dataset experimental'!$AF224</f>
        <v>1.2360036331802093</v>
      </c>
      <c r="BU224" s="3">
        <f>'Modelos Propostos'!B224+L224</f>
        <v>0.32703974739082686</v>
      </c>
      <c r="BV224" s="3">
        <f>BU224/'Dataset experimental'!$AF224</f>
        <v>0.8838912091643969</v>
      </c>
      <c r="CH224" s="3">
        <f>'Modelos Propostos'!B224+Q224</f>
        <v>0.33882722359177581</v>
      </c>
      <c r="CI224" s="3">
        <f>CH224/'Dataset experimental'!$AF224</f>
        <v>0.91574925295074538</v>
      </c>
    </row>
    <row r="225" spans="1:87" x14ac:dyDescent="0.25">
      <c r="A225" s="3">
        <f t="shared" si="9"/>
        <v>-4.9182447241240219E-2</v>
      </c>
      <c r="B225" s="8">
        <f>'Dataset experimental'!K225*COS('Dataset experimental'!AC225)-'Dataset experimental'!M225-'Dataset experimental'!C225</f>
        <v>0.6595445595918259</v>
      </c>
      <c r="C225" s="8">
        <f>('Dataset experimental'!AE225+SIN('Avaliação do resultado ML'!B225))*0.70674187</f>
        <v>8.4794820437024396E-2</v>
      </c>
      <c r="D225" s="8">
        <f>'Modelos Propostos'!E225+'Avaliação do resultado ML'!C225-'Modelos normativos'!AQ225</f>
        <v>8.9104557221048319E-3</v>
      </c>
      <c r="E225" s="8">
        <f>'Modelos empíricos'!I225+1.1854</f>
        <v>3.1178441661133123</v>
      </c>
      <c r="F225" s="3">
        <f>-0.01753*('Modelos normativos'!AN225-'Dataset experimental'!C225-ABS(G225)-('Modelos Propostos'!E225-'Modelos normativos'!AP225)/0.25291)</f>
        <v>-6.7780505024720066E-3</v>
      </c>
      <c r="G225" s="3">
        <f>'Dataset experimental'!K225+'Modelos empíricos'!K225^2+('Modelos Propostos'!E225-'Modelos normativos'!AQ225)*4.10553</f>
        <v>-0.51190309278879931</v>
      </c>
      <c r="H225" s="3">
        <f t="shared" si="10"/>
        <v>-8.2791145208143763E-2</v>
      </c>
      <c r="I225" s="3">
        <f>(1.61428/'Dataset experimental'!Q225)^3</f>
        <v>-33.279443147515174</v>
      </c>
      <c r="J225" s="3">
        <f>SIN('Dataset experimental'!E225)+1.450178*(SIN('Avaliação do resultado ML'!I225)+'Dataset experimental'!C225)</f>
        <v>-2.1776013810620496</v>
      </c>
      <c r="K225" s="3">
        <f>('Modelos empíricos'!C225-'Dataset experimental'!G225)*'Dataset experimental'!AE225-'Modelos normativos'!AP225</f>
        <v>-0.3442123627132706</v>
      </c>
      <c r="L225" s="3">
        <f>0.0076*'Dataset experimental'!B225+'Avaliação do resultado ML'!M225+'Avaliação do resultado ML'!N225+(-0.0328)*(0.0171*'Dataset experimental'!AD225-0.9442)*'Avaliação do resultado ML'!O225-'Avaliação do resultado ML'!P225-0.0364</f>
        <v>-6.13241879214972E-2</v>
      </c>
      <c r="M225" s="8">
        <f>0.03283*SIN(0.7328*'Dataset experimental'!D225-1.8266)</f>
        <v>-1.1595882783440576E-2</v>
      </c>
      <c r="N225" s="8">
        <f>0.0476*SIN(4.2067/(0.0095*'Dataset experimental'!P225-1.9338)^3)</f>
        <v>-2.3714386522401713E-2</v>
      </c>
      <c r="O225" s="8">
        <f>0.0214*'Dataset experimental'!F225-3.1067*'Dataset experimental'!B225*'Dataset experimental'!P225*('Dataset experimental'!T225-'Dataset experimental'!R225)*(0.39*'Dataset experimental'!P225*'Dataset experimental'!T225/'Dataset experimental'!V225-'Dataset experimental'!Z225+3.12)/(100000*'Dataset experimental'!V225)+0.7995</f>
        <v>-0.28525869232844203</v>
      </c>
      <c r="P225" s="8">
        <f>0.4461*('Dataset experimental'!Z225-0.6*'Modelos normativos'!AB225)*(3.4*'Dataset experimental'!L225+0.17*'Dataset experimental'!B225/'Modelos normativos'!AC225)/200000</f>
        <v>0.10661141680842073</v>
      </c>
      <c r="Q225" s="3">
        <f>0.0076*'Dataset experimental'!B225+(-0.0328)*(0.0171*'Dataset experimental'!AD225-0.9442)*'Avaliação do resultado ML'!O225-'Avaliação do resultado ML'!P225-0.0364</f>
        <v>-2.6013918615654913E-2</v>
      </c>
      <c r="R225" s="3">
        <f t="shared" si="11"/>
        <v>0.74070950181113138</v>
      </c>
      <c r="S225" s="3">
        <f>(-0.042-0.014*'Com TS variável MC2020'!Q234)*('Modelos normativos'!AP225-ABS('Modelos Propostos'!K225)-'Dataset experimental'!W225+COS(T225))</f>
        <v>3.1488572818777545E-2</v>
      </c>
      <c r="T225" s="3">
        <f>'Dataset experimental'!O225-('Modelos normativos'!AQ225-SIN(0.083/('Dataset experimental'!M225-'Dataset experimental'!O225))-'Modelos empíricos'!I225)/0.646</f>
        <v>2.6457756235215224</v>
      </c>
      <c r="X225" s="3">
        <f>'Modelos normativos'!S225+'Avaliação do resultado ML'!A225</f>
        <v>0.20138277320248099</v>
      </c>
      <c r="Y225" s="3">
        <f>X225/'Dataset experimental'!$AF225</f>
        <v>1.2586423325155063</v>
      </c>
      <c r="AK225" s="3">
        <f>'Modelos Propostos'!B225+H225</f>
        <v>0.21739204311481744</v>
      </c>
      <c r="AL225" s="3">
        <f>AK225/'Dataset experimental'!$AF225</f>
        <v>1.3587002694676089</v>
      </c>
      <c r="AW225" s="3">
        <f>'Modelos normativos'!S225+F225</f>
        <v>0.24378716994124919</v>
      </c>
      <c r="AX225" s="3">
        <f>AW225/'Dataset experimental'!$AF225</f>
        <v>1.5236698121328074</v>
      </c>
      <c r="BI225" s="3">
        <f>'Modelos Propostos'!B225+S225</f>
        <v>0.33167176114173874</v>
      </c>
      <c r="BJ225" s="3">
        <f>BI225/'Dataset experimental'!$AF225</f>
        <v>2.0729485071358669</v>
      </c>
      <c r="BU225" s="3">
        <f>'Modelos Propostos'!B225+L225</f>
        <v>0.23885900040146402</v>
      </c>
      <c r="BV225" s="3">
        <f>BU225/'Dataset experimental'!$AF225</f>
        <v>1.49286875250915</v>
      </c>
      <c r="CH225" s="3">
        <f>'Modelos Propostos'!B225+Q225</f>
        <v>0.27416926970730626</v>
      </c>
      <c r="CI225" s="3">
        <f>CH225/'Dataset experimental'!$AF225</f>
        <v>1.7135579356706641</v>
      </c>
    </row>
    <row r="226" spans="1:87" x14ac:dyDescent="0.25">
      <c r="A226" s="3">
        <f t="shared" si="9"/>
        <v>-4.5128971998991477E-2</v>
      </c>
      <c r="B226" s="8">
        <f>'Dataset experimental'!K226*COS('Dataset experimental'!AC226)-'Dataset experimental'!M226-'Dataset experimental'!C226</f>
        <v>0.6595445595918259</v>
      </c>
      <c r="C226" s="8">
        <f>('Dataset experimental'!AE226+SIN('Avaliação do resultado ML'!B226))*0.70674187</f>
        <v>0.14720232895949653</v>
      </c>
      <c r="D226" s="8">
        <f>'Modelos Propostos'!E226+'Avaliação do resultado ML'!C226-'Modelos normativos'!AQ226</f>
        <v>4.5745190276901382E-2</v>
      </c>
      <c r="E226" s="8">
        <f>'Modelos empíricos'!I226+1.1854</f>
        <v>3.0704049912505589</v>
      </c>
      <c r="F226" s="3">
        <f>-0.01753*('Modelos normativos'!AN226-'Dataset experimental'!C226-ABS(G226)-('Modelos Propostos'!E226-'Modelos normativos'!AP226)/0.25291)</f>
        <v>-2.1461845846559965E-2</v>
      </c>
      <c r="G226" s="3">
        <f>'Dataset experimental'!K226+'Modelos empíricos'!K226^2+('Modelos Propostos'!E226-'Modelos normativos'!AQ226)*4.10553</f>
        <v>-0.51000855936908218</v>
      </c>
      <c r="H226" s="3">
        <f t="shared" si="10"/>
        <v>-0.11222012413947811</v>
      </c>
      <c r="I226" s="3">
        <f>(1.61428/'Dataset experimental'!Q226)^3</f>
        <v>-33.279443147515174</v>
      </c>
      <c r="J226" s="3">
        <f>SIN('Dataset experimental'!E226)+1.450178*(SIN('Avaliação do resultado ML'!I226)+'Dataset experimental'!C226)</f>
        <v>-2.1776013810620496</v>
      </c>
      <c r="K226" s="3">
        <f>('Modelos empíricos'!C226-'Dataset experimental'!G226)*'Dataset experimental'!AE226-'Modelos normativos'!AP226</f>
        <v>-1.2406174474325629</v>
      </c>
      <c r="L226" s="3">
        <f>0.0076*'Dataset experimental'!B226+'Avaliação do resultado ML'!M226+'Avaliação do resultado ML'!N226+(-0.0328)*(0.0171*'Dataset experimental'!AD226-0.9442)*'Avaliação do resultado ML'!O226-'Avaliação do resultado ML'!P226-0.0364</f>
        <v>-9.0742936092580176E-2</v>
      </c>
      <c r="M226" s="8">
        <f>0.03283*SIN(0.7328*'Dataset experimental'!D226-1.8266)</f>
        <v>-1.1595882783440576E-2</v>
      </c>
      <c r="N226" s="8">
        <f>0.0476*SIN(4.2067/(0.0095*'Dataset experimental'!P226-1.9338)^3)</f>
        <v>-2.3714386522401713E-2</v>
      </c>
      <c r="O226" s="8">
        <f>0.0214*'Dataset experimental'!F226-3.1067*'Dataset experimental'!B226*'Dataset experimental'!P226*('Dataset experimental'!T226-'Dataset experimental'!R226)*(0.39*'Dataset experimental'!P226*'Dataset experimental'!T226/'Dataset experimental'!V226-'Dataset experimental'!Z226+3.12)/(100000*'Dataset experimental'!V226)+0.7995</f>
        <v>-0.75614407197357159</v>
      </c>
      <c r="P226" s="8">
        <f>0.4461*('Dataset experimental'!Z226-0.6*'Modelos normativos'!AB226)*(3.4*'Dataset experimental'!L226+0.17*'Dataset experimental'!B226/'Modelos normativos'!AC226)/200000</f>
        <v>0.13062742135646863</v>
      </c>
      <c r="Q226" s="3">
        <f>0.0076*'Dataset experimental'!B226+(-0.0328)*(0.0171*'Dataset experimental'!AD226-0.9442)*'Avaliação do resultado ML'!O226-'Avaliação do resultado ML'!P226-0.0364</f>
        <v>-5.5432666786737889E-2</v>
      </c>
      <c r="R226" s="3">
        <f t="shared" si="11"/>
        <v>0.808615538330683</v>
      </c>
      <c r="S226" s="3">
        <f>(-0.042-0.014*'Com TS variável MC2020'!Q235)*('Modelos normativos'!AP226-ABS('Modelos Propostos'!K226)-'Dataset experimental'!W226+COS(T226))</f>
        <v>-2.0338767563235043E-2</v>
      </c>
      <c r="T226" s="3">
        <f>'Dataset experimental'!O226-('Modelos normativos'!AQ226-SIN(0.083/('Dataset experimental'!M226-'Dataset experimental'!O226))-'Modelos empíricos'!I226)/0.646</f>
        <v>1.4832056145678991</v>
      </c>
      <c r="X226" s="3">
        <f>'Modelos normativos'!S226+'Avaliação do resultado ML'!A226</f>
        <v>0.26977103864633689</v>
      </c>
      <c r="Y226" s="3">
        <f>X226/'Dataset experimental'!$AF226</f>
        <v>1.3488551932316843</v>
      </c>
      <c r="AK226" s="3">
        <f>'Modelos Propostos'!B226+H226</f>
        <v>0.27221315774233917</v>
      </c>
      <c r="AL226" s="3">
        <f>AK226/'Dataset experimental'!$AF226</f>
        <v>1.3610657887116957</v>
      </c>
      <c r="AW226" s="3">
        <f>'Modelos normativos'!S226+F226</f>
        <v>0.29343816479876839</v>
      </c>
      <c r="AX226" s="3">
        <f>AW226/'Dataset experimental'!$AF226</f>
        <v>1.4671908239938418</v>
      </c>
      <c r="BI226" s="3">
        <f>'Modelos Propostos'!B226+S226</f>
        <v>0.36409451431858225</v>
      </c>
      <c r="BJ226" s="3">
        <f>BI226/'Dataset experimental'!$AF226</f>
        <v>1.8204725715929111</v>
      </c>
      <c r="BU226" s="3">
        <f>'Modelos Propostos'!B226+L226</f>
        <v>0.29369034578923714</v>
      </c>
      <c r="BV226" s="3">
        <f>BU226/'Dataset experimental'!$AF226</f>
        <v>1.4684517289461856</v>
      </c>
      <c r="CH226" s="3">
        <f>'Modelos Propostos'!B226+Q226</f>
        <v>0.32900061509507939</v>
      </c>
      <c r="CI226" s="3">
        <f>CH226/'Dataset experimental'!$AF226</f>
        <v>1.6450030754753968</v>
      </c>
    </row>
    <row r="227" spans="1:87" x14ac:dyDescent="0.25">
      <c r="A227" s="3">
        <f t="shared" si="9"/>
        <v>-4.6443718965527327E-2</v>
      </c>
      <c r="B227" s="8">
        <f>'Dataset experimental'!K227*COS('Dataset experimental'!AC227)-'Dataset experimental'!M227-'Dataset experimental'!C227</f>
        <v>0.6595445595918259</v>
      </c>
      <c r="C227" s="8">
        <f>('Dataset experimental'!AE227+SIN('Avaliação do resultado ML'!B227))*0.70674187</f>
        <v>0.21654400509557681</v>
      </c>
      <c r="D227" s="8">
        <f>'Modelos Propostos'!E227+'Avaliação do resultado ML'!C227-'Modelos normativos'!AQ227</f>
        <v>5.000835413814686E-3</v>
      </c>
      <c r="E227" s="8">
        <f>'Modelos empíricos'!I227+1.1854</f>
        <v>2.9251898722097542</v>
      </c>
      <c r="F227" s="3">
        <f>-0.01753*('Modelos normativos'!AN227-'Dataset experimental'!C227-ABS(G227)-('Modelos Propostos'!E227-'Modelos normativos'!AP227)/0.25291)</f>
        <v>-6.1803980435467455E-2</v>
      </c>
      <c r="G227" s="3">
        <f>'Dataset experimental'!K227+'Modelos empíricos'!K227^2+('Modelos Propostos'!E227-'Modelos normativos'!AQ227)*4.10553</f>
        <v>-0.26198937096734454</v>
      </c>
      <c r="H227" s="3">
        <f t="shared" si="10"/>
        <v>-0.14174731230977416</v>
      </c>
      <c r="I227" s="3">
        <f>(1.61428/'Dataset experimental'!Q227)^3</f>
        <v>-33.279443147515174</v>
      </c>
      <c r="J227" s="3">
        <f>SIN('Dataset experimental'!E227)+1.450178*(SIN('Avaliação do resultado ML'!I227)+'Dataset experimental'!C227)</f>
        <v>-2.1776013810620496</v>
      </c>
      <c r="K227" s="3">
        <f>('Modelos empíricos'!C227-'Dataset experimental'!G227)*'Dataset experimental'!AE227-'Modelos normativos'!AP227</f>
        <v>-2.1400139801860218</v>
      </c>
      <c r="L227" s="3">
        <f>0.0076*'Dataset experimental'!B227+'Avaliação do resultado ML'!M227+'Avaliação do resultado ML'!N227+(-0.0328)*(0.0171*'Dataset experimental'!AD227-0.9442)*'Avaliação do resultado ML'!O227-'Avaliação do resultado ML'!P227-0.0364</f>
        <v>-0.12022442978855158</v>
      </c>
      <c r="M227" s="8">
        <f>0.03283*SIN(0.7328*'Dataset experimental'!D227-1.8266)</f>
        <v>-1.1595882783440576E-2</v>
      </c>
      <c r="N227" s="8">
        <f>0.0476*SIN(4.2067/(0.0095*'Dataset experimental'!P227-1.9338)^3)</f>
        <v>-2.3714386522401713E-2</v>
      </c>
      <c r="O227" s="8">
        <f>0.0214*'Dataset experimental'!F227-3.1067*'Dataset experimental'!B227*'Dataset experimental'!P227*('Dataset experimental'!T227-'Dataset experimental'!R227)*(0.39*'Dataset experimental'!P227*'Dataset experimental'!T227/'Dataset experimental'!V227-'Dataset experimental'!Z227+3.12)/(100000*'Dataset experimental'!V227)+0.7995</f>
        <v>-1.2793500493570495</v>
      </c>
      <c r="P227" s="8">
        <f>0.4461*('Dataset experimental'!Z227-0.6*'Modelos normativos'!AB227)*(3.4*'Dataset experimental'!L227+0.17*'Dataset experimental'!B227/'Modelos normativos'!AC227)/200000</f>
        <v>0.15731187085429971</v>
      </c>
      <c r="Q227" s="3">
        <f>0.0076*'Dataset experimental'!B227+(-0.0328)*(0.0171*'Dataset experimental'!AD227-0.9442)*'Avaliação do resultado ML'!O227-'Avaliação do resultado ML'!P227-0.0364</f>
        <v>-8.4914160482709292E-2</v>
      </c>
      <c r="R227" s="3">
        <f t="shared" si="11"/>
        <v>0.84816020726949282</v>
      </c>
      <c r="S227" s="3">
        <f>(-0.042-0.014*'Com TS variável MC2020'!Q236)*('Modelos normativos'!AP227-ABS('Modelos Propostos'!K227)-'Dataset experimental'!W227+COS(T227))</f>
        <v>-7.846097726932319E-2</v>
      </c>
      <c r="T227" s="3">
        <f>'Dataset experimental'!O227-('Modelos normativos'!AQ227-SIN(0.083/('Dataset experimental'!M227-'Dataset experimental'!O227))-'Modelos empíricos'!I227)/0.646</f>
        <v>0.36215814789150202</v>
      </c>
      <c r="X227" s="3">
        <f>'Modelos normativos'!S227+'Avaliação do resultado ML'!A227</f>
        <v>0.33993939190380912</v>
      </c>
      <c r="Y227" s="3">
        <f>X227/'Dataset experimental'!$AF227</f>
        <v>1.3074591996300351</v>
      </c>
      <c r="AK227" s="3">
        <f>'Modelos Propostos'!B227+H227</f>
        <v>0.32289283914627798</v>
      </c>
      <c r="AL227" s="3">
        <f>AK227/'Dataset experimental'!$AF227</f>
        <v>1.2418955351779921</v>
      </c>
      <c r="AW227" s="3">
        <f>'Modelos normativos'!S227+F227</f>
        <v>0.32457913043386899</v>
      </c>
      <c r="AX227" s="3">
        <f>AW227/'Dataset experimental'!$AF227</f>
        <v>1.2483812708994961</v>
      </c>
      <c r="BI227" s="3">
        <f>'Modelos Propostos'!B227+S227</f>
        <v>0.38617917418672898</v>
      </c>
      <c r="BJ227" s="3">
        <f>BI227/'Dataset experimental'!$AF227</f>
        <v>1.4853045161028038</v>
      </c>
      <c r="BU227" s="3">
        <f>'Modelos Propostos'!B227+L227</f>
        <v>0.34441572166750056</v>
      </c>
      <c r="BV227" s="3">
        <f>BU227/'Dataset experimental'!$AF227</f>
        <v>1.3246758525673099</v>
      </c>
      <c r="CH227" s="3">
        <f>'Modelos Propostos'!B227+Q227</f>
        <v>0.37972599097334286</v>
      </c>
      <c r="CI227" s="3">
        <f>CH227/'Dataset experimental'!$AF227</f>
        <v>1.4604845806667033</v>
      </c>
    </row>
    <row r="228" spans="1:87" x14ac:dyDescent="0.25">
      <c r="A228" s="3">
        <f t="shared" si="9"/>
        <v>-7.7464060897498299E-3</v>
      </c>
      <c r="B228" s="8">
        <f>'Dataset experimental'!K228*COS('Dataset experimental'!AC228)-'Dataset experimental'!M228-'Dataset experimental'!C228</f>
        <v>0.2059595008924584</v>
      </c>
      <c r="C228" s="8">
        <f>('Dataset experimental'!AE228+SIN('Avaliação do resultado ML'!B228))*0.70674187</f>
        <v>-0.17599624367816014</v>
      </c>
      <c r="D228" s="8">
        <f>'Modelos Propostos'!E228+'Avaliação do resultado ML'!C228-'Modelos normativos'!AQ228</f>
        <v>-0.36904252336977439</v>
      </c>
      <c r="E228" s="8">
        <f>'Modelos empíricos'!I228+1.1854</f>
        <v>2.541410335558806</v>
      </c>
      <c r="F228" s="3">
        <f>-0.01753*('Modelos normativos'!AN228-'Dataset experimental'!C228-ABS(G228)-('Modelos Propostos'!E228-'Modelos normativos'!AP228)/0.25291)</f>
        <v>2.6238484838002833E-2</v>
      </c>
      <c r="G228" s="3">
        <f>'Dataset experimental'!K228+'Modelos empíricos'!K228^2+('Modelos Propostos'!E228-'Modelos normativos'!AQ228)*4.10553</f>
        <v>-0.27238403914349152</v>
      </c>
      <c r="H228" s="3">
        <f t="shared" si="10"/>
        <v>5.6124744067340018E-4</v>
      </c>
      <c r="I228" s="3">
        <f>(1.61428/'Dataset experimental'!Q228)^3</f>
        <v>-33.279443147515174</v>
      </c>
      <c r="J228" s="3">
        <f>SIN('Dataset experimental'!E228)+1.450178*(SIN('Avaliação do resultado ML'!I228)+'Dataset experimental'!C228)</f>
        <v>-1.2506838361813712</v>
      </c>
      <c r="K228" s="3">
        <f>('Modelos empíricos'!C228-'Dataset experimental'!G228)*'Dataset experimental'!AE228-'Modelos normativos'!AP228</f>
        <v>1.2677794024522637</v>
      </c>
      <c r="L228" s="3">
        <f>0.0076*'Dataset experimental'!B228+'Avaliação do resultado ML'!M228+'Avaliação do resultado ML'!N228+(-0.0328)*(0.0171*'Dataset experimental'!AD228-0.9442)*'Avaliação do resultado ML'!O228-'Avaliação do resultado ML'!P228-0.0364</f>
        <v>2.2135539824361408E-2</v>
      </c>
      <c r="M228" s="8">
        <f>0.03283*SIN(0.7328*'Dataset experimental'!D228-1.8266)</f>
        <v>-1.1595882783440576E-2</v>
      </c>
      <c r="N228" s="8">
        <f>0.0476*SIN(4.2067/(0.0095*'Dataset experimental'!P228-1.9338)^3)</f>
        <v>-2.3714386522401713E-2</v>
      </c>
      <c r="O228" s="8">
        <f>0.0214*'Dataset experimental'!F228-3.1067*'Dataset experimental'!B228*'Dataset experimental'!P228*('Dataset experimental'!T228-'Dataset experimental'!R228)*(0.39*'Dataset experimental'!P228*'Dataset experimental'!T228/'Dataset experimental'!V228-'Dataset experimental'!Z228+3.12)/(100000*'Dataset experimental'!V228)+0.7995</f>
        <v>0.48132327032733413</v>
      </c>
      <c r="P228" s="8">
        <f>0.4461*('Dataset experimental'!Z228-0.6*'Modelos normativos'!AB228)*(3.4*'Dataset experimental'!L228+0.17*'Dataset experimental'!B228/'Modelos normativos'!AC228)/200000</f>
        <v>6.529917490323961E-2</v>
      </c>
      <c r="Q228" s="3">
        <f>0.0076*'Dataset experimental'!B228+(-0.0328)*(0.0171*'Dataset experimental'!AD228-0.9442)*'Avaliação do resultado ML'!O228-'Avaliação do resultado ML'!P228-0.0364</f>
        <v>5.7445809130203682E-2</v>
      </c>
      <c r="R228" s="3">
        <f t="shared" si="11"/>
        <v>39.439894456895118</v>
      </c>
      <c r="S228" s="3">
        <f>(-0.042-0.014*'Com TS variável MC2020'!Q237)*('Modelos normativos'!AP228-ABS('Modelos Propostos'!K228)-'Dataset experimental'!W228+COS(T228))</f>
        <v>7.7776026098581377E-2</v>
      </c>
      <c r="T228" s="3">
        <f>'Dataset experimental'!O228-('Modelos normativos'!AQ228-SIN(0.083/('Dataset experimental'!M228-'Dataset experimental'!O228))-'Modelos empíricos'!I228)/0.646</f>
        <v>4.2435619294594682</v>
      </c>
      <c r="X228" s="3">
        <f>'Modelos normativos'!S228+'Avaliação do resultado ML'!A228</f>
        <v>0.1463970913412142</v>
      </c>
      <c r="Y228" s="3">
        <f>X228/'Dataset experimental'!$AF228</f>
        <v>0.86115936083067168</v>
      </c>
      <c r="AK228" s="3">
        <f>'Modelos Propostos'!B228+H228</f>
        <v>0.16749124851069738</v>
      </c>
      <c r="AL228" s="3">
        <f>AK228/'Dataset experimental'!$AF228</f>
        <v>0.98524263829821979</v>
      </c>
      <c r="AW228" s="3">
        <f>'Modelos normativos'!S228+F228</f>
        <v>0.18038198226896687</v>
      </c>
      <c r="AX228" s="3">
        <f>AW228/'Dataset experimental'!$AF228</f>
        <v>1.0610704839350993</v>
      </c>
      <c r="BI228" s="3">
        <f>'Modelos Propostos'!B228+S228</f>
        <v>0.24470602716860534</v>
      </c>
      <c r="BJ228" s="3">
        <f>BI228/'Dataset experimental'!$AF228</f>
        <v>1.4394472186388549</v>
      </c>
      <c r="BU228" s="3">
        <f>'Modelos Propostos'!B228+L228</f>
        <v>0.18906554089438538</v>
      </c>
      <c r="BV228" s="3">
        <f>BU228/'Dataset experimental'!$AF228</f>
        <v>1.1121502405552079</v>
      </c>
      <c r="CH228" s="3">
        <f>'Modelos Propostos'!B228+Q228</f>
        <v>0.22437581020022768</v>
      </c>
      <c r="CI228" s="3">
        <f>CH228/'Dataset experimental'!$AF228</f>
        <v>1.3198577070601627</v>
      </c>
    </row>
    <row r="229" spans="1:87" x14ac:dyDescent="0.25">
      <c r="A229" s="3">
        <f t="shared" si="9"/>
        <v>-7.9445628274314103E-3</v>
      </c>
      <c r="B229" s="8">
        <f>'Dataset experimental'!K229*COS('Dataset experimental'!AC229)-'Dataset experimental'!M229-'Dataset experimental'!C229</f>
        <v>0.2059595008924584</v>
      </c>
      <c r="C229" s="8">
        <f>('Dataset experimental'!AE229+SIN('Avaliação do resultado ML'!B229))*0.70674187</f>
        <v>-0.12745707038290396</v>
      </c>
      <c r="D229" s="8">
        <f>'Modelos Propostos'!E229+'Avaliação do resultado ML'!C229-'Modelos normativos'!AQ229</f>
        <v>-0.37712073224367271</v>
      </c>
      <c r="E229" s="8">
        <f>'Modelos empíricos'!I229+1.1854</f>
        <v>2.5988244722405334</v>
      </c>
      <c r="F229" s="3">
        <f>-0.01753*('Modelos normativos'!AN229-'Dataset experimental'!C229-ABS(G229)-('Modelos Propostos'!E229-'Modelos normativos'!AP229)/0.25291)</f>
        <v>3.0914750610220532E-2</v>
      </c>
      <c r="G229" s="3">
        <f>'Dataset experimental'!K229+'Modelos empíricos'!K229^2+('Modelos Propostos'!E229-'Modelos normativos'!AQ229)*4.10553</f>
        <v>-0.87791370839749583</v>
      </c>
      <c r="H229" s="3">
        <f t="shared" si="10"/>
        <v>-1.3418918940890069E-2</v>
      </c>
      <c r="I229" s="3">
        <f>(1.61428/'Dataset experimental'!Q229)^3</f>
        <v>-33.279443147515174</v>
      </c>
      <c r="J229" s="3">
        <f>SIN('Dataset experimental'!E229)+1.450178*(SIN('Avaliação do resultado ML'!I229)+'Dataset experimental'!C229)</f>
        <v>-1.2506838361813712</v>
      </c>
      <c r="K229" s="3">
        <f>('Modelos empíricos'!C229-'Dataset experimental'!G229)*'Dataset experimental'!AE229-'Modelos normativos'!AP229</f>
        <v>0.84194430097302309</v>
      </c>
      <c r="L229" s="3">
        <f>0.0076*'Dataset experimental'!B229+'Avaliação do resultado ML'!M229+'Avaliação do resultado ML'!N229+(-0.0328)*(0.0171*'Dataset experimental'!AD229-0.9442)*'Avaliação do resultado ML'!O229-'Avaliação do resultado ML'!P229-0.0364</f>
        <v>8.1596000366592619E-3</v>
      </c>
      <c r="M229" s="8">
        <f>0.03283*SIN(0.7328*'Dataset experimental'!D229-1.8266)</f>
        <v>-1.1595882783440576E-2</v>
      </c>
      <c r="N229" s="8">
        <f>0.0476*SIN(4.2067/(0.0095*'Dataset experimental'!P229-1.9338)^3)</f>
        <v>-2.3714386522401713E-2</v>
      </c>
      <c r="O229" s="8">
        <f>0.0214*'Dataset experimental'!F229-3.1067*'Dataset experimental'!B229*'Dataset experimental'!P229*('Dataset experimental'!T229-'Dataset experimental'!R229)*(0.39*'Dataset experimental'!P229*'Dataset experimental'!T229/'Dataset experimental'!V229-'Dataset experimental'!Z229+3.12)/(100000*'Dataset experimental'!V229)+0.7995</f>
        <v>0.28913739701250585</v>
      </c>
      <c r="P229" s="8">
        <f>0.4461*('Dataset experimental'!Z229-0.6*'Modelos normativos'!AB229)*(3.4*'Dataset experimental'!L229+0.17*'Dataset experimental'!B229/'Modelos normativos'!AC229)/200000</f>
        <v>7.5769479364428322E-2</v>
      </c>
      <c r="Q229" s="3">
        <f>0.0076*'Dataset experimental'!B229+(-0.0328)*(0.0171*'Dataset experimental'!AD229-0.9442)*'Avaliação do resultado ML'!O229-'Avaliação do resultado ML'!P229-0.0364</f>
        <v>4.3469869342501535E-2</v>
      </c>
      <c r="R229" s="3">
        <f t="shared" si="11"/>
        <v>-0.60806686981284053</v>
      </c>
      <c r="S229" s="3">
        <f>(-0.042-0.014*'Com TS variável MC2020'!Q238)*('Modelos normativos'!AP229-ABS('Modelos Propostos'!K229)-'Dataset experimental'!W229+COS(T229))</f>
        <v>7.4606669165149839E-2</v>
      </c>
      <c r="T229" s="3">
        <f>'Dataset experimental'!O229-('Modelos normativos'!AQ229-SIN(0.083/('Dataset experimental'!M229-'Dataset experimental'!O229))-'Modelos empíricos'!I229)/0.646</f>
        <v>3.7830271097789914</v>
      </c>
      <c r="X229" s="3">
        <f>'Modelos normativos'!S229+'Avaliação do resultado ML'!A229</f>
        <v>0.17465042763713837</v>
      </c>
      <c r="Y229" s="3">
        <f>X229/'Dataset experimental'!$AF229</f>
        <v>0.91921277703757032</v>
      </c>
      <c r="AK229" s="3">
        <f>'Modelos Propostos'!B229+H229</f>
        <v>0.18833362126772193</v>
      </c>
      <c r="AL229" s="3">
        <f>AK229/'Dataset experimental'!$AF229</f>
        <v>0.99122958561958907</v>
      </c>
      <c r="AW229" s="3">
        <f>'Modelos normativos'!S229+F229</f>
        <v>0.21350974107479032</v>
      </c>
      <c r="AX229" s="3">
        <f>AW229/'Dataset experimental'!$AF229</f>
        <v>1.1237354793410017</v>
      </c>
      <c r="BI229" s="3">
        <f>'Modelos Propostos'!B229+S229</f>
        <v>0.27635920937376185</v>
      </c>
      <c r="BJ229" s="3">
        <f>BI229/'Dataset experimental'!$AF229</f>
        <v>1.4545221545987466</v>
      </c>
      <c r="BU229" s="3">
        <f>'Modelos Propostos'!B229+L229</f>
        <v>0.20991214024527127</v>
      </c>
      <c r="BV229" s="3">
        <f>BU229/'Dataset experimental'!$AF229</f>
        <v>1.1048007381330067</v>
      </c>
      <c r="CH229" s="3">
        <f>'Modelos Propostos'!B229+Q229</f>
        <v>0.24522240955111352</v>
      </c>
      <c r="CI229" s="3">
        <f>CH229/'Dataset experimental'!$AF229</f>
        <v>1.2906442607953343</v>
      </c>
    </row>
    <row r="230" spans="1:87" x14ac:dyDescent="0.25">
      <c r="A230" s="3">
        <f t="shared" si="9"/>
        <v>-6.7500161285314816E-3</v>
      </c>
      <c r="B230" s="8">
        <f>'Dataset experimental'!K230*COS('Dataset experimental'!AC230)-'Dataset experimental'!M230-'Dataset experimental'!C230</f>
        <v>0.2059595008924584</v>
      </c>
      <c r="C230" s="8">
        <f>('Dataset experimental'!AE230+SIN('Avaliação do resultado ML'!B230))*0.70674187</f>
        <v>-6.5049561860431829E-2</v>
      </c>
      <c r="D230" s="8">
        <f>'Modelos Propostos'!E230+'Avaliação do resultado ML'!C230-'Modelos normativos'!AQ230</f>
        <v>-0.38452436259556799</v>
      </c>
      <c r="E230" s="8">
        <f>'Modelos empíricos'!I230+1.1854</f>
        <v>2.5655953926746888</v>
      </c>
      <c r="F230" s="3">
        <f>-0.01753*('Modelos normativos'!AN230-'Dataset experimental'!C230-ABS(G230)-('Modelos Propostos'!E230-'Modelos normativos'!AP230)/0.25291)</f>
        <v>3.3586065079204502E-2</v>
      </c>
      <c r="G230" s="3">
        <f>'Dataset experimental'!K230+'Modelos empíricos'!K230^2+('Modelos Propostos'!E230-'Modelos normativos'!AQ230)*4.10553</f>
        <v>-1.4540694575702058</v>
      </c>
      <c r="H230" s="3">
        <f t="shared" si="10"/>
        <v>-3.0132030818956049E-2</v>
      </c>
      <c r="I230" s="3">
        <f>(1.61428/'Dataset experimental'!Q230)^3</f>
        <v>-33.279443147515174</v>
      </c>
      <c r="J230" s="3">
        <f>SIN('Dataset experimental'!E230)+1.450178*(SIN('Avaliação do resultado ML'!I230)+'Dataset experimental'!C230)</f>
        <v>-1.2506838361813712</v>
      </c>
      <c r="K230" s="3">
        <f>('Modelos empíricos'!C230-'Dataset experimental'!G230)*'Dataset experimental'!AE230-'Modelos normativos'!AP230</f>
        <v>0.33286382951198185</v>
      </c>
      <c r="L230" s="3">
        <f>0.0076*'Dataset experimental'!B230+'Avaliação do resultado ML'!M230+'Avaliação do resultado ML'!N230+(-0.0328)*(0.0171*'Dataset experimental'!AD230-0.9442)*'Avaliação do resultado ML'!O230-'Avaliação do resultado ML'!P230-0.0364</f>
        <v>-8.534425689624231E-3</v>
      </c>
      <c r="M230" s="8">
        <f>0.03283*SIN(0.7328*'Dataset experimental'!D230-1.8266)</f>
        <v>-1.1595882783440576E-2</v>
      </c>
      <c r="N230" s="8">
        <f>0.0476*SIN(4.2067/(0.0095*'Dataset experimental'!P230-1.9338)^3)</f>
        <v>-2.3714386522401713E-2</v>
      </c>
      <c r="O230" s="8">
        <f>0.0214*'Dataset experimental'!F230-3.1067*'Dataset experimental'!B230*'Dataset experimental'!P230*('Dataset experimental'!T230-'Dataset experimental'!R230)*(0.39*'Dataset experimental'!P230*'Dataset experimental'!T230/'Dataset experimental'!V230-'Dataset experimental'!Z230+3.12)/(100000*'Dataset experimental'!V230)+0.7995</f>
        <v>4.2041274179154375E-2</v>
      </c>
      <c r="P230" s="8">
        <f>0.4461*('Dataset experimental'!Z230-0.6*'Modelos normativos'!AB230)*(3.4*'Dataset experimental'!L230+0.17*'Dataset experimental'!B230/'Modelos normativos'!AC230)/200000</f>
        <v>8.9231299385956683E-2</v>
      </c>
      <c r="Q230" s="3">
        <f>0.0076*'Dataset experimental'!B230+(-0.0328)*(0.0171*'Dataset experimental'!AD230-0.9442)*'Avaliação do resultado ML'!O230-'Avaliação do resultado ML'!P230-0.0364</f>
        <v>2.6775843616218042E-2</v>
      </c>
      <c r="R230" s="3">
        <f t="shared" si="11"/>
        <v>0.28323433428374256</v>
      </c>
      <c r="S230" s="3">
        <f>(-0.042-0.014*'Com TS variável MC2020'!Q239)*('Modelos normativos'!AP230-ABS('Modelos Propostos'!K230)-'Dataset experimental'!W230+COS(T230))</f>
        <v>7.268600750297069E-2</v>
      </c>
      <c r="T230" s="3">
        <f>'Dataset experimental'!O230-('Modelos normativos'!AQ230-SIN(0.083/('Dataset experimental'!M230-'Dataset experimental'!O230))-'Modelos empíricos'!I230)/0.646</f>
        <v>3.0252030875059384</v>
      </c>
      <c r="X230" s="3">
        <f>'Modelos normativos'!S230+'Avaliação do resultado ML'!A230</f>
        <v>0.2124254653792457</v>
      </c>
      <c r="Y230" s="3">
        <f>X230/'Dataset experimental'!$AF230</f>
        <v>0.92358897990976385</v>
      </c>
      <c r="AK230" s="3">
        <f>'Modelos Propostos'!B230+H230</f>
        <v>0.21639234542498342</v>
      </c>
      <c r="AL230" s="3">
        <f>AK230/'Dataset experimental'!$AF230</f>
        <v>0.94083628445644962</v>
      </c>
      <c r="AW230" s="3">
        <f>'Modelos normativos'!S230+F230</f>
        <v>0.25276154658698169</v>
      </c>
      <c r="AX230" s="3">
        <f>AW230/'Dataset experimental'!$AF230</f>
        <v>1.0989632460303551</v>
      </c>
      <c r="BI230" s="3">
        <f>'Modelos Propostos'!B230+S230</f>
        <v>0.31921038374691013</v>
      </c>
      <c r="BJ230" s="3">
        <f>BI230/'Dataset experimental'!$AF230</f>
        <v>1.3878712336822179</v>
      </c>
      <c r="BU230" s="3">
        <f>'Modelos Propostos'!B230+L230</f>
        <v>0.23798995055431524</v>
      </c>
      <c r="BV230" s="3">
        <f>BU230/'Dataset experimental'!$AF230</f>
        <v>1.0347389154535445</v>
      </c>
      <c r="CH230" s="3">
        <f>'Modelos Propostos'!B230+Q230</f>
        <v>0.27330021986015751</v>
      </c>
      <c r="CI230" s="3">
        <f>CH230/'Dataset experimental'!$AF230</f>
        <v>1.1882618254789457</v>
      </c>
    </row>
    <row r="231" spans="1:87" x14ac:dyDescent="0.25">
      <c r="A231" s="3">
        <f t="shared" si="9"/>
        <v>-6.1528979527998712E-3</v>
      </c>
      <c r="B231" s="8">
        <f>'Dataset experimental'!K231*COS('Dataset experimental'!AC231)-'Dataset experimental'!M231-'Dataset experimental'!C231</f>
        <v>0.2059595008924584</v>
      </c>
      <c r="C231" s="8">
        <f>('Dataset experimental'!AE231+SIN('Avaliação do resultado ML'!B231))*0.70674187</f>
        <v>-3.7312891405999693E-2</v>
      </c>
      <c r="D231" s="8">
        <f>'Modelos Propostos'!E231+'Avaliação do resultado ML'!C231-'Modelos normativos'!AQ231</f>
        <v>-0.38699118845671565</v>
      </c>
      <c r="E231" s="8">
        <f>'Modelos empíricos'!I231+1.1854</f>
        <v>2.5421029445308951</v>
      </c>
      <c r="F231" s="3">
        <f>-0.01753*('Modelos normativos'!AN231-'Dataset experimental'!C231-ABS(G231)-('Modelos Propostos'!E231-'Modelos normativos'!AP231)/0.25291)</f>
        <v>3.3567507081843931E-2</v>
      </c>
      <c r="G231" s="3">
        <f>'Dataset experimental'!K231+'Modelos empíricos'!K231^2+('Modelos Propostos'!E231-'Modelos normativos'!AQ231)*4.10553</f>
        <v>-1.638096436238379</v>
      </c>
      <c r="H231" s="3">
        <f t="shared" si="10"/>
        <v>-3.7104579408656309E-2</v>
      </c>
      <c r="I231" s="3">
        <f>(1.61428/'Dataset experimental'!Q231)^3</f>
        <v>-33.279443147515174</v>
      </c>
      <c r="J231" s="3">
        <f>SIN('Dataset experimental'!E231)+1.450178*(SIN('Avaliação do resultado ML'!I231)+'Dataset experimental'!C231)</f>
        <v>-1.2506838361813712</v>
      </c>
      <c r="K231" s="3">
        <f>('Modelos empíricos'!C231-'Dataset experimental'!G231)*'Dataset experimental'!AE231-'Modelos normativos'!AP231</f>
        <v>0.120480381759918</v>
      </c>
      <c r="L231" s="3">
        <f>0.0076*'Dataset experimental'!B231+'Avaliação do resultado ML'!M231+'Avaliação do resultado ML'!N231+(-0.0328)*(0.0171*'Dataset experimental'!AD231-0.9442)*'Avaliação do resultado ML'!O231-'Avaliação do resultado ML'!P231-0.0364</f>
        <v>-1.5493561670871819E-2</v>
      </c>
      <c r="M231" s="8">
        <f>0.03283*SIN(0.7328*'Dataset experimental'!D231-1.8266)</f>
        <v>-1.1595882783440576E-2</v>
      </c>
      <c r="N231" s="8">
        <f>0.0476*SIN(4.2067/(0.0095*'Dataset experimental'!P231-1.9338)^3)</f>
        <v>-2.3714386522401713E-2</v>
      </c>
      <c r="O231" s="8">
        <f>0.0214*'Dataset experimental'!F231-3.1067*'Dataset experimental'!B231*'Dataset experimental'!P231*('Dataset experimental'!T231-'Dataset experimental'!R231)*(0.39*'Dataset experimental'!P231*'Dataset experimental'!T231/'Dataset experimental'!V231-'Dataset experimental'!Z231+3.12)/(100000*'Dataset experimental'!V231)+0.7995</f>
        <v>-6.7779224857890452E-2</v>
      </c>
      <c r="P231" s="8">
        <f>0.4461*('Dataset experimental'!Z231-0.6*'Modelos normativos'!AB231)*(3.4*'Dataset experimental'!L231+0.17*'Dataset experimental'!B231/'Modelos normativos'!AC231)/200000</f>
        <v>9.5214330506635955E-2</v>
      </c>
      <c r="Q231" s="3">
        <f>0.0076*'Dataset experimental'!B231+(-0.0328)*(0.0171*'Dataset experimental'!AD231-0.9442)*'Avaliação do resultado ML'!O231-'Avaliação do resultado ML'!P231-0.0364</f>
        <v>1.9816707634970454E-2</v>
      </c>
      <c r="R231" s="3">
        <f t="shared" si="11"/>
        <v>0.41756467578385353</v>
      </c>
      <c r="S231" s="3">
        <f>(-0.042-0.014*'Com TS variável MC2020'!Q240)*('Modelos normativos'!AP231-ABS('Modelos Propostos'!K231)-'Dataset experimental'!W231+COS(T231))</f>
        <v>7.3320782250513486E-2</v>
      </c>
      <c r="T231" s="3">
        <f>'Dataset experimental'!O231-('Modelos normativos'!AQ231-SIN(0.083/('Dataset experimental'!M231-'Dataset experimental'!O231))-'Modelos empíricos'!I231)/0.646</f>
        <v>2.6748878159916023</v>
      </c>
      <c r="X231" s="3">
        <f>'Modelos normativos'!S231+'Avaliação do resultado ML'!A231</f>
        <v>0.22928057957418063</v>
      </c>
      <c r="Y231" s="3">
        <f>X231/'Dataset experimental'!$AF231</f>
        <v>0.91712231829672253</v>
      </c>
      <c r="AK231" s="3">
        <f>'Modelos Propostos'!B231+H231</f>
        <v>0.22931839062876208</v>
      </c>
      <c r="AL231" s="3">
        <f>AK231/'Dataset experimental'!$AF231</f>
        <v>0.91727356251504832</v>
      </c>
      <c r="AW231" s="3">
        <f>'Modelos normativos'!S231+F231</f>
        <v>0.26900098460882443</v>
      </c>
      <c r="AX231" s="3">
        <f>AW231/'Dataset experimental'!$AF231</f>
        <v>1.0760039384352977</v>
      </c>
      <c r="BI231" s="3">
        <f>'Modelos Propostos'!B231+S231</f>
        <v>0.33974375228793185</v>
      </c>
      <c r="BJ231" s="3">
        <f>BI231/'Dataset experimental'!$AF231</f>
        <v>1.3589750091517274</v>
      </c>
      <c r="BU231" s="3">
        <f>'Modelos Propostos'!B231+L231</f>
        <v>0.25092940836654654</v>
      </c>
      <c r="BV231" s="3">
        <f>BU231/'Dataset experimental'!$AF231</f>
        <v>1.0037176334661861</v>
      </c>
      <c r="CH231" s="3">
        <f>'Modelos Propostos'!B231+Q231</f>
        <v>0.28623967767238884</v>
      </c>
      <c r="CI231" s="3">
        <f>CH231/'Dataset experimental'!$AF231</f>
        <v>1.1449587106895553</v>
      </c>
    </row>
    <row r="232" spans="1:87" x14ac:dyDescent="0.25">
      <c r="A232" s="3">
        <f t="shared" si="9"/>
        <v>-4.0067103686767108E-3</v>
      </c>
      <c r="B232" s="8">
        <f>'Dataset experimental'!K232*COS('Dataset experimental'!AC232)-'Dataset experimental'!M232-'Dataset experimental'!C232</f>
        <v>0.2059595008924584</v>
      </c>
      <c r="C232" s="8">
        <f>('Dataset experimental'!AE232+SIN('Avaliação do resultado ML'!B232))*0.70674187</f>
        <v>4.2921142756483831E-3</v>
      </c>
      <c r="D232" s="8">
        <f>'Modelos Propostos'!E232+'Avaliação do resultado ML'!C232-'Modelos normativos'!AQ232</f>
        <v>-0.38993585104539258</v>
      </c>
      <c r="E232" s="8">
        <f>'Modelos empíricos'!I232+1.1854</f>
        <v>2.4246397661968064</v>
      </c>
      <c r="F232" s="3">
        <f>-0.01753*('Modelos normativos'!AN232-'Dataset experimental'!C232-ABS(G232)-('Modelos Propostos'!E232-'Modelos normativos'!AP232)/0.25291)</f>
        <v>3.2148869742797639E-2</v>
      </c>
      <c r="G232" s="3">
        <f>'Dataset experimental'!K232+'Modelos empíricos'!K232^2+('Modelos Propostos'!E232-'Modelos normativos'!AQ232)*4.10553</f>
        <v>-1.8318110774714618</v>
      </c>
      <c r="H232" s="3">
        <f t="shared" si="10"/>
        <v>-4.7037824061801375E-2</v>
      </c>
      <c r="I232" s="3">
        <f>(1.61428/'Dataset experimental'!Q232)^3</f>
        <v>-33.279443147515174</v>
      </c>
      <c r="J232" s="3">
        <f>SIN('Dataset experimental'!E232)+1.450178*(SIN('Avaliação do resultado ML'!I232)+'Dataset experimental'!C232)</f>
        <v>-1.2506838361813712</v>
      </c>
      <c r="K232" s="3">
        <f>('Modelos empíricos'!C232-'Dataset experimental'!G232)*'Dataset experimental'!AE232-'Modelos normativos'!AP232</f>
        <v>-0.18208570575592342</v>
      </c>
      <c r="L232" s="3">
        <f>0.0076*'Dataset experimental'!B232+'Avaliação do resultado ML'!M232+'Avaliação do resultado ML'!N232+(-0.0328)*(0.0171*'Dataset experimental'!AD232-0.9442)*'Avaliação do resultado ML'!O232-'Avaliação do resultado ML'!P232-0.0364</f>
        <v>-2.5400999094806601E-2</v>
      </c>
      <c r="M232" s="8">
        <f>0.03283*SIN(0.7328*'Dataset experimental'!D232-1.8266)</f>
        <v>-1.1595882783440576E-2</v>
      </c>
      <c r="N232" s="8">
        <f>0.0476*SIN(4.2067/(0.0095*'Dataset experimental'!P232-1.9338)^3)</f>
        <v>-2.3714386522401713E-2</v>
      </c>
      <c r="O232" s="8">
        <f>0.0214*'Dataset experimental'!F232-3.1067*'Dataset experimental'!B232*'Dataset experimental'!P232*('Dataset experimental'!T232-'Dataset experimental'!R232)*(0.39*'Dataset experimental'!P232*'Dataset experimental'!T232/'Dataset experimental'!V232-'Dataset experimental'!Z232+3.12)/(100000*'Dataset experimental'!V232)+0.7995</f>
        <v>-0.23250997341345803</v>
      </c>
      <c r="P232" s="8">
        <f>0.4461*('Dataset experimental'!Z232-0.6*'Modelos normativos'!AB232)*(3.4*'Dataset experimental'!L232+0.17*'Dataset experimental'!B232/'Modelos normativos'!AC232)/200000</f>
        <v>0.10418887718765488</v>
      </c>
      <c r="Q232" s="3">
        <f>0.0076*'Dataset experimental'!B232+(-0.0328)*(0.0171*'Dataset experimental'!AD232-0.9442)*'Avaliação do resultado ML'!O232-'Avaliação do resultado ML'!P232-0.0364</f>
        <v>9.9092702110356728E-3</v>
      </c>
      <c r="R232" s="3">
        <f t="shared" si="11"/>
        <v>0.5400122051018581</v>
      </c>
      <c r="S232" s="3">
        <f>(-0.042-0.014*'Com TS variável MC2020'!Q241)*('Modelos normativos'!AP232-ABS('Modelos Propostos'!K232)-'Dataset experimental'!W232+COS(T232))</f>
        <v>5.6064453564324483E-2</v>
      </c>
      <c r="T232" s="3">
        <f>'Dataset experimental'!O232-('Modelos normativos'!AQ232-SIN(0.083/('Dataset experimental'!M232-'Dataset experimental'!O232))-'Modelos empíricos'!I232)/0.646</f>
        <v>2.02213239150896</v>
      </c>
      <c r="X232" s="3">
        <f>'Modelos normativos'!S232+'Avaliação do resultado ML'!A232</f>
        <v>0.25581376118710875</v>
      </c>
      <c r="Y232" s="3">
        <f>X232/'Dataset experimental'!$AF232</f>
        <v>0.85271253729036256</v>
      </c>
      <c r="AK232" s="3">
        <f>'Modelos Propostos'!B232+H232</f>
        <v>0.24923303666583532</v>
      </c>
      <c r="AL232" s="3">
        <f>AK232/'Dataset experimental'!$AF232</f>
        <v>0.83077678888611772</v>
      </c>
      <c r="AW232" s="3">
        <f>'Modelos normativos'!S232+F232</f>
        <v>0.2919693412985831</v>
      </c>
      <c r="AX232" s="3">
        <f>AW232/'Dataset experimental'!$AF232</f>
        <v>0.97323113766194369</v>
      </c>
      <c r="BI232" s="3">
        <f>'Modelos Propostos'!B232+S232</f>
        <v>0.35233531429196119</v>
      </c>
      <c r="BJ232" s="3">
        <f>BI232/'Dataset experimental'!$AF232</f>
        <v>1.1744510476398706</v>
      </c>
      <c r="BU232" s="3">
        <f>'Modelos Propostos'!B232+L232</f>
        <v>0.27086986163283011</v>
      </c>
      <c r="BV232" s="3">
        <f>BU232/'Dataset experimental'!$AF232</f>
        <v>0.90289953877610041</v>
      </c>
      <c r="CH232" s="3">
        <f>'Modelos Propostos'!B232+Q232</f>
        <v>0.30618013093867236</v>
      </c>
      <c r="CI232" s="3">
        <f>CH232/'Dataset experimental'!$AF232</f>
        <v>1.0206004364622412</v>
      </c>
    </row>
    <row r="233" spans="1:87" x14ac:dyDescent="0.25">
      <c r="A233" s="3">
        <f t="shared" si="9"/>
        <v>-3.7168332849564362E-3</v>
      </c>
      <c r="B233" s="8">
        <f>'Dataset experimental'!K233*COS('Dataset experimental'!AC233)-'Dataset experimental'!M233-'Dataset experimental'!C233</f>
        <v>0.2059595008924584</v>
      </c>
      <c r="C233" s="8">
        <f>('Dataset experimental'!AE233+SIN('Avaliação do resultado ML'!B233))*0.70674187</f>
        <v>3.2028784730080515E-2</v>
      </c>
      <c r="D233" s="8">
        <f>'Modelos Propostos'!E233+'Avaliação do resultado ML'!C233-'Modelos normativos'!AQ233</f>
        <v>-0.39146706800229425</v>
      </c>
      <c r="E233" s="8">
        <f>'Modelos empíricos'!I233+1.1854</f>
        <v>2.4150960177393355</v>
      </c>
      <c r="F233" s="3">
        <f>-0.01753*('Modelos normativos'!AN233-'Dataset experimental'!C233-ABS(G233)-('Modelos Propostos'!E233-'Modelos normativos'!AP233)/0.25291)</f>
        <v>3.0276102111657668E-2</v>
      </c>
      <c r="G233" s="3">
        <f>'Dataset experimental'!K233+'Modelos empíricos'!K233^2+('Modelos Propostos'!E233-'Modelos normativos'!AQ233)*4.10553</f>
        <v>-1.906365171047931</v>
      </c>
      <c r="H233" s="3">
        <f t="shared" si="10"/>
        <v>-5.3309601676294539E-2</v>
      </c>
      <c r="I233" s="3">
        <f>(1.61428/'Dataset experimental'!Q233)^3</f>
        <v>-33.279443147515174</v>
      </c>
      <c r="J233" s="3">
        <f>SIN('Dataset experimental'!E233)+1.450178*(SIN('Avaliação do resultado ML'!I233)+'Dataset experimental'!C233)</f>
        <v>-1.2506838361813712</v>
      </c>
      <c r="K233" s="3">
        <f>('Modelos empíricos'!C233-'Dataset experimental'!G233)*'Dataset experimental'!AE233-'Modelos normativos'!AP233</f>
        <v>-0.37312370802498102</v>
      </c>
      <c r="L233" s="3">
        <f>0.0076*'Dataset experimental'!B233+'Avaliação do resultado ML'!M233+'Avaliação do resultado ML'!N233+(-0.0328)*(0.0171*'Dataset experimental'!AD233-0.9442)*'Avaliação do resultado ML'!O233-'Avaliação do resultado ML'!P233-0.0364</f>
        <v>-3.1651779678805378E-2</v>
      </c>
      <c r="M233" s="8">
        <f>0.03283*SIN(0.7328*'Dataset experimental'!D233-1.8266)</f>
        <v>-1.1595882783440576E-2</v>
      </c>
      <c r="N233" s="8">
        <f>0.0476*SIN(4.2067/(0.0095*'Dataset experimental'!P233-1.9338)^3)</f>
        <v>-2.3714386522401713E-2</v>
      </c>
      <c r="O233" s="8">
        <f>0.0214*'Dataset experimental'!F233-3.1067*'Dataset experimental'!B233*'Dataset experimental'!P233*('Dataset experimental'!T233-'Dataset experimental'!R233)*(0.39*'Dataset experimental'!P233*'Dataset experimental'!T233/'Dataset experimental'!V233-'Dataset experimental'!Z233+3.12)/(100000*'Dataset experimental'!V233)+0.7995</f>
        <v>-0.34233047245050352</v>
      </c>
      <c r="P233" s="8">
        <f>0.4461*('Dataset experimental'!Z233-0.6*'Modelos normativos'!AB233)*(3.4*'Dataset experimental'!L233+0.17*'Dataset experimental'!B233/'Modelos normativos'!AC233)/200000</f>
        <v>0.11017190830833416</v>
      </c>
      <c r="Q233" s="3">
        <f>0.0076*'Dataset experimental'!B233+(-0.0328)*(0.0171*'Dataset experimental'!AD233-0.9442)*'Avaliação do resultado ML'!O233-'Avaliação do resultado ML'!P233-0.0364</f>
        <v>3.6584896270368816E-3</v>
      </c>
      <c r="R233" s="3">
        <f t="shared" si="11"/>
        <v>0.593735062418974</v>
      </c>
      <c r="S233" s="3">
        <f>(-0.042-0.014*'Com TS variável MC2020'!Q242)*('Modelos normativos'!AP233-ABS('Modelos Propostos'!K233)-'Dataset experimental'!W233+COS(T233))</f>
        <v>4.2318934258517495E-2</v>
      </c>
      <c r="T233" s="3">
        <f>'Dataset experimental'!O233-('Modelos normativos'!AQ233-SIN(0.083/('Dataset experimental'!M233-'Dataset experimental'!O233))-'Modelos empíricos'!I233)/0.646</f>
        <v>1.6934095343697382</v>
      </c>
      <c r="X233" s="3">
        <f>'Modelos normativos'!S233+'Avaliação do resultado ML'!A233</f>
        <v>0.27236163429003235</v>
      </c>
      <c r="Y233" s="3">
        <f>X233/'Dataset experimental'!$AF233</f>
        <v>0.85113010715635107</v>
      </c>
      <c r="AK233" s="3">
        <f>'Modelos Propostos'!B233+H233</f>
        <v>0.26285985284482111</v>
      </c>
      <c r="AL233" s="3">
        <f>AK233/'Dataset experimental'!$AF233</f>
        <v>0.82143704014006591</v>
      </c>
      <c r="AW233" s="3">
        <f>'Modelos normativos'!S233+F233</f>
        <v>0.30635456968664643</v>
      </c>
      <c r="AX233" s="3">
        <f>AW233/'Dataset experimental'!$AF233</f>
        <v>0.95735803027077004</v>
      </c>
      <c r="BI233" s="3">
        <f>'Modelos Propostos'!B233+S233</f>
        <v>0.35848838877963318</v>
      </c>
      <c r="BJ233" s="3">
        <f>BI233/'Dataset experimental'!$AF233</f>
        <v>1.1202762149363537</v>
      </c>
      <c r="BU233" s="3">
        <f>'Modelos Propostos'!B233+L233</f>
        <v>0.28451767484231028</v>
      </c>
      <c r="BV233" s="3">
        <f>BU233/'Dataset experimental'!$AF233</f>
        <v>0.8891177338822196</v>
      </c>
      <c r="CH233" s="3">
        <f>'Modelos Propostos'!B233+Q233</f>
        <v>0.31982794414815252</v>
      </c>
      <c r="CI233" s="3">
        <f>CH233/'Dataset experimental'!$AF233</f>
        <v>0.99946232546297664</v>
      </c>
    </row>
    <row r="234" spans="1:87" x14ac:dyDescent="0.25">
      <c r="A234" s="3">
        <f t="shared" si="9"/>
        <v>-3.6688278042845829E-3</v>
      </c>
      <c r="B234" s="8">
        <f>'Dataset experimental'!K234*COS('Dataset experimental'!AC234)-'Dataset experimental'!M234-'Dataset experimental'!C234</f>
        <v>0.2059595008924584</v>
      </c>
      <c r="C234" s="8">
        <f>('Dataset experimental'!AE234+SIN('Avaliação do resultado ML'!B234))*0.70674187</f>
        <v>9.9983627343439005E-2</v>
      </c>
      <c r="D234" s="8">
        <f>'Modelos Propostos'!E234+'Avaliação do resultado ML'!C234-'Modelos normativos'!AQ234</f>
        <v>-0.39402253954118849</v>
      </c>
      <c r="E234" s="8">
        <f>'Modelos empíricos'!I234+1.1854</f>
        <v>2.426353265082148</v>
      </c>
      <c r="F234" s="3">
        <f>-0.01753*('Modelos normativos'!AN234-'Dataset experimental'!C234-ABS(G234)-('Modelos Propostos'!E234-'Modelos normativos'!AP234)/0.25291)</f>
        <v>2.2554304568798176E-2</v>
      </c>
      <c r="G234" s="3">
        <f>'Dataset experimental'!K234+'Modelos empíricos'!K234^2+('Modelos Propostos'!E234-'Modelos normativos'!AQ234)*4.10553</f>
        <v>-1.9055420317076828</v>
      </c>
      <c r="H234" s="3">
        <f t="shared" si="10"/>
        <v>-6.7490803498215138E-2</v>
      </c>
      <c r="I234" s="3">
        <f>(1.61428/'Dataset experimental'!Q234)^3</f>
        <v>-33.279443147515174</v>
      </c>
      <c r="J234" s="3">
        <f>SIN('Dataset experimental'!E234)+1.450178*(SIN('Avaliação do resultado ML'!I234)+'Dataset experimental'!C234)</f>
        <v>-1.2506838361813712</v>
      </c>
      <c r="K234" s="3">
        <f>('Modelos empíricos'!C234-'Dataset experimental'!G234)*'Dataset experimental'!AE234-'Modelos normativos'!AP234</f>
        <v>-0.80508233799514828</v>
      </c>
      <c r="L234" s="3">
        <f>0.0076*'Dataset experimental'!B234+'Avaliação do resultado ML'!M234+'Avaliação do resultado ML'!N234+(-0.0328)*(0.0171*'Dataset experimental'!AD234-0.9442)*'Avaliação do resultado ML'!O234-'Avaliação do resultado ML'!P234-0.0364</f>
        <v>-4.5768717310553181E-2</v>
      </c>
      <c r="M234" s="8">
        <f>0.03283*SIN(0.7328*'Dataset experimental'!D234-1.8266)</f>
        <v>-1.1595882783440576E-2</v>
      </c>
      <c r="N234" s="8">
        <f>0.0476*SIN(4.2067/(0.0095*'Dataset experimental'!P234-1.9338)^3)</f>
        <v>-2.3714386522401713E-2</v>
      </c>
      <c r="O234" s="8">
        <f>0.0214*'Dataset experimental'!F234-3.1067*'Dataset experimental'!B234*'Dataset experimental'!P234*('Dataset experimental'!T234-'Dataset experimental'!R234)*(0.39*'Dataset experimental'!P234*'Dataset experimental'!T234/'Dataset experimental'!V234-'Dataset experimental'!Z234+3.12)/(100000*'Dataset experimental'!V234)+0.7995</f>
        <v>-0.61139069509126276</v>
      </c>
      <c r="P234" s="8">
        <f>0.4461*('Dataset experimental'!Z234-0.6*'Modelos normativos'!AB234)*(3.4*'Dataset experimental'!L234+0.17*'Dataset experimental'!B234/'Modelos normativos'!AC234)/200000</f>
        <v>0.12483033455399835</v>
      </c>
      <c r="Q234" s="3">
        <f>0.0076*'Dataset experimental'!B234+(-0.0328)*(0.0171*'Dataset experimental'!AD234-0.9442)*'Avaliação do resultado ML'!O234-'Avaliação do resultado ML'!P234-0.0364</f>
        <v>-1.0458448004710907E-2</v>
      </c>
      <c r="R234" s="3">
        <f t="shared" si="11"/>
        <v>0.67814746511002166</v>
      </c>
      <c r="S234" s="3">
        <f>(-0.042-0.014*'Com TS variável MC2020'!Q243)*('Modelos normativos'!AP234-ABS('Modelos Propostos'!K234)-'Dataset experimental'!W234+COS(T234))</f>
        <v>7.0664276853853649E-3</v>
      </c>
      <c r="T234" s="3">
        <f>'Dataset experimental'!O234-('Modelos normativos'!AQ234-SIN(0.083/('Dataset experimental'!M234-'Dataset experimental'!O234))-'Modelos empíricos'!I234)/0.646</f>
        <v>0.94165994469384173</v>
      </c>
      <c r="X234" s="3">
        <f>'Modelos normativos'!S234+'Avaliação do resultado ML'!A234</f>
        <v>0.31224173001775224</v>
      </c>
      <c r="Y234" s="3">
        <f>X234/'Dataset experimental'!$AF234</f>
        <v>0.86733813893820066</v>
      </c>
      <c r="AK234" s="3">
        <f>'Modelos Propostos'!B234+H234</f>
        <v>0.2974302058169237</v>
      </c>
      <c r="AL234" s="3">
        <f>AK234/'Dataset experimental'!$AF234</f>
        <v>0.82619501615812141</v>
      </c>
      <c r="AW234" s="3">
        <f>'Modelos normativos'!S234+F234</f>
        <v>0.33846486239083501</v>
      </c>
      <c r="AX234" s="3">
        <f>AW234/'Dataset experimental'!$AF234</f>
        <v>0.94018017330787507</v>
      </c>
      <c r="BI234" s="3">
        <f>'Modelos Propostos'!B234+S234</f>
        <v>0.37198743700052417</v>
      </c>
      <c r="BJ234" s="3">
        <f>BI234/'Dataset experimental'!$AF234</f>
        <v>1.0332984361125672</v>
      </c>
      <c r="BU234" s="3">
        <f>'Modelos Propostos'!B234+L234</f>
        <v>0.31915229200458561</v>
      </c>
      <c r="BV234" s="3">
        <f>BU234/'Dataset experimental'!$AF234</f>
        <v>0.88653414445718226</v>
      </c>
      <c r="CH234" s="3">
        <f>'Modelos Propostos'!B234+Q234</f>
        <v>0.35446256131042791</v>
      </c>
      <c r="CI234" s="3">
        <f>CH234/'Dataset experimental'!$AF234</f>
        <v>0.98461822586229975</v>
      </c>
    </row>
    <row r="235" spans="1:87" x14ac:dyDescent="0.25">
      <c r="A235" s="3">
        <f t="shared" si="9"/>
        <v>-6.9552806696050393E-3</v>
      </c>
      <c r="B235" s="8">
        <f>'Dataset experimental'!K235*COS('Dataset experimental'!AC235)-'Dataset experimental'!M235-'Dataset experimental'!C235</f>
        <v>0.2059595008924584</v>
      </c>
      <c r="C235" s="8">
        <f>('Dataset experimental'!AE235+SIN('Avaliação do resultado ML'!B235))*0.70674187</f>
        <v>0.16793846995679759</v>
      </c>
      <c r="D235" s="8">
        <f>'Modelos Propostos'!E235+'Avaliação do resultado ML'!C235-'Modelos normativos'!AQ235</f>
        <v>-0.32549568606221291</v>
      </c>
      <c r="E235" s="8">
        <f>'Modelos empíricos'!I235+1.1854</f>
        <v>2.2491949471969352</v>
      </c>
      <c r="F235" s="3">
        <f>-0.01753*('Modelos normativos'!AN235-'Dataset experimental'!C235-ABS(G235)-('Modelos Propostos'!E235-'Modelos normativos'!AP235)/0.25291)</f>
        <v>-7.2518830527955038E-3</v>
      </c>
      <c r="G235" s="3">
        <f>'Dataset experimental'!K235+'Modelos empíricos'!K235^2+('Modelos Propostos'!E235-'Modelos normativos'!AQ235)*4.10553</f>
        <v>-1.359266527621219</v>
      </c>
      <c r="H235" s="3">
        <f t="shared" si="10"/>
        <v>-7.9989454208663491E-2</v>
      </c>
      <c r="I235" s="3">
        <f>(1.61428/'Dataset experimental'!Q235)^3</f>
        <v>-33.279443147515174</v>
      </c>
      <c r="J235" s="3">
        <f>SIN('Dataset experimental'!E235)+1.450178*(SIN('Avaliação do resultado ML'!I235)+'Dataset experimental'!C235)</f>
        <v>-1.2506838361813712</v>
      </c>
      <c r="K235" s="3">
        <f>('Modelos empíricos'!C235-'Dataset experimental'!G235)*'Dataset experimental'!AE235-'Modelos normativos'!AP235</f>
        <v>-1.1857905533606177</v>
      </c>
      <c r="L235" s="3">
        <f>0.0076*'Dataset experimental'!B235+'Avaliação do resultado ML'!M235+'Avaliação do resultado ML'!N235+(-0.0328)*(0.0171*'Dataset experimental'!AD235-0.9442)*'Avaliação do resultado ML'!O235-'Avaliação do resultado ML'!P235-0.0364</f>
        <v>-5.8184893633506637E-2</v>
      </c>
      <c r="M235" s="8">
        <f>0.03283*SIN(0.7328*'Dataset experimental'!D235-1.8266)</f>
        <v>-1.1595882783440576E-2</v>
      </c>
      <c r="N235" s="8">
        <f>0.0476*SIN(4.2067/(0.0095*'Dataset experimental'!P235-1.9338)^3)</f>
        <v>-2.3714386522401713E-2</v>
      </c>
      <c r="O235" s="8">
        <f>0.0214*'Dataset experimental'!F235-3.1067*'Dataset experimental'!B235*'Dataset experimental'!P235*('Dataset experimental'!T235-'Dataset experimental'!R235)*(0.39*'Dataset experimental'!P235*'Dataset experimental'!T235/'Dataset experimental'!V235-'Dataset experimental'!Z235+3.12)/(100000*'Dataset experimental'!V235)+0.7995</f>
        <v>-0.88045091773202333</v>
      </c>
      <c r="P235" s="8">
        <f>0.4461*('Dataset experimental'!Z235-0.6*'Modelos normativos'!AB235)*(3.4*'Dataset experimental'!L235+0.17*'Dataset experimental'!B235/'Modelos normativos'!AC235)/200000</f>
        <v>0.1394887607996626</v>
      </c>
      <c r="Q235" s="3">
        <f>0.0076*'Dataset experimental'!B235+(-0.0328)*(0.0171*'Dataset experimental'!AD235-0.9442)*'Avaliação do resultado ML'!O235-'Avaliação do resultado ML'!P235-0.0364</f>
        <v>-2.2874624327664364E-2</v>
      </c>
      <c r="R235" s="3">
        <f t="shared" si="11"/>
        <v>0.72740705895708879</v>
      </c>
      <c r="S235" s="3">
        <f>(-0.042-0.014*'Com TS variável MC2020'!Q244)*('Modelos normativos'!AP235-ABS('Modelos Propostos'!K235)-'Dataset experimental'!W235+COS(T235))</f>
        <v>-8.3794241510197539E-3</v>
      </c>
      <c r="T235" s="3">
        <f>'Dataset experimental'!O235-('Modelos normativos'!AQ235-SIN(0.083/('Dataset experimental'!M235-'Dataset experimental'!O235))-'Modelos empíricos'!I235)/0.646</f>
        <v>0.28795030296760593</v>
      </c>
      <c r="X235" s="3">
        <f>'Modelos normativos'!S235+'Avaliação do resultado ML'!A235</f>
        <v>0.34878736739947985</v>
      </c>
      <c r="Y235" s="3">
        <f>X235/'Dataset experimental'!$AF235</f>
        <v>0.74210078170102101</v>
      </c>
      <c r="AK235" s="3">
        <f>'Modelos Propostos'!B235+H235</f>
        <v>0.32483464666949879</v>
      </c>
      <c r="AL235" s="3">
        <f>AK235/'Dataset experimental'!$AF235</f>
        <v>0.69113754610531664</v>
      </c>
      <c r="AW235" s="3">
        <f>'Modelos normativos'!S235+F235</f>
        <v>0.34849076501628939</v>
      </c>
      <c r="AX235" s="3">
        <f>AW235/'Dataset experimental'!$AF235</f>
        <v>0.7414697128006158</v>
      </c>
      <c r="BI235" s="3">
        <f>'Modelos Propostos'!B235+S235</f>
        <v>0.39644467672714251</v>
      </c>
      <c r="BJ235" s="3">
        <f>BI235/'Dataset experimental'!$AF235</f>
        <v>0.84349931218540963</v>
      </c>
      <c r="BU235" s="3">
        <f>'Modelos Propostos'!B235+L235</f>
        <v>0.34663920724465563</v>
      </c>
      <c r="BV235" s="3">
        <f>BU235/'Dataset experimental'!$AF235</f>
        <v>0.73753022818011837</v>
      </c>
      <c r="CH235" s="3">
        <f>'Modelos Propostos'!B235+Q235</f>
        <v>0.38194947655049794</v>
      </c>
      <c r="CI235" s="3">
        <f>CH235/'Dataset experimental'!$AF235</f>
        <v>0.81265846074574033</v>
      </c>
    </row>
    <row r="236" spans="1:87" x14ac:dyDescent="0.25">
      <c r="A236" s="3">
        <f t="shared" si="9"/>
        <v>-3.7265058682692837E-2</v>
      </c>
      <c r="B236" s="8">
        <f>'Dataset experimental'!K236*COS('Dataset experimental'!AC236)-'Dataset experimental'!M236-'Dataset experimental'!C236</f>
        <v>0.2059595008924584</v>
      </c>
      <c r="C236" s="8">
        <f>('Dataset experimental'!AE236+SIN('Avaliação do resultado ML'!B236))*0.70674187</f>
        <v>5.9765455184512574E-2</v>
      </c>
      <c r="D236" s="8">
        <f>'Modelos Propostos'!E236+'Avaliação do resultado ML'!C236-'Modelos normativos'!AQ236</f>
        <v>6.9634763810302536E-2</v>
      </c>
      <c r="E236" s="8">
        <f>'Modelos empíricos'!I236+1.1854</f>
        <v>2.7130634165523322</v>
      </c>
      <c r="F236" s="3">
        <f>-0.01753*('Modelos normativos'!AN236-'Dataset experimental'!C236-ABS(G236)-('Modelos Propostos'!E236-'Modelos normativos'!AP236)/0.25291)</f>
        <v>2.2268455389521827E-2</v>
      </c>
      <c r="G236" s="3">
        <f>'Dataset experimental'!K236+'Modelos empíricos'!K236^2+('Modelos Propostos'!E236-'Modelos normativos'!AQ236)*4.10553</f>
        <v>0.16817861208428445</v>
      </c>
      <c r="H236" s="3">
        <f t="shared" si="10"/>
        <v>1.3629573390257445E-2</v>
      </c>
      <c r="I236" s="3">
        <f>(1.61428/'Dataset experimental'!Q236)^3</f>
        <v>-33.279443147515174</v>
      </c>
      <c r="J236" s="3">
        <f>SIN('Dataset experimental'!E236)+1.450178*(SIN('Avaliação do resultado ML'!I236)+'Dataset experimental'!C236)</f>
        <v>-0.53422377072717497</v>
      </c>
      <c r="K236" s="3">
        <f>('Modelos empíricos'!C236-'Dataset experimental'!G236)*'Dataset experimental'!AE236-'Modelos normativos'!AP236</f>
        <v>0.94937982891351202</v>
      </c>
      <c r="L236" s="3">
        <f>0.0076*'Dataset experimental'!B236+'Avaliação do resultado ML'!M236+'Avaliação do resultado ML'!N236+(-0.0328)*(0.0171*'Dataset experimental'!AD236-0.9442)*'Avaliação do resultado ML'!O236-'Avaliação do resultado ML'!P236-0.0364</f>
        <v>3.5344715698435669E-2</v>
      </c>
      <c r="M236" s="8">
        <f>0.03283*SIN(0.7328*'Dataset experimental'!D236-1.8266)</f>
        <v>1.1926910321452761E-2</v>
      </c>
      <c r="N236" s="8">
        <f>0.0476*SIN(4.2067/(0.0095*'Dataset experimental'!P236-1.9338)^3)</f>
        <v>-2.3714386522401713E-2</v>
      </c>
      <c r="O236" s="8">
        <f>0.0214*'Dataset experimental'!F236-3.1067*'Dataset experimental'!B236*'Dataset experimental'!P236*('Dataset experimental'!T236-'Dataset experimental'!R236)*(0.39*'Dataset experimental'!P236*'Dataset experimental'!T236/'Dataset experimental'!V236-'Dataset experimental'!Z236+3.12)/(100000*'Dataset experimental'!V236)+0.7995</f>
        <v>5.9467169433968903E-2</v>
      </c>
      <c r="P236" s="8">
        <f>0.4461*('Dataset experimental'!Z236-0.6*'Modelos normativos'!AB236)*(3.4*'Dataset experimental'!L236+0.17*'Dataset experimental'!B236/'Modelos normativos'!AC236)/200000</f>
        <v>6.8698496474445134E-2</v>
      </c>
      <c r="Q236" s="3">
        <f>0.0076*'Dataset experimental'!B236+(-0.0328)*(0.0171*'Dataset experimental'!AD236-0.9442)*'Avaliação do resultado ML'!O236-'Avaliação do resultado ML'!P236-0.0364</f>
        <v>4.7132191899384612E-2</v>
      </c>
      <c r="R236" s="3">
        <f t="shared" si="11"/>
        <v>2.5932371238926981</v>
      </c>
      <c r="S236" s="3">
        <f>(-0.042-0.014*'Com TS variável MC2020'!Q245)*('Modelos normativos'!AP236-ABS('Modelos Propostos'!K236)-'Dataset experimental'!W236+COS(T236))</f>
        <v>7.6003531356365964E-2</v>
      </c>
      <c r="T236" s="3">
        <f>'Dataset experimental'!O236-('Modelos normativos'!AQ236-SIN(0.083/('Dataset experimental'!M236-'Dataset experimental'!O236))-'Modelos empíricos'!I236)/0.646</f>
        <v>4.7512621210588764</v>
      </c>
      <c r="X236" s="3">
        <f>'Modelos normativos'!S236+'Avaliação do resultado ML'!A236</f>
        <v>0.13193553604083721</v>
      </c>
      <c r="Y236" s="3">
        <f>X236/'Dataset experimental'!$AF236</f>
        <v>0.82459710025523258</v>
      </c>
      <c r="AK236" s="3">
        <f>'Modelos Propostos'!B236+H236</f>
        <v>0.19497765931307928</v>
      </c>
      <c r="AL236" s="3">
        <f>AK236/'Dataset experimental'!$AF236</f>
        <v>1.2186103707067455</v>
      </c>
      <c r="AW236" s="3">
        <f>'Modelos normativos'!S236+F236</f>
        <v>0.19146905011305188</v>
      </c>
      <c r="AX236" s="3">
        <f>AW236/'Dataset experimental'!$AF236</f>
        <v>1.1966815632065742</v>
      </c>
      <c r="BI236" s="3">
        <f>'Modelos Propostos'!B236+S236</f>
        <v>0.25735161727918782</v>
      </c>
      <c r="BJ236" s="3">
        <f>BI236/'Dataset experimental'!$AF236</f>
        <v>1.6084476079949239</v>
      </c>
      <c r="BU236" s="3">
        <f>'Modelos Propostos'!B236+L236</f>
        <v>0.21669280162125751</v>
      </c>
      <c r="BV236" s="3">
        <f>BU236/'Dataset experimental'!$AF236</f>
        <v>1.3543300101328595</v>
      </c>
      <c r="CH236" s="3">
        <f>'Modelos Propostos'!B236+Q236</f>
        <v>0.22848027782220645</v>
      </c>
      <c r="CI236" s="3">
        <f>CH236/'Dataset experimental'!$AF236</f>
        <v>1.4280017363887902</v>
      </c>
    </row>
    <row r="237" spans="1:87" x14ac:dyDescent="0.25">
      <c r="A237" s="3">
        <f t="shared" si="9"/>
        <v>-3.4306680915379785E-2</v>
      </c>
      <c r="B237" s="8">
        <f>'Dataset experimental'!K237*COS('Dataset experimental'!AC237)-'Dataset experimental'!M237-'Dataset experimental'!C237</f>
        <v>0.2059595008924584</v>
      </c>
      <c r="C237" s="8">
        <f>('Dataset experimental'!AE237+SIN('Avaliação do resultado ML'!B237))*0.70674187</f>
        <v>8.7502125638944619E-2</v>
      </c>
      <c r="D237" s="8">
        <f>'Modelos Propostos'!E237+'Avaliação do resultado ML'!C237-'Modelos normativos'!AQ237</f>
        <v>8.5645908456268849E-2</v>
      </c>
      <c r="E237" s="8">
        <f>'Modelos empíricos'!I237+1.1854</f>
        <v>2.617805685051168</v>
      </c>
      <c r="F237" s="3">
        <f>-0.01753*('Modelos normativos'!AN237-'Dataset experimental'!C237-ABS(G237)-('Modelos Propostos'!E237-'Modelos normativos'!AP237)/0.25291)</f>
        <v>1.7690833611021816E-2</v>
      </c>
      <c r="G237" s="3">
        <f>'Dataset experimental'!K237+'Modelos empíricos'!K237^2+('Modelos Propostos'!E237-'Modelos normativos'!AQ237)*4.10553</f>
        <v>1.2777865283668685E-2</v>
      </c>
      <c r="H237" s="3">
        <f t="shared" si="10"/>
        <v>9.8474648651509008E-3</v>
      </c>
      <c r="I237" s="3">
        <f>(1.61428/'Dataset experimental'!Q237)^3</f>
        <v>-33.279443147515174</v>
      </c>
      <c r="J237" s="3">
        <f>SIN('Dataset experimental'!E237)+1.450178*(SIN('Avaliação do resultado ML'!I237)+'Dataset experimental'!C237)</f>
        <v>-0.53422377072717497</v>
      </c>
      <c r="K237" s="3">
        <f>('Modelos empíricos'!C237-'Dataset experimental'!G237)*'Dataset experimental'!AE237-'Modelos normativos'!AP237</f>
        <v>0.83417701060383964</v>
      </c>
      <c r="L237" s="3">
        <f>0.0076*'Dataset experimental'!B237+'Avaliação do resultado ML'!M237+'Avaliação do resultado ML'!N237+(-0.0328)*(0.0171*'Dataset experimental'!AD237-0.9442)*'Avaliação do resultado ML'!O237-'Avaliação do resultado ML'!P237-0.0364</f>
        <v>3.1573516867299076E-2</v>
      </c>
      <c r="M237" s="8">
        <f>0.03283*SIN(0.7328*'Dataset experimental'!D237-1.8266)</f>
        <v>1.1926910321452761E-2</v>
      </c>
      <c r="N237" s="8">
        <f>0.0476*SIN(4.2067/(0.0095*'Dataset experimental'!P237-1.9338)^3)</f>
        <v>-2.3714386522401713E-2</v>
      </c>
      <c r="O237" s="8">
        <f>0.0214*'Dataset experimental'!F237-3.1067*'Dataset experimental'!B237*'Dataset experimental'!P237*('Dataset experimental'!T237-'Dataset experimental'!R237)*(0.39*'Dataset experimental'!P237*'Dataset experimental'!T237/'Dataset experimental'!V237-'Dataset experimental'!Z237+3.12)/(100000*'Dataset experimental'!V237)+0.7995</f>
        <v>9.4363435856837929E-3</v>
      </c>
      <c r="P237" s="8">
        <f>0.4461*('Dataset experimental'!Z237-0.6*'Modelos normativos'!AB237)*(3.4*'Dataset experimental'!L237+0.17*'Dataset experimental'!B237/'Modelos normativos'!AC237)/200000</f>
        <v>7.2263439814527014E-2</v>
      </c>
      <c r="Q237" s="3">
        <f>0.0076*'Dataset experimental'!B237+(-0.0328)*(0.0171*'Dataset experimental'!AD237-0.9442)*'Avaliação do resultado ML'!O237-'Avaliação do resultado ML'!P237-0.0364</f>
        <v>4.3360993068248019E-2</v>
      </c>
      <c r="R237" s="3">
        <f t="shared" si="11"/>
        <v>3.2062583923537815</v>
      </c>
      <c r="S237" s="3">
        <f>(-0.042-0.014*'Com TS variável MC2020'!Q246)*('Modelos normativos'!AP237-ABS('Modelos Propostos'!K237)-'Dataset experimental'!W237+COS(T237))</f>
        <v>8.3273392021749632E-2</v>
      </c>
      <c r="T237" s="3">
        <f>'Dataset experimental'!O237-('Modelos normativos'!AQ237-SIN(0.083/('Dataset experimental'!M237-'Dataset experimental'!O237))-'Modelos empíricos'!I237)/0.646</f>
        <v>4.4284527937386962</v>
      </c>
      <c r="X237" s="3">
        <f>'Modelos normativos'!S237+'Avaliação do resultado ML'!A237</f>
        <v>0.1444053197872521</v>
      </c>
      <c r="Y237" s="3">
        <f>X237/'Dataset experimental'!$AF237</f>
        <v>0.80225177659584501</v>
      </c>
      <c r="AK237" s="3">
        <f>'Modelos Propostos'!B237+H237</f>
        <v>0.20225489859680623</v>
      </c>
      <c r="AL237" s="3">
        <f>AK237/'Dataset experimental'!$AF237</f>
        <v>1.1236383255378124</v>
      </c>
      <c r="AW237" s="3">
        <f>'Modelos normativos'!S237+F237</f>
        <v>0.19640283431365368</v>
      </c>
      <c r="AX237" s="3">
        <f>AW237/'Dataset experimental'!$AF237</f>
        <v>1.0911268572980761</v>
      </c>
      <c r="BI237" s="3">
        <f>'Modelos Propostos'!B237+S237</f>
        <v>0.27568082575340497</v>
      </c>
      <c r="BJ237" s="3">
        <f>BI237/'Dataset experimental'!$AF237</f>
        <v>1.5315601430744721</v>
      </c>
      <c r="BU237" s="3">
        <f>'Modelos Propostos'!B237+L237</f>
        <v>0.2239809505989544</v>
      </c>
      <c r="BV237" s="3">
        <f>BU237/'Dataset experimental'!$AF237</f>
        <v>1.2443386144386357</v>
      </c>
      <c r="CH237" s="3">
        <f>'Modelos Propostos'!B237+Q237</f>
        <v>0.23576842679990334</v>
      </c>
      <c r="CI237" s="3">
        <f>CH237/'Dataset experimental'!$AF237</f>
        <v>1.3098245933327963</v>
      </c>
    </row>
    <row r="238" spans="1:87" x14ac:dyDescent="0.25">
      <c r="A238" s="3">
        <f t="shared" si="9"/>
        <v>-3.3654402767428593E-2</v>
      </c>
      <c r="B238" s="8">
        <f>'Dataset experimental'!K238*COS('Dataset experimental'!AC238)-'Dataset experimental'!M238-'Dataset experimental'!C238</f>
        <v>0.2059595008924584</v>
      </c>
      <c r="C238" s="8">
        <f>('Dataset experimental'!AE238+SIN('Avaliação do resultado ML'!B238))*0.70674187</f>
        <v>0.15684380177502483</v>
      </c>
      <c r="D238" s="8">
        <f>'Modelos Propostos'!E238+'Avaliação do resultado ML'!C238-'Modelos normativos'!AQ238</f>
        <v>0.12633013967763745</v>
      </c>
      <c r="E238" s="8">
        <f>'Modelos empíricos'!I238+1.1854</f>
        <v>2.8040123053405726</v>
      </c>
      <c r="F238" s="3">
        <f>-0.01753*('Modelos normativos'!AN238-'Dataset experimental'!C238-ABS(G238)-('Modelos Propostos'!E238-'Modelos normativos'!AP238)/0.25291)</f>
        <v>1.7906790995895691E-2</v>
      </c>
      <c r="G238" s="3">
        <f>'Dataset experimental'!K238+'Modelos empíricos'!K238^2+('Modelos Propostos'!E238-'Modelos normativos'!AQ238)*4.10553</f>
        <v>-0.28682686861769979</v>
      </c>
      <c r="H238" s="3">
        <f t="shared" si="10"/>
        <v>9.5088035606135681E-4</v>
      </c>
      <c r="I238" s="3">
        <f>(1.61428/'Dataset experimental'!Q238)^3</f>
        <v>-33.279443147515174</v>
      </c>
      <c r="J238" s="3">
        <f>SIN('Dataset experimental'!E238)+1.450178*(SIN('Avaliação do resultado ML'!I238)+'Dataset experimental'!C238)</f>
        <v>-0.53422377072717497</v>
      </c>
      <c r="K238" s="3">
        <f>('Modelos empíricos'!C238-'Dataset experimental'!G238)*'Dataset experimental'!AE238-'Modelos normativos'!AP238</f>
        <v>0.56318753423802959</v>
      </c>
      <c r="L238" s="3">
        <f>0.0076*'Dataset experimental'!B238+'Avaliação do resultado ML'!M238+'Avaliação do resultado ML'!N238+(-0.0328)*(0.0171*'Dataset experimental'!AD238-0.9442)*'Avaliação do resultado ML'!O238-'Avaliação do resultado ML'!P238-0.0364</f>
        <v>2.2710253242693476E-2</v>
      </c>
      <c r="M238" s="8">
        <f>0.03283*SIN(0.7328*'Dataset experimental'!D238-1.8266)</f>
        <v>1.1926910321452761E-2</v>
      </c>
      <c r="N238" s="8">
        <f>0.0476*SIN(4.2067/(0.0095*'Dataset experimental'!P238-1.9338)^3)</f>
        <v>-2.3714386522401713E-2</v>
      </c>
      <c r="O238" s="8">
        <f>0.0214*'Dataset experimental'!F238-3.1067*'Dataset experimental'!B238*'Dataset experimental'!P238*('Dataset experimental'!T238-'Dataset experimental'!R238)*(0.39*'Dataset experimental'!P238*'Dataset experimental'!T238/'Dataset experimental'!V238-'Dataset experimental'!Z238+3.12)/(100000*'Dataset experimental'!V238)+0.7995</f>
        <v>-0.11564072103502976</v>
      </c>
      <c r="P238" s="8">
        <f>0.4461*('Dataset experimental'!Z238-0.6*'Modelos normativos'!AB238)*(3.4*'Dataset experimental'!L238+0.17*'Dataset experimental'!B238/'Modelos normativos'!AC238)/200000</f>
        <v>8.1175798164731833E-2</v>
      </c>
      <c r="Q238" s="3">
        <f>0.0076*'Dataset experimental'!B238+(-0.0328)*(0.0171*'Dataset experimental'!AD238-0.9442)*'Avaliação do resultado ML'!O238-'Avaliação do resultado ML'!P238-0.0364</f>
        <v>3.4497729443642419E-2</v>
      </c>
      <c r="R238" s="3">
        <f t="shared" si="11"/>
        <v>23.883397209678048</v>
      </c>
      <c r="S238" s="3">
        <f>(-0.042-0.014*'Com TS variável MC2020'!Q247)*('Modelos normativos'!AP238-ABS('Modelos Propostos'!K238)-'Dataset experimental'!W238+COS(T238))</f>
        <v>8.2118450920796976E-2</v>
      </c>
      <c r="T238" s="3">
        <f>'Dataset experimental'!O238-('Modelos normativos'!AQ238-SIN(0.083/('Dataset experimental'!M238-'Dataset experimental'!O238))-'Modelos empíricos'!I238)/0.646</f>
        <v>4.278319489435634</v>
      </c>
      <c r="X238" s="3">
        <f>'Modelos normativos'!S238+'Avaliação do resultado ML'!A238</f>
        <v>0.16883611288295808</v>
      </c>
      <c r="Y238" s="3">
        <f>X238/'Dataset experimental'!$AF238</f>
        <v>0.93797840490532269</v>
      </c>
      <c r="AK238" s="3">
        <f>'Modelos Propostos'!B238+H238</f>
        <v>0.22100668360980064</v>
      </c>
      <c r="AL238" s="3">
        <f>AK238/'Dataset experimental'!$AF238</f>
        <v>1.227814908943337</v>
      </c>
      <c r="AW238" s="3">
        <f>'Modelos normativos'!S238+F238</f>
        <v>0.22039730664628238</v>
      </c>
      <c r="AX238" s="3">
        <f>AW238/'Dataset experimental'!$AF238</f>
        <v>1.2244294813682355</v>
      </c>
      <c r="BI238" s="3">
        <f>'Modelos Propostos'!B238+S238</f>
        <v>0.30217425417453625</v>
      </c>
      <c r="BJ238" s="3">
        <f>BI238/'Dataset experimental'!$AF238</f>
        <v>1.6787458565252014</v>
      </c>
      <c r="BU238" s="3">
        <f>'Modelos Propostos'!B238+L238</f>
        <v>0.24276605649643274</v>
      </c>
      <c r="BV238" s="3">
        <f>BU238/'Dataset experimental'!$AF238</f>
        <v>1.3487003138690707</v>
      </c>
      <c r="CH238" s="3">
        <f>'Modelos Propostos'!B238+Q238</f>
        <v>0.25455353269738168</v>
      </c>
      <c r="CI238" s="3">
        <f>CH238/'Dataset experimental'!$AF238</f>
        <v>1.4141862927632316</v>
      </c>
    </row>
    <row r="239" spans="1:87" x14ac:dyDescent="0.25">
      <c r="A239" s="3">
        <f t="shared" si="9"/>
        <v>-2.9935366983671302E-2</v>
      </c>
      <c r="B239" s="8">
        <f>'Dataset experimental'!K239*COS('Dataset experimental'!AC239)-'Dataset experimental'!M239-'Dataset experimental'!C239</f>
        <v>0.2059595008924584</v>
      </c>
      <c r="C239" s="8">
        <f>('Dataset experimental'!AE239+SIN('Avaliação do resultado ML'!B239))*0.70674187</f>
        <v>0.23311964552471309</v>
      </c>
      <c r="D239" s="8">
        <f>'Modelos Propostos'!E239+'Avaliação do resultado ML'!C239-'Modelos normativos'!AQ239</f>
        <v>0.1719614982940032</v>
      </c>
      <c r="E239" s="8">
        <f>'Modelos empíricos'!I239+1.1854</f>
        <v>2.8264956288930252</v>
      </c>
      <c r="F239" s="3">
        <f>-0.01753*('Modelos normativos'!AN239-'Dataset experimental'!C239-ABS(G239)-('Modelos Propostos'!E239-'Modelos normativos'!AP239)/0.25291)</f>
        <v>1.6141439805889751E-2</v>
      </c>
      <c r="G239" s="3">
        <f>'Dataset experimental'!K239+'Modelos empíricos'!K239^2+('Modelos Propostos'!E239-'Modelos normativos'!AQ239)*4.10553</f>
        <v>-0.47055058897268909</v>
      </c>
      <c r="H239" s="3">
        <f t="shared" si="10"/>
        <v>-7.9135293778702272E-3</v>
      </c>
      <c r="I239" s="3">
        <f>(1.61428/'Dataset experimental'!Q239)^3</f>
        <v>-33.279443147515174</v>
      </c>
      <c r="J239" s="3">
        <f>SIN('Dataset experimental'!E239)+1.450178*(SIN('Avaliação do resultado ML'!I239)+'Dataset experimental'!C239)</f>
        <v>-0.53422377072717497</v>
      </c>
      <c r="K239" s="3">
        <f>('Modelos empíricos'!C239-'Dataset experimental'!G239)*'Dataset experimental'!AE239-'Modelos normativos'!AP239</f>
        <v>0.29317809975945558</v>
      </c>
      <c r="L239" s="3">
        <f>0.0076*'Dataset experimental'!B239+'Avaliação do resultado ML'!M239+'Avaliação do resultado ML'!N239+(-0.0328)*(0.0171*'Dataset experimental'!AD239-0.9442)*'Avaliação do resultado ML'!O239-'Avaliação do resultado ML'!P239-0.0364</f>
        <v>1.3892473453466642E-2</v>
      </c>
      <c r="M239" s="8">
        <f>0.03283*SIN(0.7328*'Dataset experimental'!D239-1.8266)</f>
        <v>1.1926910321452761E-2</v>
      </c>
      <c r="N239" s="8">
        <f>0.0476*SIN(4.2067/(0.0095*'Dataset experimental'!P239-1.9338)^3)</f>
        <v>-2.3714386522401713E-2</v>
      </c>
      <c r="O239" s="8">
        <f>0.0214*'Dataset experimental'!F239-3.1067*'Dataset experimental'!B239*'Dataset experimental'!P239*('Dataset experimental'!T239-'Dataset experimental'!R239)*(0.39*'Dataset experimental'!P239*'Dataset experimental'!T239/'Dataset experimental'!V239-'Dataset experimental'!Z239+3.12)/(100000*'Dataset experimental'!V239)+0.7995</f>
        <v>-0.25322549211781464</v>
      </c>
      <c r="P239" s="8">
        <f>0.4461*('Dataset experimental'!Z239-0.6*'Modelos normativos'!AB239)*(3.4*'Dataset experimental'!L239+0.17*'Dataset experimental'!B239/'Modelos normativos'!AC239)/200000</f>
        <v>9.0979392349957125E-2</v>
      </c>
      <c r="Q239" s="3">
        <f>0.0076*'Dataset experimental'!B239+(-0.0328)*(0.0171*'Dataset experimental'!AD239-0.9442)*'Avaliação do resultado ML'!O239-'Avaliação do resultado ML'!P239-0.0364</f>
        <v>2.5679949654415585E-2</v>
      </c>
      <c r="R239" s="3">
        <f t="shared" si="11"/>
        <v>-1.7555344512040634</v>
      </c>
      <c r="S239" s="3">
        <f>(-0.042-0.014*'Com TS variável MC2020'!Q248)*('Modelos normativos'!AP239-ABS('Modelos Propostos'!K239)-'Dataset experimental'!W239+COS(T239))</f>
        <v>0.11535085559389641</v>
      </c>
      <c r="T239" s="3">
        <f>'Dataset experimental'!O239-('Modelos normativos'!AQ239-SIN(0.083/('Dataset experimental'!M239-'Dataset experimental'!O239))-'Modelos empíricos'!I239)/0.646</f>
        <v>3.8309066646621823</v>
      </c>
      <c r="X239" s="3">
        <f>'Modelos normativos'!S239+'Avaliação do resultado ML'!A239</f>
        <v>0.19871151510924562</v>
      </c>
      <c r="Y239" s="3">
        <f>X239/'Dataset experimental'!$AF239</f>
        <v>0.99355757554622803</v>
      </c>
      <c r="AK239" s="3">
        <f>'Modelos Propostos'!B239+H239</f>
        <v>0.24255548035016136</v>
      </c>
      <c r="AL239" s="3">
        <f>AK239/'Dataset experimental'!$AF239</f>
        <v>1.2127774017508068</v>
      </c>
      <c r="AW239" s="3">
        <f>'Modelos normativos'!S239+F239</f>
        <v>0.24478832189880667</v>
      </c>
      <c r="AX239" s="3">
        <f>AW239/'Dataset experimental'!$AF239</f>
        <v>1.2239416094940332</v>
      </c>
      <c r="BI239" s="3">
        <f>'Modelos Propostos'!B239+S239</f>
        <v>0.36581986532192801</v>
      </c>
      <c r="BJ239" s="3">
        <f>BI239/'Dataset experimental'!$AF239</f>
        <v>1.82909932660964</v>
      </c>
      <c r="BU239" s="3">
        <f>'Modelos Propostos'!B239+L239</f>
        <v>0.26436148318149821</v>
      </c>
      <c r="BV239" s="3">
        <f>BU239/'Dataset experimental'!$AF239</f>
        <v>1.3218074159074911</v>
      </c>
      <c r="CH239" s="3">
        <f>'Modelos Propostos'!B239+Q239</f>
        <v>0.27614895938244721</v>
      </c>
      <c r="CI239" s="3">
        <f>CH239/'Dataset experimental'!$AF239</f>
        <v>1.3807447969122359</v>
      </c>
    </row>
    <row r="240" spans="1:87" x14ac:dyDescent="0.25">
      <c r="A240" s="3">
        <f t="shared" si="9"/>
        <v>-2.8857075011028195E-2</v>
      </c>
      <c r="B240" s="8">
        <f>'Dataset experimental'!K240*COS('Dataset experimental'!AC240)-'Dataset experimental'!M240-'Dataset experimental'!C240</f>
        <v>0.2059595008924584</v>
      </c>
      <c r="C240" s="8">
        <f>('Dataset experimental'!AE240+SIN('Avaliação do resultado ML'!B240))*0.70674187</f>
        <v>0.30246132166079331</v>
      </c>
      <c r="D240" s="8">
        <f>'Modelos Propostos'!E240+'Avaliação do resultado ML'!C240-'Modelos normativos'!AQ240</f>
        <v>0.21407217931814568</v>
      </c>
      <c r="E240" s="8">
        <f>'Modelos empíricos'!I240+1.1854</f>
        <v>2.9940815871534885</v>
      </c>
      <c r="F240" s="3">
        <f>-0.01753*('Modelos normativos'!AN240-'Dataset experimental'!C240-ABS(G240)-('Modelos Propostos'!E240-'Modelos normativos'!AP240)/0.25291)</f>
        <v>1.2268215847729106E-2</v>
      </c>
      <c r="G240" s="3">
        <f>'Dataset experimental'!K240+'Modelos empíricos'!K240^2+('Modelos Propostos'!E240-'Modelos normativos'!AQ240)*4.10553</f>
        <v>-0.50569182644589405</v>
      </c>
      <c r="H240" s="3">
        <f t="shared" si="10"/>
        <v>-1.5134053475929006E-2</v>
      </c>
      <c r="I240" s="3">
        <f>(1.61428/'Dataset experimental'!Q240)^3</f>
        <v>-33.279443147515174</v>
      </c>
      <c r="J240" s="3">
        <f>SIN('Dataset experimental'!E240)+1.450178*(SIN('Avaliação do resultado ML'!I240)+'Dataset experimental'!C240)</f>
        <v>-0.53422377072717497</v>
      </c>
      <c r="K240" s="3">
        <f>('Modelos empíricos'!C240-'Dataset experimental'!G240)*'Dataset experimental'!AE240-'Modelos normativos'!AP240</f>
        <v>7.3241331618767849E-2</v>
      </c>
      <c r="L240" s="3">
        <f>0.0076*'Dataset experimental'!B240+'Avaliação do resultado ML'!M240+'Avaliação do resultado ML'!N240+(-0.0328)*(0.0171*'Dataset experimental'!AD240-0.9442)*'Avaliação do resultado ML'!O240-'Avaliação do resultado ML'!P240-0.0364</f>
        <v>6.7234101885689512E-3</v>
      </c>
      <c r="M240" s="8">
        <f>0.03283*SIN(0.7328*'Dataset experimental'!D240-1.8266)</f>
        <v>1.1926910321452761E-2</v>
      </c>
      <c r="N240" s="8">
        <f>0.0476*SIN(4.2067/(0.0095*'Dataset experimental'!P240-1.9338)^3)</f>
        <v>-2.3714386522401713E-2</v>
      </c>
      <c r="O240" s="8">
        <f>0.0214*'Dataset experimental'!F240-3.1067*'Dataset experimental'!B240*'Dataset experimental'!P240*('Dataset experimental'!T240-'Dataset experimental'!R240)*(0.39*'Dataset experimental'!P240*'Dataset experimental'!T240/'Dataset experimental'!V240-'Dataset experimental'!Z240+3.12)/(100000*'Dataset experimental'!V240)+0.7995</f>
        <v>-0.37830255673852797</v>
      </c>
      <c r="P240" s="8">
        <f>0.4461*('Dataset experimental'!Z240-0.6*'Modelos normativos'!AB240)*(3.4*'Dataset experimental'!L240+0.17*'Dataset experimental'!B240/'Modelos normativos'!AC240)/200000</f>
        <v>9.9891750700161888E-2</v>
      </c>
      <c r="Q240" s="3">
        <f>0.0076*'Dataset experimental'!B240+(-0.0328)*(0.0171*'Dataset experimental'!AD240-0.9442)*'Avaliação do resultado ML'!O240-'Avaliação do resultado ML'!P240-0.0364</f>
        <v>1.8510886389517894E-2</v>
      </c>
      <c r="R240" s="3">
        <f t="shared" si="11"/>
        <v>-0.44425706564752532</v>
      </c>
      <c r="S240" s="3">
        <f>(-0.042-0.014*'Com TS variável MC2020'!Q249)*('Modelos normativos'!AP240-ABS('Modelos Propostos'!K240)-'Dataset experimental'!W240+COS(T240))</f>
        <v>0.13675584257228651</v>
      </c>
      <c r="T240" s="3">
        <f>'Dataset experimental'!O240-('Modelos normativos'!AQ240-SIN(0.083/('Dataset experimental'!M240-'Dataset experimental'!O240))-'Modelos empíricos'!I240)/0.646</f>
        <v>3.6519488061347558</v>
      </c>
      <c r="X240" s="3">
        <f>'Modelos normativos'!S240+'Avaliação do resultado ML'!A240</f>
        <v>0.22356832202964338</v>
      </c>
      <c r="Y240" s="3">
        <f>X240/'Dataset experimental'!$AF240</f>
        <v>1.1178416101482169</v>
      </c>
      <c r="AK240" s="3">
        <f>'Modelos Propostos'!B240+H240</f>
        <v>0.26298332577418648</v>
      </c>
      <c r="AL240" s="3">
        <f>AK240/'Dataset experimental'!$AF240</f>
        <v>1.3149166288709324</v>
      </c>
      <c r="AW240" s="3">
        <f>'Modelos normativos'!S240+F240</f>
        <v>0.26469361288840065</v>
      </c>
      <c r="AX240" s="3">
        <f>AW240/'Dataset experimental'!$AF240</f>
        <v>1.3234680644420032</v>
      </c>
      <c r="BI240" s="3">
        <f>'Modelos Propostos'!B240+S240</f>
        <v>0.41487322182240199</v>
      </c>
      <c r="BJ240" s="3">
        <f>BI240/'Dataset experimental'!$AF240</f>
        <v>2.07436610911201</v>
      </c>
      <c r="BU240" s="3">
        <f>'Modelos Propostos'!B240+L240</f>
        <v>0.28484078943868441</v>
      </c>
      <c r="BV240" s="3">
        <f>BU240/'Dataset experimental'!$AF240</f>
        <v>1.424203947193422</v>
      </c>
      <c r="CH240" s="3">
        <f>'Modelos Propostos'!B240+Q240</f>
        <v>0.2966282656396334</v>
      </c>
      <c r="CI240" s="3">
        <f>CH240/'Dataset experimental'!$AF240</f>
        <v>1.4831413281981669</v>
      </c>
    </row>
    <row r="241" spans="1:87" x14ac:dyDescent="0.25">
      <c r="A241" s="3">
        <f t="shared" si="9"/>
        <v>-2.7849698772044011E-2</v>
      </c>
      <c r="B241" s="8">
        <f>'Dataset experimental'!K241*COS('Dataset experimental'!AC241)-'Dataset experimental'!M241-'Dataset experimental'!C241</f>
        <v>0.2059595008924584</v>
      </c>
      <c r="C241" s="8">
        <f>('Dataset experimental'!AE241+SIN('Avaliação do resultado ML'!B241))*0.70674187</f>
        <v>0.36486883018326544</v>
      </c>
      <c r="D241" s="8">
        <f>'Modelos Propostos'!E241+'Avaliação do resultado ML'!C241-'Modelos normativos'!AQ241</f>
        <v>0.25238469451733914</v>
      </c>
      <c r="E241" s="8">
        <f>'Modelos empíricos'!I241+1.1854</f>
        <v>3.1449089495879061</v>
      </c>
      <c r="F241" s="3">
        <f>-0.01753*('Modelos normativos'!AN241-'Dataset experimental'!C241-ABS(G241)-('Modelos Propostos'!E241-'Modelos normativos'!AP241)/0.25291)</f>
        <v>6.935482563640849E-3</v>
      </c>
      <c r="G241" s="3">
        <f>'Dataset experimental'!K241+'Modelos empíricos'!K241^2+('Modelos Propostos'!E241-'Modelos normativos'!AQ241)*4.10553</f>
        <v>-0.43033369786847075</v>
      </c>
      <c r="H241" s="3">
        <f t="shared" si="10"/>
        <v>-2.0950129139690833E-2</v>
      </c>
      <c r="I241" s="3">
        <f>(1.61428/'Dataset experimental'!Q241)^3</f>
        <v>-33.279443147515174</v>
      </c>
      <c r="J241" s="3">
        <f>SIN('Dataset experimental'!E241)+1.450178*(SIN('Avaliação do resultado ML'!I241)+'Dataset experimental'!C241)</f>
        <v>-0.53422377072717497</v>
      </c>
      <c r="K241" s="3">
        <f>('Modelos empíricos'!C241-'Dataset experimental'!G241)*'Dataset experimental'!AE241-'Modelos normativos'!AP241</f>
        <v>-0.10391601421619495</v>
      </c>
      <c r="L241" s="3">
        <f>0.0076*'Dataset experimental'!B241+'Avaliação do resultado ML'!M241+'Avaliação do resultado ML'!N241+(-0.0328)*(0.0171*'Dataset experimental'!AD241-0.9442)*'Avaliação do resultado ML'!O241-'Avaliação do resultado ML'!P241-0.0364</f>
        <v>9.6103482518489214E-4</v>
      </c>
      <c r="M241" s="8">
        <f>0.03283*SIN(0.7328*'Dataset experimental'!D241-1.8266)</f>
        <v>1.1926910321452761E-2</v>
      </c>
      <c r="N241" s="8">
        <f>0.0476*SIN(4.2067/(0.0095*'Dataset experimental'!P241-1.9338)^3)</f>
        <v>-2.3714386522401713E-2</v>
      </c>
      <c r="O241" s="8">
        <f>0.0214*'Dataset experimental'!F241-3.1067*'Dataset experimental'!B241*'Dataset experimental'!P241*('Dataset experimental'!T241-'Dataset experimental'!R241)*(0.39*'Dataset experimental'!P241*'Dataset experimental'!T241/'Dataset experimental'!V241-'Dataset experimental'!Z241+3.12)/(100000*'Dataset experimental'!V241)+0.7995</f>
        <v>-0.49087191489716975</v>
      </c>
      <c r="P241" s="8">
        <f>0.4461*('Dataset experimental'!Z241-0.6*'Modelos normativos'!AB241)*(3.4*'Dataset experimental'!L241+0.17*'Dataset experimental'!B241/'Modelos normativos'!AC241)/200000</f>
        <v>0.10791287321534619</v>
      </c>
      <c r="Q241" s="3">
        <f>0.0076*'Dataset experimental'!B241+(-0.0328)*(0.0171*'Dataset experimental'!AD241-0.9442)*'Avaliação do resultado ML'!O241-'Avaliação do resultado ML'!P241-0.0364</f>
        <v>1.2748511026133835E-2</v>
      </c>
      <c r="R241" s="3">
        <f t="shared" si="11"/>
        <v>-4.5872501251754787E-2</v>
      </c>
      <c r="S241" s="3">
        <f>(-0.042-0.014*'Com TS variável MC2020'!Q250)*('Modelos normativos'!AP241-ABS('Modelos Propostos'!K241)-'Dataset experimental'!W241+COS(T241))</f>
        <v>0.15738172925304969</v>
      </c>
      <c r="T241" s="3">
        <f>'Dataset experimental'!O241-('Modelos normativos'!AQ241-SIN(0.083/('Dataset experimental'!M241-'Dataset experimental'!O241))-'Modelos empíricos'!I241)/0.646</f>
        <v>3.4908867334600679</v>
      </c>
      <c r="X241" s="3">
        <f>'Modelos normativos'!S241+'Avaliação do resultado ML'!A241</f>
        <v>0.24597636172160686</v>
      </c>
      <c r="Y241" s="3">
        <f>X241/'Dataset experimental'!$AF241</f>
        <v>1.2298818086080343</v>
      </c>
      <c r="AK241" s="3">
        <f>'Modelos Propostos'!B241+H241</f>
        <v>0.28205078268030015</v>
      </c>
      <c r="AL241" s="3">
        <f>AK241/'Dataset experimental'!$AF241</f>
        <v>1.4102539134015006</v>
      </c>
      <c r="AW241" s="3">
        <f>'Modelos normativos'!S241+F241</f>
        <v>0.28076154305729173</v>
      </c>
      <c r="AX241" s="3">
        <f>AW241/'Dataset experimental'!$AF241</f>
        <v>1.4038077152864585</v>
      </c>
      <c r="BI241" s="3">
        <f>'Modelos Propostos'!B241+S241</f>
        <v>0.46038264107304072</v>
      </c>
      <c r="BJ241" s="3">
        <f>BI241/'Dataset experimental'!$AF241</f>
        <v>2.3019132053652034</v>
      </c>
      <c r="BU241" s="3">
        <f>'Modelos Propostos'!B241+L241</f>
        <v>0.3039619466451759</v>
      </c>
      <c r="BV241" s="3">
        <f>BU241/'Dataset experimental'!$AF241</f>
        <v>1.5198097332258793</v>
      </c>
      <c r="CH241" s="3">
        <f>'Modelos Propostos'!B241+Q241</f>
        <v>0.31574942284612484</v>
      </c>
      <c r="CI241" s="3">
        <f>CH241/'Dataset experimental'!$AF241</f>
        <v>1.5787471142306242</v>
      </c>
    </row>
    <row r="242" spans="1:87" x14ac:dyDescent="0.25">
      <c r="A242" s="3">
        <f t="shared" si="9"/>
        <v>-2.079592587685623E-2</v>
      </c>
      <c r="B242" s="8">
        <f>'Dataset experimental'!K242*COS('Dataset experimental'!AC242)-'Dataset experimental'!M242-'Dataset experimental'!C242</f>
        <v>0.2059595008924584</v>
      </c>
      <c r="C242" s="8">
        <f>('Dataset experimental'!AE242+SIN('Avaliação do resultado ML'!B242))*0.70674187</f>
        <v>0.44114467393295376</v>
      </c>
      <c r="D242" s="8">
        <f>'Modelos Propostos'!E242+'Avaliação do resultado ML'!C242-'Modelos normativos'!AQ242</f>
        <v>0.32939405531176558</v>
      </c>
      <c r="E242" s="8">
        <f>'Modelos empíricos'!I242+1.1854</f>
        <v>3.1343577306131052</v>
      </c>
      <c r="F242" s="3">
        <f>-0.01753*('Modelos normativos'!AN242-'Dataset experimental'!C242-ABS(G242)-('Modelos Propostos'!E242-'Modelos normativos'!AP242)/0.25291)</f>
        <v>-4.0988835045175434E-3</v>
      </c>
      <c r="G242" s="3">
        <f>'Dataset experimental'!K242+'Modelos empíricos'!K242^2+('Modelos Propostos'!E242-'Modelos normativos'!AQ242)*4.10553</f>
        <v>-7.8851402703768947E-2</v>
      </c>
      <c r="H242" s="3">
        <f t="shared" si="10"/>
        <v>-2.7180729656288396E-2</v>
      </c>
      <c r="I242" s="3">
        <f>(1.61428/'Dataset experimental'!Q242)^3</f>
        <v>-33.279443147515174</v>
      </c>
      <c r="J242" s="3">
        <f>SIN('Dataset experimental'!E242)+1.450178*(SIN('Avaliação do resultado ML'!I242)+'Dataset experimental'!C242)</f>
        <v>-0.53422377072717497</v>
      </c>
      <c r="K242" s="3">
        <f>('Modelos empíricos'!C242-'Dataset experimental'!G242)*'Dataset experimental'!AE242-'Modelos normativos'!AP242</f>
        <v>-0.29369976434100659</v>
      </c>
      <c r="L242" s="3">
        <f>0.0076*'Dataset experimental'!B242+'Avaliação do resultado ML'!M242+'Avaliação do resultado ML'!N242+(-0.0328)*(0.0171*'Dataset experimental'!AD242-0.9442)*'Avaliação do resultado ML'!O242-'Avaliação do resultado ML'!P242-0.0364</f>
        <v>-5.1944301130724263E-3</v>
      </c>
      <c r="M242" s="8">
        <f>0.03283*SIN(0.7328*'Dataset experimental'!D242-1.8266)</f>
        <v>1.1926910321452761E-2</v>
      </c>
      <c r="N242" s="8">
        <f>0.0476*SIN(4.2067/(0.0095*'Dataset experimental'!P242-1.9338)^3)</f>
        <v>-2.3714386522401713E-2</v>
      </c>
      <c r="O242" s="8">
        <f>0.0214*'Dataset experimental'!F242-3.1067*'Dataset experimental'!B242*'Dataset experimental'!P242*('Dataset experimental'!T242-'Dataset experimental'!R242)*(0.39*'Dataset experimental'!P242*'Dataset experimental'!T242/'Dataset experimental'!V242-'Dataset experimental'!Z242+3.12)/(100000*'Dataset experimental'!V242)+0.7995</f>
        <v>-0.62845668597995463</v>
      </c>
      <c r="P242" s="8">
        <f>0.4461*('Dataset experimental'!Z242-0.6*'Modelos normativos'!AB242)*(3.4*'Dataset experimental'!L242+0.17*'Dataset experimental'!B242/'Modelos normativos'!AC242)/200000</f>
        <v>0.11771646740057146</v>
      </c>
      <c r="Q242" s="3">
        <f>0.0076*'Dataset experimental'!B242+(-0.0328)*(0.0171*'Dataset experimental'!AD242-0.9442)*'Avaliação do resultado ML'!O242-'Avaliação do resultado ML'!P242-0.0364</f>
        <v>6.5930460878765168E-3</v>
      </c>
      <c r="R242" s="3">
        <f t="shared" si="11"/>
        <v>0.19110708868960291</v>
      </c>
      <c r="S242" s="3">
        <f>(-0.042-0.014*'Com TS variável MC2020'!Q251)*('Modelos normativos'!AP242-ABS('Modelos Propostos'!K242)-'Dataset experimental'!W242+COS(T242))</f>
        <v>0.18154922277692817</v>
      </c>
      <c r="T242" s="3">
        <f>'Dataset experimental'!O242-('Modelos normativos'!AQ242-SIN(0.083/('Dataset experimental'!M242-'Dataset experimental'!O242))-'Modelos empíricos'!I242)/0.646</f>
        <v>3.0383826761133239</v>
      </c>
      <c r="X242" s="3">
        <f>'Modelos normativos'!S242+'Avaliação do resultado ML'!A242</f>
        <v>0.2791865010593248</v>
      </c>
      <c r="Y242" s="3">
        <f>X242/'Dataset experimental'!$AF242</f>
        <v>1.2690295502696582</v>
      </c>
      <c r="AK242" s="3">
        <f>'Modelos Propostos'!B242+H242</f>
        <v>0.30334062811750245</v>
      </c>
      <c r="AL242" s="3">
        <f>AK242/'Dataset experimental'!$AF242</f>
        <v>1.3788210368977385</v>
      </c>
      <c r="AW242" s="3">
        <f>'Modelos normativos'!S242+F242</f>
        <v>0.29588354343166351</v>
      </c>
      <c r="AX242" s="3">
        <f>AW242/'Dataset experimental'!$AF242</f>
        <v>1.3449251974166523</v>
      </c>
      <c r="BI242" s="3">
        <f>'Modelos Propostos'!B242+S242</f>
        <v>0.51207058055071897</v>
      </c>
      <c r="BJ242" s="3">
        <f>BI242/'Dataset experimental'!$AF242</f>
        <v>2.3275935479578136</v>
      </c>
      <c r="BU242" s="3">
        <f>'Modelos Propostos'!B242+L242</f>
        <v>0.32532692766071841</v>
      </c>
      <c r="BV242" s="3">
        <f>BU242/'Dataset experimental'!$AF242</f>
        <v>1.4787587620941747</v>
      </c>
      <c r="CH242" s="3">
        <f>'Modelos Propostos'!B242+Q242</f>
        <v>0.33711440386166736</v>
      </c>
      <c r="CI242" s="3">
        <f>CH242/'Dataset experimental'!$AF242</f>
        <v>1.5323381993712153</v>
      </c>
    </row>
    <row r="243" spans="1:87" x14ac:dyDescent="0.25">
      <c r="A243" s="3">
        <f t="shared" si="9"/>
        <v>5.2973519825538162E-2</v>
      </c>
      <c r="B243" s="8">
        <f>'Dataset experimental'!K243*COS('Dataset experimental'!AC243)-'Dataset experimental'!M243-'Dataset experimental'!C243</f>
        <v>2.1305511483275836</v>
      </c>
      <c r="C243" s="8">
        <f>('Dataset experimental'!AE243+SIN('Avaliação do resultado ML'!B243))*0.70674187</f>
        <v>0.88132425027150074</v>
      </c>
      <c r="D243" s="8">
        <f>'Modelos Propostos'!E243+'Avaliação do resultado ML'!C243-'Modelos normativos'!AQ243</f>
        <v>0.91085864198097832</v>
      </c>
      <c r="E243" s="8">
        <f>'Modelos empíricos'!I243+1.1854</f>
        <v>1.7752490809458079</v>
      </c>
      <c r="F243" s="3">
        <f>-0.01753*('Modelos normativos'!AN243-'Dataset experimental'!C243-ABS(G243)-('Modelos Propostos'!E243-'Modelos normativos'!AP243)/0.25291)</f>
        <v>0.17726899089054496</v>
      </c>
      <c r="G243" s="3">
        <f>'Dataset experimental'!K243+'Modelos empíricos'!K243^2+('Modelos Propostos'!E243-'Modelos normativos'!AQ243)*4.10553</f>
        <v>6.3530298512493903</v>
      </c>
      <c r="H243" s="3">
        <f t="shared" si="10"/>
        <v>0.15185636155200513</v>
      </c>
      <c r="I243" s="3">
        <f>(1.61428/'Dataset experimental'!Q243)^3</f>
        <v>-284157.31528646126</v>
      </c>
      <c r="J243" s="3">
        <f>SIN('Dataset experimental'!E243)+1.450178*(SIN('Avaliação do resultado ML'!I243)+'Dataset experimental'!C243)</f>
        <v>2.8656084016615315</v>
      </c>
      <c r="K243" s="3">
        <f>('Modelos empíricos'!C243-'Dataset experimental'!G243)*'Dataset experimental'!AE243-'Modelos normativos'!AP243</f>
        <v>1.7599280452469406</v>
      </c>
      <c r="L243" s="3">
        <f>0.0076*'Dataset experimental'!B243+'Avaliação do resultado ML'!M243+'Avaliação do resultado ML'!N243+(-0.0328)*(0.0171*'Dataset experimental'!AD243-0.9442)*'Avaliação do resultado ML'!O243-'Avaliação do resultado ML'!P243-0.0364</f>
        <v>0.16449194305526416</v>
      </c>
      <c r="M243" s="8">
        <f>0.03283*SIN(0.7328*'Dataset experimental'!D243-1.8266)</f>
        <v>2.9326529015635511E-2</v>
      </c>
      <c r="N243" s="8">
        <f>0.0476*SIN(4.2067/(0.0095*'Dataset experimental'!P243-1.9338)^3)</f>
        <v>5.9120217713462737E-4</v>
      </c>
      <c r="O243" s="8">
        <f>0.0214*'Dataset experimental'!F243-3.1067*'Dataset experimental'!B243*'Dataset experimental'!P243*('Dataset experimental'!T243-'Dataset experimental'!R243)*(0.39*'Dataset experimental'!P243*'Dataset experimental'!T243/'Dataset experimental'!V243-'Dataset experimental'!Z243+3.12)/(100000*'Dataset experimental'!V243)+0.7995</f>
        <v>0.70695702166385455</v>
      </c>
      <c r="P243" s="8">
        <f>0.4461*('Dataset experimental'!Z243-0.6*'Modelos normativos'!AB243)*(3.4*'Dataset experimental'!L243+0.17*'Dataset experimental'!B243/'Modelos normativos'!AC243)/200000</f>
        <v>3.2494280651773053E-2</v>
      </c>
      <c r="Q243" s="3">
        <f>0.0076*'Dataset experimental'!B243+(-0.0328)*(0.0171*'Dataset experimental'!AD243-0.9442)*'Avaliação do resultado ML'!O243-'Avaliação do resultado ML'!P243-0.0364</f>
        <v>0.13457421186249402</v>
      </c>
      <c r="R243" s="3">
        <f t="shared" si="11"/>
        <v>1.0832074558755433</v>
      </c>
      <c r="S243" s="3">
        <f>(-0.042-0.014*'Com TS variável MC2020'!Q252)*('Modelos normativos'!AP243-ABS('Modelos Propostos'!K243)-'Dataset experimental'!W243+COS(T243))</f>
        <v>0.18200572134965573</v>
      </c>
      <c r="T243" s="3">
        <f>'Dataset experimental'!O243-('Modelos normativos'!AQ243-SIN(0.083/('Dataset experimental'!M243-'Dataset experimental'!O243))-'Modelos empíricos'!I243)/0.646</f>
        <v>3.5746653912622337</v>
      </c>
      <c r="X243" s="3">
        <f>'Modelos normativos'!S243+'Avaliação do resultado ML'!A243</f>
        <v>0.12062117286850634</v>
      </c>
      <c r="Y243" s="3">
        <f>X243/'Dataset experimental'!$AF243</f>
        <v>0.54827805849321065</v>
      </c>
      <c r="AK243" s="3">
        <f>'Modelos Propostos'!B243+H243</f>
        <v>0.21950401459497332</v>
      </c>
      <c r="AL243" s="3">
        <f>AK243/'Dataset experimental'!$AF243</f>
        <v>0.99774552088624235</v>
      </c>
      <c r="AW243" s="3">
        <f>'Modelos normativos'!S243+F243</f>
        <v>0.24491664393351315</v>
      </c>
      <c r="AX243" s="3">
        <f>AW243/'Dataset experimental'!$AF243</f>
        <v>1.1132574724250597</v>
      </c>
      <c r="BI243" s="3">
        <f>'Modelos Propostos'!B243+S243</f>
        <v>0.24965337439262392</v>
      </c>
      <c r="BJ243" s="3">
        <f>BI243/'Dataset experimental'!$AF243</f>
        <v>1.1347880654210178</v>
      </c>
      <c r="BU243" s="3">
        <f>'Modelos Propostos'!B243+L243</f>
        <v>0.23213959609823231</v>
      </c>
      <c r="BV243" s="3">
        <f>BU243/'Dataset experimental'!$AF243</f>
        <v>1.0551799822646923</v>
      </c>
      <c r="CH243" s="3">
        <f>'Modelos Propostos'!B243+Q243</f>
        <v>0.20222186490546218</v>
      </c>
      <c r="CI243" s="3">
        <f>CH243/'Dataset experimental'!$AF243</f>
        <v>0.91919029502482807</v>
      </c>
    </row>
    <row r="244" spans="1:87" x14ac:dyDescent="0.25">
      <c r="A244" s="3">
        <f t="shared" si="9"/>
        <v>7.0505946877162579E-2</v>
      </c>
      <c r="B244" s="8">
        <f>'Dataset experimental'!K244*COS('Dataset experimental'!AC244)-'Dataset experimental'!M244-'Dataset experimental'!C244</f>
        <v>2.1305511483275836</v>
      </c>
      <c r="C244" s="8">
        <f>('Dataset experimental'!AE244+SIN('Avaliação do resultado ML'!B244))*0.70674187</f>
        <v>1.1987885327553809</v>
      </c>
      <c r="D244" s="8">
        <f>'Modelos Propostos'!E244+'Avaliação do resultado ML'!C244-'Modelos normativos'!AQ244</f>
        <v>1.1365862604878532</v>
      </c>
      <c r="E244" s="8">
        <f>'Modelos empíricos'!I244+1.1854</f>
        <v>1.9404157710824377</v>
      </c>
      <c r="F244" s="3">
        <f>-0.01753*('Modelos normativos'!AN244-'Dataset experimental'!C244-ABS(G244)-('Modelos Propostos'!E244-'Modelos normativos'!AP244)/0.25291)</f>
        <v>0.14432457476613739</v>
      </c>
      <c r="G244" s="3">
        <f>'Dataset experimental'!K244+'Modelos empíricos'!K244^2+('Modelos Propostos'!E244-'Modelos normativos'!AQ244)*4.10553</f>
        <v>4.9545451580609488</v>
      </c>
      <c r="H244" s="3">
        <f t="shared" si="10"/>
        <v>0.1318136950285074</v>
      </c>
      <c r="I244" s="3">
        <f>(1.61428/'Dataset experimental'!Q244)^3</f>
        <v>-284157.31528646126</v>
      </c>
      <c r="J244" s="3">
        <f>SIN('Dataset experimental'!E244)+1.450178*(SIN('Avaliação do resultado ML'!I244)+'Dataset experimental'!C244)</f>
        <v>2.8656084016615315</v>
      </c>
      <c r="K244" s="3">
        <f>('Modelos empíricos'!C244-'Dataset experimental'!G244)*'Dataset experimental'!AE244-'Modelos normativos'!AP244</f>
        <v>1.149429521838542</v>
      </c>
      <c r="L244" s="3">
        <f>0.0076*'Dataset experimental'!B244+'Avaliação do resultado ML'!M244+'Avaliação do resultado ML'!N244+(-0.0328)*(0.0171*'Dataset experimental'!AD244-0.9442)*'Avaliação do resultado ML'!O244-'Avaliação do resultado ML'!P244-0.0364</f>
        <v>0.14453045013677435</v>
      </c>
      <c r="M244" s="8">
        <f>0.03283*SIN(0.7328*'Dataset experimental'!D244-1.8266)</f>
        <v>2.9326529015635511E-2</v>
      </c>
      <c r="N244" s="8">
        <f>0.0476*SIN(4.2067/(0.0095*'Dataset experimental'!P244-1.9338)^3)</f>
        <v>5.9120217713462737E-4</v>
      </c>
      <c r="O244" s="8">
        <f>0.0214*'Dataset experimental'!F244-3.1067*'Dataset experimental'!B244*'Dataset experimental'!P244*('Dataset experimental'!T244-'Dataset experimental'!R244)*(0.39*'Dataset experimental'!P244*'Dataset experimental'!T244/'Dataset experimental'!V244-'Dataset experimental'!Z244+3.12)/(100000*'Dataset experimental'!V244)+0.7995</f>
        <v>0.54989734500313547</v>
      </c>
      <c r="P244" s="8">
        <f>0.4461*('Dataset experimental'!Z244-0.6*'Modelos normativos'!AB244)*(3.4*'Dataset experimental'!L244+0.17*'Dataset experimental'!B244/'Modelos normativos'!AC244)/200000</f>
        <v>4.640956347280252E-2</v>
      </c>
      <c r="Q244" s="3">
        <f>0.0076*'Dataset experimental'!B244+(-0.0328)*(0.0171*'Dataset experimental'!AD244-0.9442)*'Avaliação do resultado ML'!O244-'Avaliação do resultado ML'!P244-0.0364</f>
        <v>0.1146127189440042</v>
      </c>
      <c r="R244" s="3">
        <f t="shared" si="11"/>
        <v>1.0964752191000844</v>
      </c>
      <c r="S244" s="3">
        <f>(-0.042-0.014*'Com TS variável MC2020'!Q253)*('Modelos normativos'!AP244-ABS('Modelos Propostos'!K244)-'Dataset experimental'!W244+COS(T244))</f>
        <v>0.20607025361329392</v>
      </c>
      <c r="T244" s="3">
        <f>'Dataset experimental'!O244-('Modelos normativos'!AQ244-SIN(0.083/('Dataset experimental'!M244-'Dataset experimental'!O244))-'Modelos empíricos'!I244)/0.646</f>
        <v>3.1100881495999553</v>
      </c>
      <c r="X244" s="3">
        <f>'Modelos normativos'!S244+'Avaliação do resultado ML'!A244</f>
        <v>0.17509849273798123</v>
      </c>
      <c r="Y244" s="3">
        <f>X244/'Dataset experimental'!$AF244</f>
        <v>0.7003939709519249</v>
      </c>
      <c r="AK244" s="3">
        <f>'Modelos Propostos'!B244+H244</f>
        <v>0.23816341888534906</v>
      </c>
      <c r="AL244" s="3">
        <f>AK244/'Dataset experimental'!$AF244</f>
        <v>0.95265367554139624</v>
      </c>
      <c r="AW244" s="3">
        <f>'Modelos normativos'!S244+F244</f>
        <v>0.24891712062695603</v>
      </c>
      <c r="AX244" s="3">
        <f>AW244/'Dataset experimental'!$AF244</f>
        <v>0.99566848250782414</v>
      </c>
      <c r="BI244" s="3">
        <f>'Modelos Propostos'!B244+S244</f>
        <v>0.31241997747013561</v>
      </c>
      <c r="BJ244" s="3">
        <f>BI244/'Dataset experimental'!$AF244</f>
        <v>1.2496799098805424</v>
      </c>
      <c r="BU244" s="3">
        <f>'Modelos Propostos'!B244+L244</f>
        <v>0.25088017399361601</v>
      </c>
      <c r="BV244" s="3">
        <f>BU244/'Dataset experimental'!$AF244</f>
        <v>1.003520695974464</v>
      </c>
      <c r="CH244" s="3">
        <f>'Modelos Propostos'!B244+Q244</f>
        <v>0.22096244280084587</v>
      </c>
      <c r="CI244" s="3">
        <f>CH244/'Dataset experimental'!$AF244</f>
        <v>0.88384977120338348</v>
      </c>
    </row>
    <row r="245" spans="1:87" x14ac:dyDescent="0.25">
      <c r="A245" s="3">
        <f t="shared" si="9"/>
        <v>8.2265871795543385E-2</v>
      </c>
      <c r="B245" s="8">
        <f>'Dataset experimental'!K245*COS('Dataset experimental'!AC245)-'Dataset experimental'!M245-'Dataset experimental'!C245</f>
        <v>2.1305511483275836</v>
      </c>
      <c r="C245" s="8">
        <f>('Dataset experimental'!AE245+SIN('Avaliação do resultado ML'!B245))*0.70674187</f>
        <v>1.3805843184512783</v>
      </c>
      <c r="D245" s="8">
        <f>'Modelos Propostos'!E245+'Avaliação do resultado ML'!C245-'Modelos normativos'!AQ245</f>
        <v>1.2703415214801699</v>
      </c>
      <c r="E245" s="8">
        <f>'Modelos empíricos'!I245+1.1854</f>
        <v>1.9527548487076607</v>
      </c>
      <c r="F245" s="3">
        <f>-0.01753*('Modelos normativos'!AN245-'Dataset experimental'!C245-ABS(G245)-('Modelos Propostos'!E245-'Modelos normativos'!AP245)/0.25291)</f>
        <v>0.12941259873021058</v>
      </c>
      <c r="G245" s="3">
        <f>'Dataset experimental'!K245+'Modelos empíricos'!K245^2+('Modelos Propostos'!E245-'Modelos normativos'!AQ245)*4.10553</f>
        <v>4.3614755805297953</v>
      </c>
      <c r="H245" s="3">
        <f t="shared" si="10"/>
        <v>0.12240235869641099</v>
      </c>
      <c r="I245" s="3">
        <f>(1.61428/'Dataset experimental'!Q245)^3</f>
        <v>-284157.31528646126</v>
      </c>
      <c r="J245" s="3">
        <f>SIN('Dataset experimental'!E245)+1.450178*(SIN('Avaliação do resultado ML'!I245)+'Dataset experimental'!C245)</f>
        <v>2.8656084016615315</v>
      </c>
      <c r="K245" s="3">
        <f>('Modelos empíricos'!C245-'Dataset experimental'!G245)*'Dataset experimental'!AE245-'Modelos normativos'!AP245</f>
        <v>0.86276073316670499</v>
      </c>
      <c r="L245" s="3">
        <f>0.0076*'Dataset experimental'!B245+'Avaliação do resultado ML'!M245+'Avaliação do resultado ML'!N245+(-0.0328)*(0.0171*'Dataset experimental'!AD245-0.9442)*'Avaliação do resultado ML'!O245-'Avaliação do resultado ML'!P245-0.0364</f>
        <v>0.13518795904074538</v>
      </c>
      <c r="M245" s="8">
        <f>0.03283*SIN(0.7328*'Dataset experimental'!D245-1.8266)</f>
        <v>2.9326529015635511E-2</v>
      </c>
      <c r="N245" s="8">
        <f>0.0476*SIN(4.2067/(0.0095*'Dataset experimental'!P245-1.9338)^3)</f>
        <v>5.9120217713462737E-4</v>
      </c>
      <c r="O245" s="8">
        <f>0.0214*'Dataset experimental'!F245-3.1067*'Dataset experimental'!B245*'Dataset experimental'!P245*('Dataset experimental'!T245-'Dataset experimental'!R245)*(0.39*'Dataset experimental'!P245*'Dataset experimental'!T245/'Dataset experimental'!V245-'Dataset experimental'!Z245+3.12)/(100000*'Dataset experimental'!V245)+0.7995</f>
        <v>0.4599571882828945</v>
      </c>
      <c r="P245" s="8">
        <f>0.4461*('Dataset experimental'!Z245-0.6*'Modelos normativos'!AB245)*(3.4*'Dataset experimental'!L245+0.17*'Dataset experimental'!B245/'Modelos normativos'!AC245)/200000</f>
        <v>5.4378144233562992E-2</v>
      </c>
      <c r="Q245" s="3">
        <f>0.0076*'Dataset experimental'!B245+(-0.0328)*(0.0171*'Dataset experimental'!AD245-0.9442)*'Avaliação do resultado ML'!O245-'Avaliação do resultado ML'!P245-0.0364</f>
        <v>0.10527022784797525</v>
      </c>
      <c r="R245" s="3">
        <f t="shared" si="11"/>
        <v>1.1044555062541395</v>
      </c>
      <c r="S245" s="3">
        <f>(-0.042-0.014*'Com TS variável MC2020'!Q254)*('Modelos normativos'!AP245-ABS('Modelos Propostos'!K245)-'Dataset experimental'!W245+COS(T245))</f>
        <v>0.21367229883191699</v>
      </c>
      <c r="T245" s="3">
        <f>'Dataset experimental'!O245-('Modelos normativos'!AQ245-SIN(0.083/('Dataset experimental'!M245-'Dataset experimental'!O245))-'Modelos empíricos'!I245)/0.646</f>
        <v>2.7167361831181229</v>
      </c>
      <c r="X245" s="3">
        <f>'Modelos normativos'!S245+'Avaliação do resultado ML'!A245</f>
        <v>0.20801489474008839</v>
      </c>
      <c r="Y245" s="3">
        <f>X245/'Dataset experimental'!$AF245</f>
        <v>0.71729274048306346</v>
      </c>
      <c r="AK245" s="3">
        <f>'Modelos Propostos'!B245+H245</f>
        <v>0.25426112296892145</v>
      </c>
      <c r="AL245" s="3">
        <f>AK245/'Dataset experimental'!$AF245</f>
        <v>0.87676249299628095</v>
      </c>
      <c r="AW245" s="3">
        <f>'Modelos normativos'!S245+F245</f>
        <v>0.25516162167475559</v>
      </c>
      <c r="AX245" s="3">
        <f>AW245/'Dataset experimental'!$AF245</f>
        <v>0.87986766094743318</v>
      </c>
      <c r="BI245" s="3">
        <f>'Modelos Propostos'!B245+S245</f>
        <v>0.34553106310442749</v>
      </c>
      <c r="BJ245" s="3">
        <f>BI245/'Dataset experimental'!$AF245</f>
        <v>1.1914864244980259</v>
      </c>
      <c r="BU245" s="3">
        <f>'Modelos Propostos'!B245+L245</f>
        <v>0.26704672331325585</v>
      </c>
      <c r="BV245" s="3">
        <f>BU245/'Dataset experimental'!$AF245</f>
        <v>0.92085077004570992</v>
      </c>
      <c r="CH245" s="3">
        <f>'Modelos Propostos'!B245+Q245</f>
        <v>0.23712899212048572</v>
      </c>
      <c r="CI245" s="3">
        <f>CH245/'Dataset experimental'!$AF245</f>
        <v>0.81768617972581292</v>
      </c>
    </row>
    <row r="246" spans="1:87" x14ac:dyDescent="0.25">
      <c r="A246" s="3">
        <f t="shared" si="9"/>
        <v>9.5026636120142366E-2</v>
      </c>
      <c r="B246" s="8">
        <f>'Dataset experimental'!K246*COS('Dataset experimental'!AC246)-'Dataset experimental'!M246-'Dataset experimental'!C246</f>
        <v>2.1305511483275836</v>
      </c>
      <c r="C246" s="8">
        <f>('Dataset experimental'!AE246+SIN('Avaliação do resultado ML'!B246))*0.70674187</f>
        <v>1.5895138035047722</v>
      </c>
      <c r="D246" s="8">
        <f>'Modelos Propostos'!E246+'Avaliação do resultado ML'!C246-'Modelos normativos'!AQ246</f>
        <v>1.4266566397936371</v>
      </c>
      <c r="E246" s="8">
        <f>'Modelos empíricos'!I246+1.1854</f>
        <v>2.028475825165863</v>
      </c>
      <c r="F246" s="3">
        <f>-0.01753*('Modelos normativos'!AN246-'Dataset experimental'!C246-ABS(G246)-('Modelos Propostos'!E246-'Modelos normativos'!AP246)/0.25291)</f>
        <v>0.11562687355581391</v>
      </c>
      <c r="G246" s="3">
        <f>'Dataset experimental'!K246+'Modelos empíricos'!K246^2+('Modelos Propostos'!E246-'Modelos normativos'!AQ246)*4.10553</f>
        <v>3.8608325453084236</v>
      </c>
      <c r="H246" s="3">
        <f t="shared" si="10"/>
        <v>0.11344461790790611</v>
      </c>
      <c r="I246" s="3">
        <f>(1.61428/'Dataset experimental'!Q246)^3</f>
        <v>-284157.31528646126</v>
      </c>
      <c r="J246" s="3">
        <f>SIN('Dataset experimental'!E246)+1.450178*(SIN('Avaliação do resultado ML'!I246)+'Dataset experimental'!C246)</f>
        <v>2.8656084016615315</v>
      </c>
      <c r="K246" s="3">
        <f>('Modelos empíricos'!C246-'Dataset experimental'!G246)*'Dataset experimental'!AE246-'Modelos normativos'!AP246</f>
        <v>0.5899084398829737</v>
      </c>
      <c r="L246" s="3">
        <f>0.0076*'Dataset experimental'!B246+'Avaliação do resultado ML'!M246+'Avaliação do resultado ML'!N246+(-0.0328)*(0.0171*'Dataset experimental'!AD246-0.9442)*'Avaliação do resultado ML'!O246-'Avaliação do resultado ML'!P246-0.0364</f>
        <v>0.12632945092218367</v>
      </c>
      <c r="M246" s="8">
        <f>0.03283*SIN(0.7328*'Dataset experimental'!D246-1.8266)</f>
        <v>2.9326529015635511E-2</v>
      </c>
      <c r="N246" s="8">
        <f>0.0476*SIN(4.2067/(0.0095*'Dataset experimental'!P246-1.9338)^3)</f>
        <v>5.9120217713462737E-4</v>
      </c>
      <c r="O246" s="8">
        <f>0.0214*'Dataset experimental'!F246-3.1067*'Dataset experimental'!B246*'Dataset experimental'!P246*('Dataset experimental'!T246-'Dataset experimental'!R246)*(0.39*'Dataset experimental'!P246*'Dataset experimental'!T246/'Dataset experimental'!V246-'Dataset experimental'!Z246+3.12)/(100000*'Dataset experimental'!V246)+0.7995</f>
        <v>0.35659312757455824</v>
      </c>
      <c r="P246" s="8">
        <f>0.4461*('Dataset experimental'!Z246-0.6*'Modelos normativos'!AB246)*(3.4*'Dataset experimental'!L246+0.17*'Dataset experimental'!B246/'Modelos normativos'!AC246)/200000</f>
        <v>6.353606540637724E-2</v>
      </c>
      <c r="Q246" s="3">
        <f>0.0076*'Dataset experimental'!B246+(-0.0328)*(0.0171*'Dataset experimental'!AD246-0.9442)*'Avaliação do resultado ML'!O246-'Avaliação do resultado ML'!P246-0.0364</f>
        <v>9.641171972941355E-2</v>
      </c>
      <c r="R246" s="3">
        <f t="shared" si="11"/>
        <v>1.1135781780739693</v>
      </c>
      <c r="S246" s="3">
        <f>(-0.042-0.014*'Com TS variável MC2020'!Q255)*('Modelos normativos'!AP246-ABS('Modelos Propostos'!K246)-'Dataset experimental'!W246+COS(T246))</f>
        <v>0.21202122907255644</v>
      </c>
      <c r="T246" s="3">
        <f>'Dataset experimental'!O246-('Modelos normativos'!AQ246-SIN(0.083/('Dataset experimental'!M246-'Dataset experimental'!O246))-'Modelos empíricos'!I246)/0.646</f>
        <v>2.3599385057653692</v>
      </c>
      <c r="X246" s="3">
        <f>'Modelos normativos'!S246+'Avaliação do resultado ML'!A246</f>
        <v>0.24508981929523851</v>
      </c>
      <c r="Y246" s="3">
        <f>X246/'Dataset experimental'!$AF246</f>
        <v>0.79061232030722106</v>
      </c>
      <c r="AK246" s="3">
        <f>'Modelos Propostos'!B246+H246</f>
        <v>0.27461974206111051</v>
      </c>
      <c r="AL246" s="3">
        <f>AK246/'Dataset experimental'!$AF246</f>
        <v>0.88587013568100159</v>
      </c>
      <c r="AW246" s="3">
        <f>'Modelos normativos'!S246+F246</f>
        <v>0.26569005673091006</v>
      </c>
      <c r="AX246" s="3">
        <f>AW246/'Dataset experimental'!$AF246</f>
        <v>0.85706469913196792</v>
      </c>
      <c r="BI246" s="3">
        <f>'Modelos Propostos'!B246+S246</f>
        <v>0.37319635322576084</v>
      </c>
      <c r="BJ246" s="3">
        <f>BI246/'Dataset experimental'!$AF246</f>
        <v>1.2038592039540672</v>
      </c>
      <c r="BU246" s="3">
        <f>'Modelos Propostos'!B246+L246</f>
        <v>0.28750457507538807</v>
      </c>
      <c r="BV246" s="3">
        <f>BU246/'Dataset experimental'!$AF246</f>
        <v>0.92743411314641311</v>
      </c>
      <c r="CH246" s="3">
        <f>'Modelos Propostos'!B246+Q246</f>
        <v>0.25758684388261793</v>
      </c>
      <c r="CI246" s="3">
        <f>CH246/'Dataset experimental'!$AF246</f>
        <v>0.8309253028471546</v>
      </c>
    </row>
    <row r="247" spans="1:87" x14ac:dyDescent="0.25">
      <c r="A247" s="3">
        <f t="shared" si="9"/>
        <v>0.11503095380706625</v>
      </c>
      <c r="B247" s="8">
        <f>'Dataset experimental'!K247*COS('Dataset experimental'!AC247)-'Dataset experimental'!M247-'Dataset experimental'!C247</f>
        <v>2.1305511483275836</v>
      </c>
      <c r="C247" s="8">
        <f>('Dataset experimental'!AE247+SIN('Avaliação do resultado ML'!B247))*0.70674187</f>
        <v>1.9151181957959313</v>
      </c>
      <c r="D247" s="8">
        <f>'Modelos Propostos'!E247+'Avaliação do resultado ML'!C247-'Modelos normativos'!AQ247</f>
        <v>1.6741294853619573</v>
      </c>
      <c r="E247" s="8">
        <f>'Modelos empíricos'!I247+1.1854</f>
        <v>2.1607125504861342</v>
      </c>
      <c r="F247" s="3">
        <f>-0.01753*('Modelos normativos'!AN247-'Dataset experimental'!C247-ABS(G247)-('Modelos Propostos'!E247-'Modelos normativos'!AP247)/0.25291)</f>
        <v>0.10105298992748674</v>
      </c>
      <c r="G247" s="3">
        <f>'Dataset experimental'!K247+'Modelos empíricos'!K247^2+('Modelos Propostos'!E247-'Modelos normativos'!AQ247)*4.10553</f>
        <v>3.4595301684709865</v>
      </c>
      <c r="H247" s="3">
        <f t="shared" si="10"/>
        <v>0.10344640394954831</v>
      </c>
      <c r="I247" s="3">
        <f>(1.61428/'Dataset experimental'!Q247)^3</f>
        <v>-284157.31528646126</v>
      </c>
      <c r="J247" s="3">
        <f>SIN('Dataset experimental'!E247)+1.450178*(SIN('Avaliação do resultado ML'!I247)+'Dataset experimental'!C247)</f>
        <v>2.8656084016615315</v>
      </c>
      <c r="K247" s="3">
        <f>('Modelos empíricos'!C247-'Dataset experimental'!G247)*'Dataset experimental'!AE247-'Modelos normativos'!AP247</f>
        <v>0.28536339089248369</v>
      </c>
      <c r="L247" s="3">
        <f>0.0076*'Dataset experimental'!B247+'Avaliação do resultado ML'!M247+'Avaliação do resultado ML'!N247+(-0.0328)*(0.0171*'Dataset experimental'!AD247-0.9442)*'Avaliação do resultado ML'!O247-'Avaliação do resultado ML'!P247-0.0364</f>
        <v>0.11652876481552281</v>
      </c>
      <c r="M247" s="8">
        <f>0.03283*SIN(0.7328*'Dataset experimental'!D247-1.8266)</f>
        <v>2.9326529015635511E-2</v>
      </c>
      <c r="N247" s="8">
        <f>0.0476*SIN(4.2067/(0.0095*'Dataset experimental'!P247-1.9338)^3)</f>
        <v>5.9120217713462737E-4</v>
      </c>
      <c r="O247" s="8">
        <f>0.0214*'Dataset experimental'!F247-3.1067*'Dataset experimental'!B247*'Dataset experimental'!P247*('Dataset experimental'!T247-'Dataset experimental'!R247)*(0.39*'Dataset experimental'!P247*'Dataset experimental'!T247/'Dataset experimental'!V247-'Dataset experimental'!Z247+3.12)/(100000*'Dataset experimental'!V247)+0.7995</f>
        <v>0.19550627971741041</v>
      </c>
      <c r="P247" s="8">
        <f>0.4461*('Dataset experimental'!Z247-0.6*'Modelos normativos'!AB247)*(3.4*'Dataset experimental'!L247+0.17*'Dataset experimental'!B247/'Modelos normativos'!AC247)/200000</f>
        <v>7.7808150351022842E-2</v>
      </c>
      <c r="Q247" s="3">
        <f>0.0076*'Dataset experimental'!B247+(-0.0328)*(0.0171*'Dataset experimental'!AD247-0.9442)*'Avaliação do resultado ML'!O247-'Avaliação do resultado ML'!P247-0.0364</f>
        <v>8.6611033622752673E-2</v>
      </c>
      <c r="R247" s="3">
        <f t="shared" si="11"/>
        <v>1.1264651101101095</v>
      </c>
      <c r="S247" s="3">
        <f>(-0.042-0.014*'Com TS variável MC2020'!Q256)*('Modelos normativos'!AP247-ABS('Modelos Propostos'!K247)-'Dataset experimental'!W247+COS(T247))</f>
        <v>0.18659700958073611</v>
      </c>
      <c r="T247" s="3">
        <f>'Dataset experimental'!O247-('Modelos normativos'!AQ247-SIN(0.083/('Dataset experimental'!M247-'Dataset experimental'!O247))-'Modelos empíricos'!I247)/0.646</f>
        <v>1.8259180547640244</v>
      </c>
      <c r="X247" s="3">
        <f>'Modelos normativos'!S247+'Avaliação do resultado ML'!A247</f>
        <v>0.30298633474406034</v>
      </c>
      <c r="Y247" s="3">
        <f>X247/'Dataset experimental'!$AF247</f>
        <v>0.91814040831533428</v>
      </c>
      <c r="AK247" s="3">
        <f>'Modelos Propostos'!B247+H247</f>
        <v>0.31030936168305495</v>
      </c>
      <c r="AL247" s="3">
        <f>AK247/'Dataset experimental'!$AF247</f>
        <v>0.94033139903956042</v>
      </c>
      <c r="AW247" s="3">
        <f>'Modelos normativos'!S247+F247</f>
        <v>0.28900837086448083</v>
      </c>
      <c r="AX247" s="3">
        <f>AW247/'Dataset experimental'!$AF247</f>
        <v>0.8757829420135782</v>
      </c>
      <c r="BI247" s="3">
        <f>'Modelos Propostos'!B247+S247</f>
        <v>0.39345996731424271</v>
      </c>
      <c r="BJ247" s="3">
        <f>BI247/'Dataset experimental'!$AF247</f>
        <v>1.1923029312552809</v>
      </c>
      <c r="BU247" s="3">
        <f>'Modelos Propostos'!B247+L247</f>
        <v>0.32339172254902943</v>
      </c>
      <c r="BV247" s="3">
        <f>BU247/'Dataset experimental'!$AF247</f>
        <v>0.97997491681524063</v>
      </c>
      <c r="CH247" s="3">
        <f>'Modelos Propostos'!B247+Q247</f>
        <v>0.29347399135625929</v>
      </c>
      <c r="CI247" s="3">
        <f>CH247/'Dataset experimental'!$AF247</f>
        <v>0.88931512532199786</v>
      </c>
    </row>
    <row r="248" spans="1:87" x14ac:dyDescent="0.25">
      <c r="A248" s="3">
        <f t="shared" si="9"/>
        <v>0.12540505721359574</v>
      </c>
      <c r="B248" s="8">
        <f>'Dataset experimental'!K248*COS('Dataset experimental'!AC248)-'Dataset experimental'!M248-'Dataset experimental'!C248</f>
        <v>2.1305511483275836</v>
      </c>
      <c r="C248" s="8">
        <f>('Dataset experimental'!AE248+SIN('Avaliação do resultado ML'!B248))*0.70674187</f>
        <v>2.0806337618772708</v>
      </c>
      <c r="D248" s="8">
        <f>'Modelos Propostos'!E248+'Avaliação do resultado ML'!C248-'Modelos normativos'!AQ248</f>
        <v>1.8012461744266548</v>
      </c>
      <c r="E248" s="8">
        <f>'Modelos empíricos'!I248+1.1854</f>
        <v>2.2224797741826068</v>
      </c>
      <c r="F248" s="3">
        <f>-0.01753*('Modelos normativos'!AN248-'Dataset experimental'!C248-ABS(G248)-('Modelos Propostos'!E248-'Modelos normativos'!AP248)/0.25291)</f>
        <v>9.6803249379557268E-2</v>
      </c>
      <c r="G248" s="3">
        <f>'Dataset experimental'!K248+'Modelos empíricos'!K248^2+('Modelos Propostos'!E248-'Modelos normativos'!AQ248)*4.10553</f>
        <v>3.4305088963396697</v>
      </c>
      <c r="H248" s="3">
        <f t="shared" si="10"/>
        <v>0.10021437425176352</v>
      </c>
      <c r="I248" s="3">
        <f>(1.61428/'Dataset experimental'!Q248)^3</f>
        <v>-284157.31528646126</v>
      </c>
      <c r="J248" s="3">
        <f>SIN('Dataset experimental'!E248)+1.450178*(SIN('Avaliação do resultado ML'!I248)+'Dataset experimental'!C248)</f>
        <v>2.8656084016615315</v>
      </c>
      <c r="K248" s="3">
        <f>('Modelos empíricos'!C248-'Dataset experimental'!G248)*'Dataset experimental'!AE248-'Modelos normativos'!AP248</f>
        <v>0.18691594350336421</v>
      </c>
      <c r="L248" s="3">
        <f>0.0076*'Dataset experimental'!B248+'Avaliação do resultado ML'!M248+'Avaliação do resultado ML'!N248+(-0.0328)*(0.0171*'Dataset experimental'!AD248-0.9442)*'Avaliação do resultado ML'!O248-'Avaliação do resultado ML'!P248-0.0364</f>
        <v>0.11341717188333438</v>
      </c>
      <c r="M248" s="8">
        <f>0.03283*SIN(0.7328*'Dataset experimental'!D248-1.8266)</f>
        <v>2.9326529015635511E-2</v>
      </c>
      <c r="N248" s="8">
        <f>0.0476*SIN(4.2067/(0.0095*'Dataset experimental'!P248-1.9338)^3)</f>
        <v>5.9120217713462737E-4</v>
      </c>
      <c r="O248" s="8">
        <f>0.0214*'Dataset experimental'!F248-3.1067*'Dataset experimental'!B248*'Dataset experimental'!P248*('Dataset experimental'!T248-'Dataset experimental'!R248)*(0.39*'Dataset experimental'!P248*'Dataset experimental'!T248/'Dataset experimental'!V248-'Dataset experimental'!Z248+3.12)/(100000*'Dataset experimental'!V248)+0.7995</f>
        <v>0.11362046539002668</v>
      </c>
      <c r="P248" s="8">
        <f>0.4461*('Dataset experimental'!Z248-0.6*'Modelos normativos'!AB248)*(3.4*'Dataset experimental'!L248+0.17*'Dataset experimental'!B248/'Modelos normativos'!AC248)/200000</f>
        <v>8.5063126864551045E-2</v>
      </c>
      <c r="Q248" s="3">
        <f>0.0076*'Dataset experimental'!B248+(-0.0328)*(0.0171*'Dataset experimental'!AD248-0.9442)*'Avaliação do resultado ML'!O248-'Avaliação do resultado ML'!P248-0.0364</f>
        <v>8.3499440690564225E-2</v>
      </c>
      <c r="R248" s="3">
        <f t="shared" si="11"/>
        <v>1.1317455477834162</v>
      </c>
      <c r="S248" s="3">
        <f>(-0.042-0.014*'Com TS variável MC2020'!Q257)*('Modelos normativos'!AP248-ABS('Modelos Propostos'!K248)-'Dataset experimental'!W248+COS(T248))</f>
        <v>0.18490501841341003</v>
      </c>
      <c r="T248" s="3">
        <f>'Dataset experimental'!O248-('Modelos normativos'!AQ248-SIN(0.083/('Dataset experimental'!M248-'Dataset experimental'!O248))-'Modelos empíricos'!I248)/0.646</f>
        <v>1.5460163094967525</v>
      </c>
      <c r="X248" s="3">
        <f>'Modelos normativos'!S248+'Avaliação do resultado ML'!A248</f>
        <v>0.33262230534622128</v>
      </c>
      <c r="Y248" s="3">
        <f>X248/'Dataset experimental'!$AF248</f>
        <v>0.97830089807712139</v>
      </c>
      <c r="AK248" s="3">
        <f>'Modelos Propostos'!B248+H248</f>
        <v>0.3303019807219239</v>
      </c>
      <c r="AL248" s="3">
        <f>AK248/'Dataset experimental'!$AF248</f>
        <v>0.97147641388801143</v>
      </c>
      <c r="AW248" s="3">
        <f>'Modelos normativos'!S248+F248</f>
        <v>0.3040204975121828</v>
      </c>
      <c r="AX248" s="3">
        <f>AW248/'Dataset experimental'!$AF248</f>
        <v>0.89417793385936106</v>
      </c>
      <c r="BI248" s="3">
        <f>'Modelos Propostos'!B248+S248</f>
        <v>0.41499262488357042</v>
      </c>
      <c r="BJ248" s="3">
        <f>BI248/'Dataset experimental'!$AF248</f>
        <v>1.2205665437752071</v>
      </c>
      <c r="BU248" s="3">
        <f>'Modelos Propostos'!B248+L248</f>
        <v>0.34350477835349474</v>
      </c>
      <c r="BV248" s="3">
        <f>BU248/'Dataset experimental'!$AF248</f>
        <v>1.0103081716279256</v>
      </c>
      <c r="CH248" s="3">
        <f>'Modelos Propostos'!B248+Q248</f>
        <v>0.31358704716072461</v>
      </c>
      <c r="CI248" s="3">
        <f>CH248/'Dataset experimental'!$AF248</f>
        <v>0.92231484459036639</v>
      </c>
    </row>
    <row r="249" spans="1:87" x14ac:dyDescent="0.25">
      <c r="A249" s="3">
        <f t="shared" si="9"/>
        <v>0.14293363960909283</v>
      </c>
      <c r="B249" s="8">
        <f>'Dataset experimental'!K249*COS('Dataset experimental'!AC249)-'Dataset experimental'!M249-'Dataset experimental'!C249</f>
        <v>2.1305511483275836</v>
      </c>
      <c r="C249" s="8">
        <f>('Dataset experimental'!AE249+SIN('Avaliação do resultado ML'!B249))*0.70674187</f>
        <v>2.3221236861598804</v>
      </c>
      <c r="D249" s="8">
        <f>'Modelos Propostos'!E249+'Avaliação do resultado ML'!C249-'Modelos normativos'!AQ249</f>
        <v>2.0039827048100189</v>
      </c>
      <c r="E249" s="8">
        <f>'Modelos empíricos'!I249+1.1854</f>
        <v>2.2596640175248188</v>
      </c>
      <c r="F249" s="3">
        <f>-0.01753*('Modelos normativos'!AN249-'Dataset experimental'!C249-ABS(G249)-('Modelos Propostos'!E249-'Modelos normativos'!AP249)/0.25291)</f>
        <v>9.2760779869677332E-2</v>
      </c>
      <c r="G249" s="3">
        <f>'Dataset experimental'!K249+'Modelos empíricos'!K249^2+('Modelos Propostos'!E249-'Modelos normativos'!AQ249)*4.10553</f>
        <v>3.664097500391617</v>
      </c>
      <c r="H249" s="3">
        <f t="shared" si="10"/>
        <v>9.7736158203204748E-2</v>
      </c>
      <c r="I249" s="3">
        <f>(1.61428/'Dataset experimental'!Q249)^3</f>
        <v>-284157.31528646126</v>
      </c>
      <c r="J249" s="3">
        <f>SIN('Dataset experimental'!E249)+1.450178*(SIN('Avaliação do resultado ML'!I249)+'Dataset experimental'!C249)</f>
        <v>2.8656084016615315</v>
      </c>
      <c r="K249" s="3">
        <f>('Modelos empíricos'!C249-'Dataset experimental'!G249)*'Dataset experimental'!AE249-'Modelos normativos'!AP249</f>
        <v>0.11142961853964925</v>
      </c>
      <c r="L249" s="3">
        <f>0.0076*'Dataset experimental'!B249+'Avaliação do resultado ML'!M249+'Avaliação do resultado ML'!N249+(-0.0328)*(0.0171*'Dataset experimental'!AD249-0.9442)*'Avaliação do resultado ML'!O249-'Avaliação do resultado ML'!P249-0.0364</f>
        <v>0.11113889001592998</v>
      </c>
      <c r="M249" s="8">
        <f>0.03283*SIN(0.7328*'Dataset experimental'!D249-1.8266)</f>
        <v>2.9326529015635511E-2</v>
      </c>
      <c r="N249" s="8">
        <f>0.0476*SIN(4.2067/(0.0095*'Dataset experimental'!P249-1.9338)^3)</f>
        <v>5.9120217713462737E-4</v>
      </c>
      <c r="O249" s="8">
        <f>0.0214*'Dataset experimental'!F249-3.1067*'Dataset experimental'!B249*'Dataset experimental'!P249*('Dataset experimental'!T249-'Dataset experimental'!R249)*(0.39*'Dataset experimental'!P249*'Dataset experimental'!T249/'Dataset experimental'!V249-'Dataset experimental'!Z249+3.12)/(100000*'Dataset experimental'!V249)+0.7995</f>
        <v>-5.8522801040242767E-3</v>
      </c>
      <c r="P249" s="8">
        <f>0.4461*('Dataset experimental'!Z249-0.6*'Modelos normativos'!AB249)*(3.4*'Dataset experimental'!L249+0.17*'Dataset experimental'!B249/'Modelos normativos'!AC249)/200000</f>
        <v>9.5648256531829845E-2</v>
      </c>
      <c r="Q249" s="3">
        <f>0.0076*'Dataset experimental'!B249+(-0.0328)*(0.0171*'Dataset experimental'!AD249-0.9442)*'Avaliação do resultado ML'!O249-'Avaliação do resultado ML'!P249-0.0364</f>
        <v>8.1221158823159847E-2</v>
      </c>
      <c r="R249" s="3">
        <f t="shared" si="11"/>
        <v>1.1371317643247181</v>
      </c>
      <c r="S249" s="3">
        <f>(-0.042-0.014*'Com TS variável MC2020'!Q258)*('Modelos normativos'!AP249-ABS('Modelos Propostos'!K249)-'Dataset experimental'!W249+COS(T249))</f>
        <v>0.18903790817180774</v>
      </c>
      <c r="T249" s="3">
        <f>'Dataset experimental'!O249-('Modelos normativos'!AQ249-SIN(0.083/('Dataset experimental'!M249-'Dataset experimental'!O249))-'Modelos empíricos'!I249)/0.646</f>
        <v>1.1422606987283499</v>
      </c>
      <c r="X249" s="3">
        <f>'Modelos normativos'!S249+'Avaliação do resultado ML'!A249</f>
        <v>0.37825426774845927</v>
      </c>
      <c r="Y249" s="3">
        <f>X249/'Dataset experimental'!$AF249</f>
        <v>1.0223088317525926</v>
      </c>
      <c r="AK249" s="3">
        <f>'Modelos Propostos'!B249+H249</f>
        <v>0.36170890791208921</v>
      </c>
      <c r="AL249" s="3">
        <f>AK249/'Dataset experimental'!$AF249</f>
        <v>0.97759164300564649</v>
      </c>
      <c r="AW249" s="3">
        <f>'Modelos normativos'!S249+F249</f>
        <v>0.32808140800904378</v>
      </c>
      <c r="AX249" s="3">
        <f>AW249/'Dataset experimental'!$AF249</f>
        <v>0.88670650813255081</v>
      </c>
      <c r="BI249" s="3">
        <f>'Modelos Propostos'!B249+S249</f>
        <v>0.45301065788069217</v>
      </c>
      <c r="BJ249" s="3">
        <f>BI249/'Dataset experimental'!$AF249</f>
        <v>1.2243531294072763</v>
      </c>
      <c r="BU249" s="3">
        <f>'Modelos Propostos'!B249+L249</f>
        <v>0.37511163972481443</v>
      </c>
      <c r="BV249" s="3">
        <f>BU249/'Dataset experimental'!$AF249</f>
        <v>1.0138152424994984</v>
      </c>
      <c r="CH249" s="3">
        <f>'Modelos Propostos'!B249+Q249</f>
        <v>0.34519390853204429</v>
      </c>
      <c r="CI249" s="3">
        <f>CH249/'Dataset experimental'!$AF249</f>
        <v>0.93295650954606568</v>
      </c>
    </row>
    <row r="250" spans="1:87" x14ac:dyDescent="0.25">
      <c r="A250" s="3">
        <f t="shared" si="9"/>
        <v>-3.3891316200557887E-2</v>
      </c>
      <c r="B250" s="8">
        <f>'Dataset experimental'!K250*COS('Dataset experimental'!AC250)-'Dataset experimental'!M250-'Dataset experimental'!C250</f>
        <v>0.19192800238424795</v>
      </c>
      <c r="C250" s="8">
        <f>('Dataset experimental'!AE250+SIN('Avaliação do resultado ML'!B250))*0.70674187</f>
        <v>-0.20561526042999217</v>
      </c>
      <c r="D250" s="8">
        <f>'Modelos Propostos'!E250+'Avaliação do resultado ML'!C250-'Modelos normativos'!AQ250</f>
        <v>-0.11027967958673196</v>
      </c>
      <c r="E250" s="8">
        <f>'Modelos empíricos'!I250+1.1854</f>
        <v>2.7292775767692907</v>
      </c>
      <c r="F250" s="3">
        <f>-0.01753*('Modelos normativos'!AN250-'Dataset experimental'!C250-ABS(G250)-('Modelos Propostos'!E250-'Modelos normativos'!AP250)/0.25291)</f>
        <v>-2.2582322346046221E-2</v>
      </c>
      <c r="G250" s="3">
        <f>'Dataset experimental'!K250+'Modelos empíricos'!K250^2+('Modelos Propostos'!E250-'Modelos normativos'!AQ250)*4.10553</f>
        <v>-0.12918245945756229</v>
      </c>
      <c r="H250" s="3">
        <f t="shared" si="10"/>
        <v>-9.4454121663337304E-2</v>
      </c>
      <c r="I250" s="3">
        <f>(1.61428/'Dataset experimental'!Q250)^3</f>
        <v>-33.279443147515174</v>
      </c>
      <c r="J250" s="3">
        <f>SIN('Dataset experimental'!E250)+1.450178*(SIN('Avaliação do resultado ML'!I250)+'Dataset experimental'!C250)</f>
        <v>-2.2007743196840668</v>
      </c>
      <c r="K250" s="3">
        <f>('Modelos empíricos'!C250-'Dataset experimental'!G250)*'Dataset experimental'!AE250-'Modelos normativos'!AP250</f>
        <v>-0.67629304745992691</v>
      </c>
      <c r="L250" s="3">
        <f>0.0076*'Dataset experimental'!B250+'Avaliação do resultado ML'!M250+'Avaliação do resultado ML'!N250+(-0.0328)*(0.0171*'Dataset experimental'!AD250-0.9442)*'Avaliação do resultado ML'!O250-'Avaliação do resultado ML'!P250-0.0364</f>
        <v>-7.2990409012805138E-2</v>
      </c>
      <c r="M250" s="8">
        <f>0.03283*SIN(0.7328*'Dataset experimental'!D250-1.8266)</f>
        <v>-1.1595882783440576E-2</v>
      </c>
      <c r="N250" s="8">
        <f>0.0476*SIN(4.2067/(0.0095*'Dataset experimental'!P250-1.9338)^3)</f>
        <v>-2.3714386522401713E-2</v>
      </c>
      <c r="O250" s="8">
        <f>0.0214*'Dataset experimental'!F250-3.1067*'Dataset experimental'!B250*'Dataset experimental'!P250*('Dataset experimental'!T250-'Dataset experimental'!R250)*(0.39*'Dataset experimental'!P250*'Dataset experimental'!T250/'Dataset experimental'!V250-'Dataset experimental'!Z250+3.12)/(100000*'Dataset experimental'!V250)+0.7995</f>
        <v>-0.53639163114727018</v>
      </c>
      <c r="P250" s="8">
        <f>0.4461*('Dataset experimental'!Z250-0.6*'Modelos normativos'!AB250)*(3.4*'Dataset experimental'!L250+0.17*'Dataset experimental'!B250/'Modelos normativos'!AC250)/200000</f>
        <v>0.11366129088623395</v>
      </c>
      <c r="Q250" s="3">
        <f>0.0076*'Dataset experimental'!B250+(-0.0328)*(0.0171*'Dataset experimental'!AD250-0.9442)*'Avaliação do resultado ML'!O250-'Avaliação do resultado ML'!P250-0.0364</f>
        <v>-3.7680139706962851E-2</v>
      </c>
      <c r="R250" s="3">
        <f t="shared" si="11"/>
        <v>0.77276044419707546</v>
      </c>
      <c r="S250" s="3">
        <f>(-0.042-0.014*'Com TS variável MC2020'!Q259)*('Modelos normativos'!AP250-ABS('Modelos Propostos'!K250)-'Dataset experimental'!W250+COS(T250))</f>
        <v>2.0588905682565804E-2</v>
      </c>
      <c r="T250" s="3">
        <f>'Dataset experimental'!O250-('Modelos normativos'!AQ250-SIN(0.083/('Dataset experimental'!M250-'Dataset experimental'!O250))-'Modelos empíricos'!I250)/0.646</f>
        <v>2.2562559089975744</v>
      </c>
      <c r="X250" s="3">
        <f>'Modelos normativos'!S250+'Avaliação do resultado ML'!A250</f>
        <v>0.23339798253036051</v>
      </c>
      <c r="Y250" s="3">
        <f>X250/'Dataset experimental'!$AF250</f>
        <v>1.1669899126518024</v>
      </c>
      <c r="AK250" s="3">
        <f>'Modelos Propostos'!B250+H250</f>
        <v>0.22328501926732333</v>
      </c>
      <c r="AL250" s="3">
        <f>AK250/'Dataset experimental'!$AF250</f>
        <v>1.1164250963366167</v>
      </c>
      <c r="AW250" s="3">
        <f>'Modelos normativos'!S250+F250</f>
        <v>0.24470697638487215</v>
      </c>
      <c r="AX250" s="3">
        <f>AW250/'Dataset experimental'!$AF250</f>
        <v>1.2235348819243608</v>
      </c>
      <c r="BI250" s="3">
        <f>'Modelos Propostos'!B250+S250</f>
        <v>0.33832804661322646</v>
      </c>
      <c r="BJ250" s="3">
        <f>BI250/'Dataset experimental'!$AF250</f>
        <v>1.6916402330661322</v>
      </c>
      <c r="BU250" s="3">
        <f>'Modelos Propostos'!B250+L250</f>
        <v>0.24474873191785551</v>
      </c>
      <c r="BV250" s="3">
        <f>BU250/'Dataset experimental'!$AF250</f>
        <v>1.2237436595892774</v>
      </c>
      <c r="CH250" s="3">
        <f>'Modelos Propostos'!B250+Q250</f>
        <v>0.28005900122369776</v>
      </c>
      <c r="CI250" s="3">
        <f>CH250/'Dataset experimental'!$AF250</f>
        <v>1.4002950061184887</v>
      </c>
    </row>
    <row r="251" spans="1:87" x14ac:dyDescent="0.25">
      <c r="A251" s="3">
        <f t="shared" si="9"/>
        <v>-2.2681218451839909E-2</v>
      </c>
      <c r="B251" s="8">
        <f>'Dataset experimental'!K251*COS('Dataset experimental'!AC251)-'Dataset experimental'!M251-'Dataset experimental'!C251</f>
        <v>0.19192800238424795</v>
      </c>
      <c r="C251" s="8">
        <f>('Dataset experimental'!AE251+SIN('Avaliação do resultado ML'!B251))*0.70674187</f>
        <v>-0.10311017396796054</v>
      </c>
      <c r="D251" s="8">
        <f>'Modelos Propostos'!E251+'Avaliação do resultado ML'!C251-'Modelos normativos'!AQ251</f>
        <v>-0.13209509778311082</v>
      </c>
      <c r="E251" s="8">
        <f>'Modelos empíricos'!I251+1.1854</f>
        <v>2.1516232185683104</v>
      </c>
      <c r="F251" s="3">
        <f>-0.01753*('Modelos normativos'!AN251-'Dataset experimental'!C251-ABS(G251)-('Modelos Propostos'!E251-'Modelos normativos'!AP251)/0.25291)</f>
        <v>-4.2415157099487975E-2</v>
      </c>
      <c r="G251" s="3">
        <f>'Dataset experimental'!K251+'Modelos empíricos'!K251^2+('Modelos Propostos'!E251-'Modelos normativos'!AQ251)*4.10553</f>
        <v>-0.62874093482573734</v>
      </c>
      <c r="H251" s="3">
        <f t="shared" si="10"/>
        <v>-0.10552182397573825</v>
      </c>
      <c r="I251" s="3">
        <f>(1.61428/'Dataset experimental'!Q251)^3</f>
        <v>-33.279443147515174</v>
      </c>
      <c r="J251" s="3">
        <f>SIN('Dataset experimental'!E251)+1.450178*(SIN('Avaliação do resultado ML'!I251)+'Dataset experimental'!C251)</f>
        <v>-2.2007743196840668</v>
      </c>
      <c r="K251" s="3">
        <f>('Modelos empíricos'!C251-'Dataset experimental'!G251)*'Dataset experimental'!AE251-'Modelos normativos'!AP251</f>
        <v>-1.0134146530767694</v>
      </c>
      <c r="L251" s="3">
        <f>0.0076*'Dataset experimental'!B251+'Avaliação do resultado ML'!M251+'Avaliação do resultado ML'!N251+(-0.0328)*(0.0171*'Dataset experimental'!AD251-0.9442)*'Avaliação do resultado ML'!O251-'Avaliação do resultado ML'!P251-0.0364</f>
        <v>-8.3973849706687059E-2</v>
      </c>
      <c r="M251" s="8">
        <f>0.03283*SIN(0.7328*'Dataset experimental'!D251-1.8266)</f>
        <v>-1.1595882783440576E-2</v>
      </c>
      <c r="N251" s="8">
        <f>0.0476*SIN(4.2067/(0.0095*'Dataset experimental'!P251-1.9338)^3)</f>
        <v>-2.3714386522401713E-2</v>
      </c>
      <c r="O251" s="8">
        <f>0.0214*'Dataset experimental'!F251-3.1067*'Dataset experimental'!B251*'Dataset experimental'!P251*('Dataset experimental'!T251-'Dataset experimental'!R251)*(0.39*'Dataset experimental'!P251*'Dataset experimental'!T251/'Dataset experimental'!V251-'Dataset experimental'!Z251+3.12)/(100000*'Dataset experimental'!V251)+0.7995</f>
        <v>-0.75351925880492587</v>
      </c>
      <c r="P251" s="8">
        <f>0.4461*('Dataset experimental'!Z251-0.6*'Modelos normativos'!AB251)*(3.4*'Dataset experimental'!L251+0.17*'Dataset experimental'!B251/'Modelos normativos'!AC251)/200000</f>
        <v>0.12481303599515317</v>
      </c>
      <c r="Q251" s="3">
        <f>0.0076*'Dataset experimental'!B251+(-0.0328)*(0.0171*'Dataset experimental'!AD251-0.9442)*'Avaliação do resultado ML'!O251-'Avaliação do resultado ML'!P251-0.0364</f>
        <v>-4.8663580400844772E-2</v>
      </c>
      <c r="R251" s="3">
        <f t="shared" si="11"/>
        <v>0.79579604050432695</v>
      </c>
      <c r="S251" s="3">
        <f>(-0.042-0.014*'Com TS variável MC2020'!Q260)*('Modelos normativos'!AP251-ABS('Modelos Propostos'!K251)-'Dataset experimental'!W251+COS(T251))</f>
        <v>-3.2751628528047264E-2</v>
      </c>
      <c r="T251" s="3">
        <f>'Dataset experimental'!O251-('Modelos normativos'!AQ251-SIN(0.083/('Dataset experimental'!M251-'Dataset experimental'!O251))-'Modelos empíricos'!I251)/0.646</f>
        <v>1.1696075144783933</v>
      </c>
      <c r="X251" s="3">
        <f>'Modelos normativos'!S251+'Avaliação do resultado ML'!A251</f>
        <v>0.27434051096383555</v>
      </c>
      <c r="Y251" s="3">
        <f>X251/'Dataset experimental'!$AF251</f>
        <v>0.78383003132524443</v>
      </c>
      <c r="AK251" s="3">
        <f>'Modelos Propostos'!B251+H251</f>
        <v>0.25095258918086549</v>
      </c>
      <c r="AL251" s="3">
        <f>AK251/'Dataset experimental'!$AF251</f>
        <v>0.71700739765961574</v>
      </c>
      <c r="AW251" s="3">
        <f>'Modelos normativos'!S251+F251</f>
        <v>0.2546065723161875</v>
      </c>
      <c r="AX251" s="3">
        <f>AW251/'Dataset experimental'!$AF251</f>
        <v>0.72744734947482148</v>
      </c>
      <c r="BI251" s="3">
        <f>'Modelos Propostos'!B251+S251</f>
        <v>0.32372278462855653</v>
      </c>
      <c r="BJ251" s="3">
        <f>BI251/'Dataset experimental'!$AF251</f>
        <v>0.9249222417958759</v>
      </c>
      <c r="BU251" s="3">
        <f>'Modelos Propostos'!B251+L251</f>
        <v>0.27250056344991669</v>
      </c>
      <c r="BV251" s="3">
        <f>BU251/'Dataset experimental'!$AF251</f>
        <v>0.77857303842833347</v>
      </c>
      <c r="CH251" s="3">
        <f>'Modelos Propostos'!B251+Q251</f>
        <v>0.30781083275575899</v>
      </c>
      <c r="CI251" s="3">
        <f>CH251/'Dataset experimental'!$AF251</f>
        <v>0.87945952215931145</v>
      </c>
    </row>
    <row r="252" spans="1:87" x14ac:dyDescent="0.25">
      <c r="A252" s="3">
        <f t="shared" si="9"/>
        <v>-3.2929496022525186E-2</v>
      </c>
      <c r="B252" s="8">
        <f>'Dataset experimental'!K252*COS('Dataset experimental'!AC252)-'Dataset experimental'!M252-'Dataset experimental'!C252</f>
        <v>0.19192800238424795</v>
      </c>
      <c r="C252" s="8">
        <f>('Dataset experimental'!AE252+SIN('Avaliação do resultado ML'!B252))*0.70674187</f>
        <v>-0.20440931823632125</v>
      </c>
      <c r="D252" s="8">
        <f>'Modelos Propostos'!E252+'Avaliação do resultado ML'!C252-'Modelos normativos'!AQ252</f>
        <v>-0.12218682248888738</v>
      </c>
      <c r="E252" s="8">
        <f>'Modelos empíricos'!I252+1.1854</f>
        <v>2.7356829665022904</v>
      </c>
      <c r="F252" s="3">
        <f>-0.01753*('Modelos normativos'!AN252-'Dataset experimental'!C252-ABS(G252)-('Modelos Propostos'!E252-'Modelos normativos'!AP252)/0.25291)</f>
        <v>-2.2856868971482001E-2</v>
      </c>
      <c r="G252" s="3">
        <f>'Dataset experimental'!K252+'Modelos empíricos'!K252^2+('Modelos Propostos'!E252-'Modelos normativos'!AQ252)*4.10553</f>
        <v>-0.18458062342901299</v>
      </c>
      <c r="H252" s="3">
        <f t="shared" si="10"/>
        <v>-9.5058573221069143E-2</v>
      </c>
      <c r="I252" s="3">
        <f>(1.61428/'Dataset experimental'!Q252)^3</f>
        <v>-33.279443147515174</v>
      </c>
      <c r="J252" s="3">
        <f>SIN('Dataset experimental'!E252)+1.450178*(SIN('Avaliação do resultado ML'!I252)+'Dataset experimental'!C252)</f>
        <v>-2.2007743196840668</v>
      </c>
      <c r="K252" s="3">
        <f>('Modelos empíricos'!C252-'Dataset experimental'!G252)*'Dataset experimental'!AE252-'Modelos normativos'!AP252</f>
        <v>-0.69470460876762785</v>
      </c>
      <c r="L252" s="3">
        <f>0.0076*'Dataset experimental'!B252+'Avaliação do resultado ML'!M252+'Avaliação do resultado ML'!N252+(-0.0328)*(0.0171*'Dataset experimental'!AD252-0.9442)*'Avaliação do resultado ML'!O252-'Avaliação do resultado ML'!P252-0.0364</f>
        <v>-7.3594865189047329E-2</v>
      </c>
      <c r="M252" s="8">
        <f>0.03283*SIN(0.7328*'Dataset experimental'!D252-1.8266)</f>
        <v>-1.1595882783440576E-2</v>
      </c>
      <c r="N252" s="8">
        <f>0.0476*SIN(4.2067/(0.0095*'Dataset experimental'!P252-1.9338)^3)</f>
        <v>-2.3714386522401713E-2</v>
      </c>
      <c r="O252" s="8">
        <f>0.0214*'Dataset experimental'!F252-3.1067*'Dataset experimental'!B252*'Dataset experimental'!P252*('Dataset experimental'!T252-'Dataset experimental'!R252)*(0.39*'Dataset experimental'!P252*'Dataset experimental'!T252/'Dataset experimental'!V252-'Dataset experimental'!Z252+3.12)/(100000*'Dataset experimental'!V252)+0.7995</f>
        <v>-0.54585192751406464</v>
      </c>
      <c r="P252" s="8">
        <f>0.4461*('Dataset experimental'!Z252-0.6*'Modelos normativos'!AB252)*(3.4*'Dataset experimental'!L252+0.17*'Dataset experimental'!B252/'Modelos normativos'!AC252)/200000</f>
        <v>0.11414717476418827</v>
      </c>
      <c r="Q252" s="3">
        <f>0.0076*'Dataset experimental'!B252+(-0.0328)*(0.0171*'Dataset experimental'!AD252-0.9442)*'Avaliação do resultado ML'!O252-'Avaliação do resultado ML'!P252-0.0364</f>
        <v>-3.8284595883205041E-2</v>
      </c>
      <c r="R252" s="3">
        <f t="shared" si="11"/>
        <v>0.77420544718143824</v>
      </c>
      <c r="S252" s="3">
        <f>(-0.042-0.014*'Com TS variável MC2020'!Q261)*('Modelos normativos'!AP252-ABS('Modelos Propostos'!K252)-'Dataset experimental'!W252+COS(T252))</f>
        <v>2.0338911977823938E-2</v>
      </c>
      <c r="T252" s="3">
        <f>'Dataset experimental'!O252-('Modelos normativos'!AQ252-SIN(0.083/('Dataset experimental'!M252-'Dataset experimental'!O252))-'Modelos empíricos'!I252)/0.646</f>
        <v>2.2458724796433538</v>
      </c>
      <c r="X252" s="3">
        <f>'Modelos normativos'!S252+'Avaliação do resultado ML'!A252</f>
        <v>0.23565525096165027</v>
      </c>
      <c r="Y252" s="3">
        <f>X252/'Dataset experimental'!$AF252</f>
        <v>1.1782762548082513</v>
      </c>
      <c r="AK252" s="3">
        <f>'Modelos Propostos'!B252+H252</f>
        <v>0.22436827166076084</v>
      </c>
      <c r="AL252" s="3">
        <f>AK252/'Dataset experimental'!$AF252</f>
        <v>1.121841358303804</v>
      </c>
      <c r="AW252" s="3">
        <f>'Modelos normativos'!S252+F252</f>
        <v>0.24572787801269344</v>
      </c>
      <c r="AX252" s="3">
        <f>AW252/'Dataset experimental'!$AF252</f>
        <v>1.2286393900634671</v>
      </c>
      <c r="BI252" s="3">
        <f>'Modelos Propostos'!B252+S252</f>
        <v>0.33976575685965393</v>
      </c>
      <c r="BJ252" s="3">
        <f>BI252/'Dataset experimental'!$AF252</f>
        <v>1.6988287842982697</v>
      </c>
      <c r="BU252" s="3">
        <f>'Modelos Propostos'!B252+L252</f>
        <v>0.24583197969278264</v>
      </c>
      <c r="BV252" s="3">
        <f>BU252/'Dataset experimental'!$AF252</f>
        <v>1.2291598984639132</v>
      </c>
      <c r="CH252" s="3">
        <f>'Modelos Propostos'!B252+Q252</f>
        <v>0.28114224899862494</v>
      </c>
      <c r="CI252" s="3">
        <f>CH252/'Dataset experimental'!$AF252</f>
        <v>1.4057112449931246</v>
      </c>
    </row>
    <row r="253" spans="1:87" x14ac:dyDescent="0.25">
      <c r="A253" s="3">
        <f t="shared" si="9"/>
        <v>-2.8876641729299914E-2</v>
      </c>
      <c r="B253" s="8">
        <f>'Dataset experimental'!K253*COS('Dataset experimental'!AC253)-'Dataset experimental'!M253-'Dataset experimental'!C253</f>
        <v>0.19192800238424795</v>
      </c>
      <c r="C253" s="8">
        <f>('Dataset experimental'!AE253+SIN('Avaliação do resultado ML'!B253))*0.70674187</f>
        <v>-0.10311017396796054</v>
      </c>
      <c r="D253" s="8">
        <f>'Modelos Propostos'!E253+'Avaliação do resultado ML'!C253-'Modelos normativos'!AQ253</f>
        <v>-0.13209509778311082</v>
      </c>
      <c r="E253" s="8">
        <f>'Modelos empíricos'!I253+1.1854</f>
        <v>2.5381125059956346</v>
      </c>
      <c r="F253" s="3">
        <f>-0.01753*('Modelos normativos'!AN253-'Dataset experimental'!C253-ABS(G253)-('Modelos Propostos'!E253-'Modelos normativos'!AP253)/0.25291)</f>
        <v>-4.2415157099487975E-2</v>
      </c>
      <c r="G253" s="3">
        <f>'Dataset experimental'!K253+'Modelos empíricos'!K253^2+('Modelos Propostos'!E253-'Modelos normativos'!AQ253)*4.10553</f>
        <v>-0.62874093482573734</v>
      </c>
      <c r="H253" s="3">
        <f t="shared" si="10"/>
        <v>-0.10552182397573825</v>
      </c>
      <c r="I253" s="3">
        <f>(1.61428/'Dataset experimental'!Q253)^3</f>
        <v>-33.279443147515174</v>
      </c>
      <c r="J253" s="3">
        <f>SIN('Dataset experimental'!E253)+1.450178*(SIN('Avaliação do resultado ML'!I253)+'Dataset experimental'!C253)</f>
        <v>-2.2007743196840668</v>
      </c>
      <c r="K253" s="3">
        <f>('Modelos empíricos'!C253-'Dataset experimental'!G253)*'Dataset experimental'!AE253-'Modelos normativos'!AP253</f>
        <v>-1.0134146530767694</v>
      </c>
      <c r="L253" s="3">
        <f>0.0076*'Dataset experimental'!B253+'Avaliação do resultado ML'!M253+'Avaliação do resultado ML'!N253+(-0.0328)*(0.0171*'Dataset experimental'!AD253-0.9442)*'Avaliação do resultado ML'!O253-'Avaliação do resultado ML'!P253-0.0364</f>
        <v>-8.3973849706687059E-2</v>
      </c>
      <c r="M253" s="8">
        <f>0.03283*SIN(0.7328*'Dataset experimental'!D253-1.8266)</f>
        <v>-1.1595882783440576E-2</v>
      </c>
      <c r="N253" s="8">
        <f>0.0476*SIN(4.2067/(0.0095*'Dataset experimental'!P253-1.9338)^3)</f>
        <v>-2.3714386522401713E-2</v>
      </c>
      <c r="O253" s="8">
        <f>0.0214*'Dataset experimental'!F253-3.1067*'Dataset experimental'!B253*'Dataset experimental'!P253*('Dataset experimental'!T253-'Dataset experimental'!R253)*(0.39*'Dataset experimental'!P253*'Dataset experimental'!T253/'Dataset experimental'!V253-'Dataset experimental'!Z253+3.12)/(100000*'Dataset experimental'!V253)+0.7995</f>
        <v>-0.75351925880492587</v>
      </c>
      <c r="P253" s="8">
        <f>0.4461*('Dataset experimental'!Z253-0.6*'Modelos normativos'!AB253)*(3.4*'Dataset experimental'!L253+0.17*'Dataset experimental'!B253/'Modelos normativos'!AC253)/200000</f>
        <v>0.12481303599515317</v>
      </c>
      <c r="Q253" s="3">
        <f>0.0076*'Dataset experimental'!B253+(-0.0328)*(0.0171*'Dataset experimental'!AD253-0.9442)*'Avaliação do resultado ML'!O253-'Avaliação do resultado ML'!P253-0.0364</f>
        <v>-4.8663580400844772E-2</v>
      </c>
      <c r="R253" s="3">
        <f t="shared" si="11"/>
        <v>0.79579604050432695</v>
      </c>
      <c r="S253" s="3">
        <f>(-0.042-0.014*'Com TS variável MC2020'!Q262)*('Modelos normativos'!AP253-ABS('Modelos Propostos'!K253)-'Dataset experimental'!W253+COS(T253))</f>
        <v>3.0805420726477261E-4</v>
      </c>
      <c r="T253" s="3">
        <f>'Dataset experimental'!O253-('Modelos normativos'!AQ253-SIN(0.083/('Dataset experimental'!M253-'Dataset experimental'!O253))-'Modelos empíricos'!I253)/0.646</f>
        <v>1.7678881451708455</v>
      </c>
      <c r="X253" s="3">
        <f>'Modelos normativos'!S253+'Avaliação do resultado ML'!A253</f>
        <v>0.26814508768637552</v>
      </c>
      <c r="Y253" s="3">
        <f>X253/'Dataset experimental'!$AF253</f>
        <v>1.0725803507455021</v>
      </c>
      <c r="AK253" s="3">
        <f>'Modelos Propostos'!B253+H253</f>
        <v>0.25095258918086549</v>
      </c>
      <c r="AL253" s="3">
        <f>AK253/'Dataset experimental'!$AF253</f>
        <v>1.003810356723462</v>
      </c>
      <c r="AW253" s="3">
        <f>'Modelos normativos'!S253+F253</f>
        <v>0.2546065723161875</v>
      </c>
      <c r="AX253" s="3">
        <f>AW253/'Dataset experimental'!$AF253</f>
        <v>1.01842628926475</v>
      </c>
      <c r="BI253" s="3">
        <f>'Modelos Propostos'!B253+S253</f>
        <v>0.35678246736386854</v>
      </c>
      <c r="BJ253" s="3">
        <f>BI253/'Dataset experimental'!$AF253</f>
        <v>1.4271298694554742</v>
      </c>
      <c r="BU253" s="3">
        <f>'Modelos Propostos'!B253+L253</f>
        <v>0.27250056344991669</v>
      </c>
      <c r="BV253" s="3">
        <f>BU253/'Dataset experimental'!$AF253</f>
        <v>1.0900022537996668</v>
      </c>
      <c r="CH253" s="3">
        <f>'Modelos Propostos'!B253+Q253</f>
        <v>0.30781083275575899</v>
      </c>
      <c r="CI253" s="3">
        <f>CH253/'Dataset experimental'!$AF253</f>
        <v>1.231243331023036</v>
      </c>
    </row>
    <row r="254" spans="1:87" x14ac:dyDescent="0.25">
      <c r="A254" s="3">
        <f t="shared" si="9"/>
        <v>-3.2929496022525186E-2</v>
      </c>
      <c r="B254" s="8">
        <f>'Dataset experimental'!K254*COS('Dataset experimental'!AC254)-'Dataset experimental'!M254-'Dataset experimental'!C254</f>
        <v>0.19192800238424795</v>
      </c>
      <c r="C254" s="8">
        <f>('Dataset experimental'!AE254+SIN('Avaliação do resultado ML'!B254))*0.70674187</f>
        <v>-0.20440931823632125</v>
      </c>
      <c r="D254" s="8">
        <f>'Modelos Propostos'!E254+'Avaliação do resultado ML'!C254-'Modelos normativos'!AQ254</f>
        <v>-0.12218682248888738</v>
      </c>
      <c r="E254" s="8">
        <f>'Modelos empíricos'!I254+1.1854</f>
        <v>2.7356829665022904</v>
      </c>
      <c r="F254" s="3">
        <f>-0.01753*('Modelos normativos'!AN254-'Dataset experimental'!C254-ABS(G254)-('Modelos Propostos'!E254-'Modelos normativos'!AP254)/0.25291)</f>
        <v>-2.2856868971482001E-2</v>
      </c>
      <c r="G254" s="3">
        <f>'Dataset experimental'!K254+'Modelos empíricos'!K254^2+('Modelos Propostos'!E254-'Modelos normativos'!AQ254)*4.10553</f>
        <v>-0.18458062342901299</v>
      </c>
      <c r="H254" s="3">
        <f t="shared" si="10"/>
        <v>-9.5058573221069143E-2</v>
      </c>
      <c r="I254" s="3">
        <f>(1.61428/'Dataset experimental'!Q254)^3</f>
        <v>-33.279443147515174</v>
      </c>
      <c r="J254" s="3">
        <f>SIN('Dataset experimental'!E254)+1.450178*(SIN('Avaliação do resultado ML'!I254)+'Dataset experimental'!C254)</f>
        <v>-2.2007743196840668</v>
      </c>
      <c r="K254" s="3">
        <f>('Modelos empíricos'!C254-'Dataset experimental'!G254)*'Dataset experimental'!AE254-'Modelos normativos'!AP254</f>
        <v>-0.69470460876762785</v>
      </c>
      <c r="L254" s="3">
        <f>0.0076*'Dataset experimental'!B254+'Avaliação do resultado ML'!M254+'Avaliação do resultado ML'!N254+(-0.0328)*(0.0171*'Dataset experimental'!AD254-0.9442)*'Avaliação do resultado ML'!O254-'Avaliação do resultado ML'!P254-0.0364</f>
        <v>-7.3594865189047329E-2</v>
      </c>
      <c r="M254" s="8">
        <f>0.03283*SIN(0.7328*'Dataset experimental'!D254-1.8266)</f>
        <v>-1.1595882783440576E-2</v>
      </c>
      <c r="N254" s="8">
        <f>0.0476*SIN(4.2067/(0.0095*'Dataset experimental'!P254-1.9338)^3)</f>
        <v>-2.3714386522401713E-2</v>
      </c>
      <c r="O254" s="8">
        <f>0.0214*'Dataset experimental'!F254-3.1067*'Dataset experimental'!B254*'Dataset experimental'!P254*('Dataset experimental'!T254-'Dataset experimental'!R254)*(0.39*'Dataset experimental'!P254*'Dataset experimental'!T254/'Dataset experimental'!V254-'Dataset experimental'!Z254+3.12)/(100000*'Dataset experimental'!V254)+0.7995</f>
        <v>-0.54585192751406464</v>
      </c>
      <c r="P254" s="8">
        <f>0.4461*('Dataset experimental'!Z254-0.6*'Modelos normativos'!AB254)*(3.4*'Dataset experimental'!L254+0.17*'Dataset experimental'!B254/'Modelos normativos'!AC254)/200000</f>
        <v>0.11414717476418827</v>
      </c>
      <c r="Q254" s="3">
        <f>0.0076*'Dataset experimental'!B254+(-0.0328)*(0.0171*'Dataset experimental'!AD254-0.9442)*'Avaliação do resultado ML'!O254-'Avaliação do resultado ML'!P254-0.0364</f>
        <v>-3.8284595883205041E-2</v>
      </c>
      <c r="R254" s="3">
        <f t="shared" si="11"/>
        <v>0.77420544718143824</v>
      </c>
      <c r="S254" s="3">
        <f>(-0.042-0.014*'Com TS variável MC2020'!Q263)*('Modelos normativos'!AP254-ABS('Modelos Propostos'!K254)-'Dataset experimental'!W254+COS(T254))</f>
        <v>2.0338911977823938E-2</v>
      </c>
      <c r="T254" s="3">
        <f>'Dataset experimental'!O254-('Modelos normativos'!AQ254-SIN(0.083/('Dataset experimental'!M254-'Dataset experimental'!O254))-'Modelos empíricos'!I254)/0.646</f>
        <v>2.2458724796433538</v>
      </c>
      <c r="X254" s="3">
        <f>'Modelos normativos'!S254+'Avaliação do resultado ML'!A254</f>
        <v>0.23565525096165027</v>
      </c>
      <c r="Y254" s="3">
        <f>X254/'Dataset experimental'!$AF254</f>
        <v>1.1782762548082513</v>
      </c>
      <c r="AK254" s="3">
        <f>'Modelos Propostos'!B254+H254</f>
        <v>0.22436827166076084</v>
      </c>
      <c r="AL254" s="3">
        <f>AK254/'Dataset experimental'!$AF254</f>
        <v>1.121841358303804</v>
      </c>
      <c r="AW254" s="3">
        <f>'Modelos normativos'!S254+F254</f>
        <v>0.24572787801269344</v>
      </c>
      <c r="AX254" s="3">
        <f>AW254/'Dataset experimental'!$AF254</f>
        <v>1.2286393900634671</v>
      </c>
      <c r="BI254" s="3">
        <f>'Modelos Propostos'!B254+S254</f>
        <v>0.33976575685965393</v>
      </c>
      <c r="BJ254" s="3">
        <f>BI254/'Dataset experimental'!$AF254</f>
        <v>1.6988287842982697</v>
      </c>
      <c r="BU254" s="3">
        <f>'Modelos Propostos'!B254+L254</f>
        <v>0.24583197969278264</v>
      </c>
      <c r="BV254" s="3">
        <f>BU254/'Dataset experimental'!$AF254</f>
        <v>1.2291598984639132</v>
      </c>
      <c r="CH254" s="3">
        <f>'Modelos Propostos'!B254+Q254</f>
        <v>0.28114224899862494</v>
      </c>
      <c r="CI254" s="3">
        <f>CH254/'Dataset experimental'!$AF254</f>
        <v>1.4057112449931246</v>
      </c>
    </row>
    <row r="255" spans="1:87" x14ac:dyDescent="0.25">
      <c r="A255" s="3">
        <f t="shared" si="9"/>
        <v>-2.8876641729299914E-2</v>
      </c>
      <c r="B255" s="8">
        <f>'Dataset experimental'!K255*COS('Dataset experimental'!AC255)-'Dataset experimental'!M255-'Dataset experimental'!C255</f>
        <v>0.19192800238424795</v>
      </c>
      <c r="C255" s="8">
        <f>('Dataset experimental'!AE255+SIN('Avaliação do resultado ML'!B255))*0.70674187</f>
        <v>-0.10311017396796054</v>
      </c>
      <c r="D255" s="8">
        <f>'Modelos Propostos'!E255+'Avaliação do resultado ML'!C255-'Modelos normativos'!AQ255</f>
        <v>-0.13209509778311082</v>
      </c>
      <c r="E255" s="8">
        <f>'Modelos empíricos'!I255+1.1854</f>
        <v>2.5381125059956346</v>
      </c>
      <c r="F255" s="3">
        <f>-0.01753*('Modelos normativos'!AN255-'Dataset experimental'!C255-ABS(G255)-('Modelos Propostos'!E255-'Modelos normativos'!AP255)/0.25291)</f>
        <v>-4.2415157099487975E-2</v>
      </c>
      <c r="G255" s="3">
        <f>'Dataset experimental'!K255+'Modelos empíricos'!K255^2+('Modelos Propostos'!E255-'Modelos normativos'!AQ255)*4.10553</f>
        <v>-0.62874093482573734</v>
      </c>
      <c r="H255" s="3">
        <f t="shared" si="10"/>
        <v>-0.10552182397573825</v>
      </c>
      <c r="I255" s="3">
        <f>(1.61428/'Dataset experimental'!Q255)^3</f>
        <v>-33.279443147515174</v>
      </c>
      <c r="J255" s="3">
        <f>SIN('Dataset experimental'!E255)+1.450178*(SIN('Avaliação do resultado ML'!I255)+'Dataset experimental'!C255)</f>
        <v>-2.2007743196840668</v>
      </c>
      <c r="K255" s="3">
        <f>('Modelos empíricos'!C255-'Dataset experimental'!G255)*'Dataset experimental'!AE255-'Modelos normativos'!AP255</f>
        <v>-1.0134146530767694</v>
      </c>
      <c r="L255" s="3">
        <f>0.0076*'Dataset experimental'!B255+'Avaliação do resultado ML'!M255+'Avaliação do resultado ML'!N255+(-0.0328)*(0.0171*'Dataset experimental'!AD255-0.9442)*'Avaliação do resultado ML'!O255-'Avaliação do resultado ML'!P255-0.0364</f>
        <v>-8.3973849706687059E-2</v>
      </c>
      <c r="M255" s="8">
        <f>0.03283*SIN(0.7328*'Dataset experimental'!D255-1.8266)</f>
        <v>-1.1595882783440576E-2</v>
      </c>
      <c r="N255" s="8">
        <f>0.0476*SIN(4.2067/(0.0095*'Dataset experimental'!P255-1.9338)^3)</f>
        <v>-2.3714386522401713E-2</v>
      </c>
      <c r="O255" s="8">
        <f>0.0214*'Dataset experimental'!F255-3.1067*'Dataset experimental'!B255*'Dataset experimental'!P255*('Dataset experimental'!T255-'Dataset experimental'!R255)*(0.39*'Dataset experimental'!P255*'Dataset experimental'!T255/'Dataset experimental'!V255-'Dataset experimental'!Z255+3.12)/(100000*'Dataset experimental'!V255)+0.7995</f>
        <v>-0.75351925880492587</v>
      </c>
      <c r="P255" s="8">
        <f>0.4461*('Dataset experimental'!Z255-0.6*'Modelos normativos'!AB255)*(3.4*'Dataset experimental'!L255+0.17*'Dataset experimental'!B255/'Modelos normativos'!AC255)/200000</f>
        <v>0.12481303599515317</v>
      </c>
      <c r="Q255" s="3">
        <f>0.0076*'Dataset experimental'!B255+(-0.0328)*(0.0171*'Dataset experimental'!AD255-0.9442)*'Avaliação do resultado ML'!O255-'Avaliação do resultado ML'!P255-0.0364</f>
        <v>-4.8663580400844772E-2</v>
      </c>
      <c r="R255" s="3">
        <f t="shared" si="11"/>
        <v>0.79579604050432695</v>
      </c>
      <c r="S255" s="3">
        <f>(-0.042-0.014*'Com TS variável MC2020'!Q264)*('Modelos normativos'!AP255-ABS('Modelos Propostos'!K255)-'Dataset experimental'!W255+COS(T255))</f>
        <v>3.0805420726477261E-4</v>
      </c>
      <c r="T255" s="3">
        <f>'Dataset experimental'!O255-('Modelos normativos'!AQ255-SIN(0.083/('Dataset experimental'!M255-'Dataset experimental'!O255))-'Modelos empíricos'!I255)/0.646</f>
        <v>1.7678881451708455</v>
      </c>
      <c r="X255" s="3">
        <f>'Modelos normativos'!S255+'Avaliação do resultado ML'!A255</f>
        <v>0.26814508768637552</v>
      </c>
      <c r="Y255" s="3">
        <f>X255/'Dataset experimental'!$AF255</f>
        <v>1.0725803507455021</v>
      </c>
      <c r="AK255" s="3">
        <f>'Modelos Propostos'!B255+H255</f>
        <v>0.25095258918086549</v>
      </c>
      <c r="AL255" s="3">
        <f>AK255/'Dataset experimental'!$AF255</f>
        <v>1.003810356723462</v>
      </c>
      <c r="AW255" s="3">
        <f>'Modelos normativos'!S255+F255</f>
        <v>0.2546065723161875</v>
      </c>
      <c r="AX255" s="3">
        <f>AW255/'Dataset experimental'!$AF255</f>
        <v>1.01842628926475</v>
      </c>
      <c r="BI255" s="3">
        <f>'Modelos Propostos'!B255+S255</f>
        <v>0.35678246736386854</v>
      </c>
      <c r="BJ255" s="3">
        <f>BI255/'Dataset experimental'!$AF255</f>
        <v>1.4271298694554742</v>
      </c>
      <c r="BU255" s="3">
        <f>'Modelos Propostos'!B255+L255</f>
        <v>0.27250056344991669</v>
      </c>
      <c r="BV255" s="3">
        <f>BU255/'Dataset experimental'!$AF255</f>
        <v>1.0900022537996668</v>
      </c>
      <c r="CH255" s="3">
        <f>'Modelos Propostos'!B255+Q255</f>
        <v>0.30781083275575899</v>
      </c>
      <c r="CI255" s="3">
        <f>CH255/'Dataset experimental'!$AF255</f>
        <v>1.231243331023036</v>
      </c>
    </row>
    <row r="256" spans="1:87" x14ac:dyDescent="0.25">
      <c r="A256" s="3">
        <f t="shared" si="9"/>
        <v>-3.1967675844492553E-2</v>
      </c>
      <c r="B256" s="8">
        <f>'Dataset experimental'!K256*COS('Dataset experimental'!AC256)-'Dataset experimental'!M256-'Dataset experimental'!C256</f>
        <v>0.19192800238424795</v>
      </c>
      <c r="C256" s="8">
        <f>('Dataset experimental'!AE256+SIN('Avaliação do resultado ML'!B256))*0.70674187</f>
        <v>-0.20320337604265026</v>
      </c>
      <c r="D256" s="8">
        <f>'Modelos Propostos'!E256+'Avaliação do resultado ML'!C256-'Modelos normativos'!AQ256</f>
        <v>-0.13409396539104204</v>
      </c>
      <c r="E256" s="8">
        <f>'Modelos empíricos'!I256+1.1854</f>
        <v>2.7420883562352909</v>
      </c>
      <c r="F256" s="3">
        <f>-0.01753*('Modelos normativos'!AN256-'Dataset experimental'!C256-ABS(G256)-('Modelos Propostos'!E256-'Modelos normativos'!AP256)/0.25291)</f>
        <v>-2.3134664915886644E-2</v>
      </c>
      <c r="G256" s="3">
        <f>'Dataset experimental'!K256+'Modelos empíricos'!K256^2+('Modelos Propostos'!E256-'Modelos normativos'!AQ256)*4.10553</f>
        <v>-0.23979342978672658</v>
      </c>
      <c r="H256" s="3">
        <f t="shared" si="10"/>
        <v>-9.566197492315015E-2</v>
      </c>
      <c r="I256" s="3">
        <f>(1.61428/'Dataset experimental'!Q256)^3</f>
        <v>-33.279443147515174</v>
      </c>
      <c r="J256" s="3">
        <f>SIN('Dataset experimental'!E256)+1.450178*(SIN('Avaliação do resultado ML'!I256)+'Dataset experimental'!C256)</f>
        <v>-2.2007743196840668</v>
      </c>
      <c r="K256" s="3">
        <f>('Modelos empíricos'!C256-'Dataset experimental'!G256)*'Dataset experimental'!AE256-'Modelos normativos'!AP256</f>
        <v>-0.71308419152976699</v>
      </c>
      <c r="L256" s="3">
        <f>0.0076*'Dataset experimental'!B256+'Avaliação do resultado ML'!M256+'Avaliação do resultado ML'!N256+(-0.0328)*(0.0171*'Dataset experimental'!AD256-0.9442)*'Avaliação do resultado ML'!O256-'Avaliação do resultado ML'!P256-0.0364</f>
        <v>-7.4198260147084263E-2</v>
      </c>
      <c r="M256" s="8">
        <f>0.03283*SIN(0.7328*'Dataset experimental'!D256-1.8266)</f>
        <v>-1.1595882783440576E-2</v>
      </c>
      <c r="N256" s="8">
        <f>0.0476*SIN(4.2067/(0.0095*'Dataset experimental'!P256-1.9338)^3)</f>
        <v>-2.3714386522401713E-2</v>
      </c>
      <c r="O256" s="8">
        <f>0.0214*'Dataset experimental'!F256-3.1067*'Dataset experimental'!B256*'Dataset experimental'!P256*('Dataset experimental'!T256-'Dataset experimental'!R256)*(0.39*'Dataset experimental'!P256*'Dataset experimental'!T256/'Dataset experimental'!V256-'Dataset experimental'!Z256+3.12)/(100000*'Dataset experimental'!V256)+0.7995</f>
        <v>-0.5553122238808591</v>
      </c>
      <c r="P256" s="8">
        <f>0.4461*('Dataset experimental'!Z256-0.6*'Modelos normativos'!AB256)*(3.4*'Dataset experimental'!L256+0.17*'Dataset experimental'!B256/'Modelos normativos'!AC256)/200000</f>
        <v>0.11463305864214259</v>
      </c>
      <c r="Q256" s="3">
        <f>0.0076*'Dataset experimental'!B256+(-0.0328)*(0.0171*'Dataset experimental'!AD256-0.9442)*'Avaliação do resultado ML'!O256-'Avaliação do resultado ML'!P256-0.0364</f>
        <v>-3.8887990841241976E-2</v>
      </c>
      <c r="R256" s="3">
        <f t="shared" si="11"/>
        <v>0.77562960838610406</v>
      </c>
      <c r="S256" s="3">
        <f>(-0.042-0.014*'Com TS variável MC2020'!Q265)*('Modelos normativos'!AP256-ABS('Modelos Propostos'!K256)-'Dataset experimental'!W256+COS(T256))</f>
        <v>2.0083971512369209E-2</v>
      </c>
      <c r="T256" s="3">
        <f>'Dataset experimental'!O256-('Modelos normativos'!AQ256-SIN(0.083/('Dataset experimental'!M256-'Dataset experimental'!O256))-'Modelos empíricos'!I256)/0.646</f>
        <v>2.235489050289134</v>
      </c>
      <c r="X256" s="3">
        <f>'Modelos normativos'!S256+'Avaliação do resultado ML'!A256</f>
        <v>0.23791251939294006</v>
      </c>
      <c r="Y256" s="3">
        <f>X256/'Dataset experimental'!$AF256</f>
        <v>1.1895625969647001</v>
      </c>
      <c r="AK256" s="3">
        <f>'Modelos Propostos'!B256+H256</f>
        <v>0.22545257390984935</v>
      </c>
      <c r="AL256" s="3">
        <f>AK256/'Dataset experimental'!$AF256</f>
        <v>1.1272628695492466</v>
      </c>
      <c r="AW256" s="3">
        <f>'Modelos normativos'!S256+F256</f>
        <v>0.24674553032154597</v>
      </c>
      <c r="AX256" s="3">
        <f>AW256/'Dataset experimental'!$AF256</f>
        <v>1.2337276516077298</v>
      </c>
      <c r="BI256" s="3">
        <f>'Modelos Propostos'!B256+S256</f>
        <v>0.34119852034536868</v>
      </c>
      <c r="BJ256" s="3">
        <f>BI256/'Dataset experimental'!$AF256</f>
        <v>1.7059926017268434</v>
      </c>
      <c r="BU256" s="3">
        <f>'Modelos Propostos'!B256+L256</f>
        <v>0.24691628868591525</v>
      </c>
      <c r="BV256" s="3">
        <f>BU256/'Dataset experimental'!$AF256</f>
        <v>1.2345814434295761</v>
      </c>
      <c r="CH256" s="3">
        <f>'Modelos Propostos'!B256+Q256</f>
        <v>0.28222655799175755</v>
      </c>
      <c r="CI256" s="3">
        <f>CH256/'Dataset experimental'!$AF256</f>
        <v>1.4111327899587878</v>
      </c>
    </row>
    <row r="257" spans="1:87" x14ac:dyDescent="0.25">
      <c r="A257" s="3">
        <f t="shared" si="9"/>
        <v>-2.5370456049562434E-2</v>
      </c>
      <c r="B257" s="8">
        <f>'Dataset experimental'!K257*COS('Dataset experimental'!AC257)-'Dataset experimental'!M257-'Dataset experimental'!C257</f>
        <v>0.19192800238424795</v>
      </c>
      <c r="C257" s="8">
        <f>('Dataset experimental'!AE257+SIN('Avaliação do resultado ML'!B257))*0.70674187</f>
        <v>-0.10190423177428957</v>
      </c>
      <c r="D257" s="8">
        <f>'Modelos Propostos'!E257+'Avaliação do resultado ML'!C257-'Modelos normativos'!AQ257</f>
        <v>-0.13088915558943987</v>
      </c>
      <c r="E257" s="8">
        <f>'Modelos empíricos'!I257+1.1854</f>
        <v>2.3126604216630291</v>
      </c>
      <c r="F257" s="3">
        <f>-0.01753*('Modelos normativos'!AN257-'Dataset experimental'!C257-ABS(G257)-('Modelos Propostos'!E257-'Modelos normativos'!AP257)/0.25291)</f>
        <v>-4.2415157099487975E-2</v>
      </c>
      <c r="G257" s="3">
        <f>'Dataset experimental'!K257+'Modelos empíricos'!K257^2+('Modelos Propostos'!E257-'Modelos normativos'!AQ257)*4.10553</f>
        <v>-0.62874093482573734</v>
      </c>
      <c r="H257" s="3">
        <f t="shared" si="10"/>
        <v>-0.10548087416062737</v>
      </c>
      <c r="I257" s="3">
        <f>(1.61428/'Dataset experimental'!Q257)^3</f>
        <v>-33.279443147515174</v>
      </c>
      <c r="J257" s="3">
        <f>SIN('Dataset experimental'!E257)+1.450178*(SIN('Avaliação do resultado ML'!I257)+'Dataset experimental'!C257)</f>
        <v>-2.2007743196840668</v>
      </c>
      <c r="K257" s="3">
        <f>('Modelos empíricos'!C257-'Dataset experimental'!G257)*'Dataset experimental'!AE257-'Modelos normativos'!AP257</f>
        <v>-1.0121673239536846</v>
      </c>
      <c r="L257" s="3">
        <f>0.0076*'Dataset experimental'!B257+'Avaliação do resultado ML'!M257+'Avaliação do resultado ML'!N257+(-0.0328)*(0.0171*'Dataset experimental'!AD257-0.9442)*'Avaliação do resultado ML'!O257-'Avaliação do resultado ML'!P257-0.0364</f>
        <v>-8.3931586318499202E-2</v>
      </c>
      <c r="M257" s="8">
        <f>0.03283*SIN(0.7328*'Dataset experimental'!D257-1.8266)</f>
        <v>-1.1595882783440576E-2</v>
      </c>
      <c r="N257" s="8">
        <f>0.0476*SIN(4.2067/(0.0095*'Dataset experimental'!P257-1.9338)^3)</f>
        <v>-2.3714386522401713E-2</v>
      </c>
      <c r="O257" s="8">
        <f>0.0214*'Dataset experimental'!F257-3.1067*'Dataset experimental'!B257*'Dataset experimental'!P257*('Dataset experimental'!T257-'Dataset experimental'!R257)*(0.39*'Dataset experimental'!P257*'Dataset experimental'!T257/'Dataset experimental'!V257-'Dataset experimental'!Z257+3.12)/(100000*'Dataset experimental'!V257)+0.7995</f>
        <v>-0.75351925880492587</v>
      </c>
      <c r="P257" s="8">
        <f>0.4461*('Dataset experimental'!Z257-0.6*'Modelos normativos'!AB257)*(3.4*'Dataset experimental'!L257+0.17*'Dataset experimental'!B257/'Modelos normativos'!AC257)/200000</f>
        <v>0.12481303599515317</v>
      </c>
      <c r="Q257" s="3">
        <f>0.0076*'Dataset experimental'!B257+(-0.0328)*(0.0171*'Dataset experimental'!AD257-0.9442)*'Avaliação do resultado ML'!O257-'Avaliação do resultado ML'!P257-0.0364</f>
        <v>-4.8621317012656914E-2</v>
      </c>
      <c r="R257" s="3">
        <f t="shared" si="11"/>
        <v>0.79570431119756657</v>
      </c>
      <c r="S257" s="3">
        <f>(-0.042-0.014*'Com TS variável MC2020'!Q266)*('Modelos normativos'!AP257-ABS('Modelos Propostos'!K257)-'Dataset experimental'!W257+COS(T257))</f>
        <v>-1.9265072405647753E-2</v>
      </c>
      <c r="T257" s="3">
        <f>'Dataset experimental'!O257-('Modelos normativos'!AQ257-SIN(0.083/('Dataset experimental'!M257-'Dataset experimental'!O257))-'Modelos empíricos'!I257)/0.646</f>
        <v>1.4188911106002482</v>
      </c>
      <c r="X257" s="3">
        <f>'Modelos normativos'!S257+'Avaliação do resultado ML'!A257</f>
        <v>0.271651273366113</v>
      </c>
      <c r="Y257" s="3">
        <f>X257/'Dataset experimental'!$AF257</f>
        <v>0.90550424455371004</v>
      </c>
      <c r="AK257" s="3">
        <f>'Modelos Propostos'!B257+H257</f>
        <v>0.25099353899597643</v>
      </c>
      <c r="AL257" s="3">
        <f>AK257/'Dataset experimental'!$AF257</f>
        <v>0.83664512998658813</v>
      </c>
      <c r="AW257" s="3">
        <f>'Modelos normativos'!S257+F257</f>
        <v>0.2546065723161875</v>
      </c>
      <c r="AX257" s="3">
        <f>AW257/'Dataset experimental'!$AF257</f>
        <v>0.84868857438729173</v>
      </c>
      <c r="BI257" s="3">
        <f>'Modelos Propostos'!B257+S257</f>
        <v>0.33720934075095604</v>
      </c>
      <c r="BJ257" s="3">
        <f>BI257/'Dataset experimental'!$AF257</f>
        <v>1.1240311358365203</v>
      </c>
      <c r="BU257" s="3">
        <f>'Modelos Propostos'!B257+L257</f>
        <v>0.2725428268381046</v>
      </c>
      <c r="BV257" s="3">
        <f>BU257/'Dataset experimental'!$AF257</f>
        <v>0.90847608946034875</v>
      </c>
      <c r="CH257" s="3">
        <f>'Modelos Propostos'!B257+Q257</f>
        <v>0.30785309614394685</v>
      </c>
      <c r="CI257" s="3">
        <f>CH257/'Dataset experimental'!$AF257</f>
        <v>1.0261769871464896</v>
      </c>
    </row>
    <row r="258" spans="1:87" x14ac:dyDescent="0.25">
      <c r="A258" s="3">
        <f t="shared" si="9"/>
        <v>-1.6549167561715272E-2</v>
      </c>
      <c r="B258" s="8">
        <f>'Dataset experimental'!K258*COS('Dataset experimental'!AC258)-'Dataset experimental'!M258-'Dataset experimental'!C258</f>
        <v>0.84286210971722197</v>
      </c>
      <c r="C258" s="8">
        <f>('Dataset experimental'!AE258+SIN('Avaliação do resultado ML'!B258))*0.70674187</f>
        <v>4.8507507982195761E-2</v>
      </c>
      <c r="D258" s="8">
        <f>'Modelos Propostos'!E258+'Avaliação do resultado ML'!C258-'Modelos normativos'!AQ258</f>
        <v>0.31390344293178274</v>
      </c>
      <c r="E258" s="8">
        <f>'Modelos empíricos'!I258+1.1854</f>
        <v>2.7830402595019743</v>
      </c>
      <c r="F258" s="3">
        <f>-0.01753*('Modelos normativos'!AN258-'Dataset experimental'!C258-ABS(G258)-('Modelos Propostos'!E258-'Modelos normativos'!AP258)/0.25291)</f>
        <v>3.975724086422006E-4</v>
      </c>
      <c r="G258" s="3">
        <f>'Dataset experimental'!K258+'Modelos empíricos'!K258^2+('Modelos Propostos'!E258-'Modelos normativos'!AQ258)*4.10553</f>
        <v>0.96322947919658064</v>
      </c>
      <c r="H258" s="3">
        <f t="shared" si="10"/>
        <v>-0.10236057249079354</v>
      </c>
      <c r="I258" s="3">
        <f>(1.61428/'Dataset experimental'!Q258)^3</f>
        <v>-33.279443147515174</v>
      </c>
      <c r="J258" s="3">
        <f>SIN('Dataset experimental'!E258)+1.450178*(SIN('Avaliação do resultado ML'!I258)+'Dataset experimental'!C258)</f>
        <v>-2.9423083555886094</v>
      </c>
      <c r="K258" s="3">
        <f>('Modelos empíricos'!C258-'Dataset experimental'!G258)*'Dataset experimental'!AE258-'Modelos normativos'!AP258</f>
        <v>-0.17558907026559573</v>
      </c>
      <c r="L258" s="3">
        <f>0.0076*'Dataset experimental'!B258+'Avaliação do resultado ML'!M258+'Avaliação do resultado ML'!N258+(-0.0328)*(0.0171*'Dataset experimental'!AD258-0.9442)*'Avaliação do resultado ML'!O258-'Avaliação do resultado ML'!P258-0.0364</f>
        <v>-8.0994368310771211E-2</v>
      </c>
      <c r="M258" s="8">
        <f>0.03283*SIN(0.7328*'Dataset experimental'!D258-1.8266)</f>
        <v>-1.1595882783440576E-2</v>
      </c>
      <c r="N258" s="8">
        <f>0.0476*SIN(4.2067/(0.0095*'Dataset experimental'!P258-1.9338)^3)</f>
        <v>-2.3714386522401713E-2</v>
      </c>
      <c r="O258" s="8">
        <f>0.0214*'Dataset experimental'!F258-3.1067*'Dataset experimental'!B258*'Dataset experimental'!P258*('Dataset experimental'!T258-'Dataset experimental'!R258)*(0.39*'Dataset experimental'!P258*'Dataset experimental'!T258/'Dataset experimental'!V258-'Dataset experimental'!Z258+3.12)/(100000*'Dataset experimental'!V258)+0.7995</f>
        <v>-0.34414466389762544</v>
      </c>
      <c r="P258" s="8">
        <f>0.4461*('Dataset experimental'!Z258-0.6*'Modelos normativos'!AB258)*(3.4*'Dataset experimental'!L258+0.17*'Dataset experimental'!B258/'Modelos normativos'!AC258)/200000</f>
        <v>9.8157193560494432E-2</v>
      </c>
      <c r="Q258" s="3">
        <f>0.0076*'Dataset experimental'!B258+(-0.0328)*(0.0171*'Dataset experimental'!AD258-0.9442)*'Avaliação do resultado ML'!O258-'Avaliação do resultado ML'!P258-0.0364</f>
        <v>-4.5684099004928924E-2</v>
      </c>
      <c r="R258" s="3">
        <f t="shared" si="11"/>
        <v>0.79126529228874687</v>
      </c>
      <c r="S258" s="3">
        <f>(-0.042-0.014*'Com TS variável MC2020'!Q267)*('Modelos normativos'!AP258-ABS('Modelos Propostos'!K258)-'Dataset experimental'!W258+COS(T258))</f>
        <v>1.4179517254319702E-2</v>
      </c>
      <c r="T258" s="3">
        <f>'Dataset experimental'!O258-('Modelos normativos'!AQ258-SIN(0.083/('Dataset experimental'!M258-'Dataset experimental'!O258))-'Modelos empíricos'!I258)/0.646</f>
        <v>2.6982999959236715</v>
      </c>
      <c r="X258" s="3">
        <f>'Modelos normativos'!S258+'Avaliação do resultado ML'!A258</f>
        <v>0.19647151769865595</v>
      </c>
      <c r="Y258" s="3">
        <f>X258/'Dataset experimental'!$AF258</f>
        <v>1.3098101179910397</v>
      </c>
      <c r="AK258" s="3">
        <f>'Modelos Propostos'!B258+H258</f>
        <v>0.16469864839104725</v>
      </c>
      <c r="AL258" s="3">
        <f>AK258/'Dataset experimental'!$AF258</f>
        <v>1.0979909892736484</v>
      </c>
      <c r="AW258" s="3">
        <f>'Modelos normativos'!S258+F258</f>
        <v>0.2134182576690134</v>
      </c>
      <c r="AX258" s="3">
        <f>AW258/'Dataset experimental'!$AF258</f>
        <v>1.4227883844600895</v>
      </c>
      <c r="BI258" s="3">
        <f>'Modelos Propostos'!B258+S258</f>
        <v>0.28123873813616052</v>
      </c>
      <c r="BJ258" s="3">
        <f>BI258/'Dataset experimental'!$AF258</f>
        <v>1.8749249209077368</v>
      </c>
      <c r="BU258" s="3">
        <f>'Modelos Propostos'!B258+L258</f>
        <v>0.18606485257106958</v>
      </c>
      <c r="BV258" s="3">
        <f>BU258/'Dataset experimental'!$AF258</f>
        <v>1.2404323504737973</v>
      </c>
      <c r="CH258" s="3">
        <f>'Modelos Propostos'!B258+Q258</f>
        <v>0.22137512187691188</v>
      </c>
      <c r="CI258" s="3">
        <f>CH258/'Dataset experimental'!$AF258</f>
        <v>1.4758341458460793</v>
      </c>
    </row>
    <row r="259" spans="1:87" x14ac:dyDescent="0.25">
      <c r="A259" s="3">
        <f t="shared" ref="A259:A322" si="12">0.0894*ABS(D259)-0.01603*E259</f>
        <v>-4.2969229516756274E-2</v>
      </c>
      <c r="B259" s="8">
        <f>'Dataset experimental'!K259*COS('Dataset experimental'!AC259)-'Dataset experimental'!M259-'Dataset experimental'!C259</f>
        <v>0.84286210971722197</v>
      </c>
      <c r="C259" s="8">
        <f>('Dataset experimental'!AE259+SIN('Avaliação do resultado ML'!B259))*0.70674187</f>
        <v>9.6745195729034159E-2</v>
      </c>
      <c r="D259" s="8">
        <f>'Modelos Propostos'!E259+'Avaliação do resultado ML'!C259-'Modelos normativos'!AQ259</f>
        <v>5.0641286909992034E-3</v>
      </c>
      <c r="E259" s="8">
        <f>'Modelos empíricos'!I259+1.1854</f>
        <v>2.7087936757162576</v>
      </c>
      <c r="F259" s="3">
        <f>-0.01753*('Modelos normativos'!AN259-'Dataset experimental'!C259-ABS(G259)-('Modelos Propostos'!E259-'Modelos normativos'!AP259)/0.25291)</f>
        <v>-6.8597781131943453E-2</v>
      </c>
      <c r="G259" s="3">
        <f>'Dataset experimental'!K259+'Modelos empíricos'!K259^2+('Modelos Propostos'!E259-'Modelos normativos'!AQ259)*4.10553</f>
        <v>-0.7094094126061623</v>
      </c>
      <c r="H259" s="3">
        <f t="shared" ref="H259:H322" si="13">0.03283*(J259+K259)</f>
        <v>-0.14515228589924659</v>
      </c>
      <c r="I259" s="3">
        <f>(1.61428/'Dataset experimental'!Q259)^3</f>
        <v>-33.279443147515174</v>
      </c>
      <c r="J259" s="3">
        <f>SIN('Dataset experimental'!E259)+1.450178*(SIN('Avaliação do resultado ML'!I259)+'Dataset experimental'!C259)</f>
        <v>-2.9423083555886094</v>
      </c>
      <c r="K259" s="3">
        <f>('Modelos empíricos'!C259-'Dataset experimental'!G259)*'Dataset experimental'!AE259-'Modelos normativos'!AP259</f>
        <v>-1.4790223145072356</v>
      </c>
      <c r="L259" s="3">
        <f>0.0076*'Dataset experimental'!B259+'Avaliação do resultado ML'!M259+'Avaliação do resultado ML'!N259+(-0.0328)*(0.0171*'Dataset experimental'!AD259-0.9442)*'Avaliação do resultado ML'!O259-'Avaliação do resultado ML'!P259-0.0364</f>
        <v>-0.12384971254650091</v>
      </c>
      <c r="M259" s="8">
        <f>0.03283*SIN(0.7328*'Dataset experimental'!D259-1.8266)</f>
        <v>-1.1595882783440576E-2</v>
      </c>
      <c r="N259" s="8">
        <f>0.0476*SIN(4.2067/(0.0095*'Dataset experimental'!P259-1.9338)^3)</f>
        <v>-2.3714386522401713E-2</v>
      </c>
      <c r="O259" s="8">
        <f>0.0214*'Dataset experimental'!F259-3.1067*'Dataset experimental'!B259*'Dataset experimental'!P259*('Dataset experimental'!T259-'Dataset experimental'!R259)*(0.39*'Dataset experimental'!P259*'Dataset experimental'!T259/'Dataset experimental'!V259-'Dataset experimental'!Z259+3.12)/(100000*'Dataset experimental'!V259)+0.7995</f>
        <v>-0.98518124064411483</v>
      </c>
      <c r="P259" s="8">
        <f>0.4461*('Dataset experimental'!Z259-0.6*'Modelos normativos'!AB259)*(3.4*'Dataset experimental'!L259+0.17*'Dataset experimental'!B259/'Modelos normativos'!AC259)/200000</f>
        <v>0.12897895836475656</v>
      </c>
      <c r="Q259" s="3">
        <f>0.0076*'Dataset experimental'!B259+(-0.0328)*(0.0171*'Dataset experimental'!AD259-0.9442)*'Avaliação do resultado ML'!O259-'Avaliação do resultado ML'!P259-0.0364</f>
        <v>-8.8539443240658613E-2</v>
      </c>
      <c r="R259" s="3">
        <f t="shared" ref="R259:R322" si="14">L259/H259</f>
        <v>0.85323983552327753</v>
      </c>
      <c r="S259" s="3">
        <f>(-0.042-0.014*'Com TS variável MC2020'!Q268)*('Modelos normativos'!AP259-ABS('Modelos Propostos'!K259)-'Dataset experimental'!W259+COS(T259))</f>
        <v>-3.9763969578880128E-2</v>
      </c>
      <c r="T259" s="3">
        <f>'Dataset experimental'!O259-('Modelos normativos'!AQ259-SIN(0.083/('Dataset experimental'!M259-'Dataset experimental'!O259))-'Modelos empíricos'!I259)/0.646</f>
        <v>1.6841510849120946</v>
      </c>
      <c r="X259" s="3">
        <f>'Modelos normativos'!S259+'Avaliação do resultado ML'!A259</f>
        <v>0.24930984790441182</v>
      </c>
      <c r="Y259" s="3">
        <f>X259/'Dataset experimental'!$AF259</f>
        <v>1.246549239522059</v>
      </c>
      <c r="AK259" s="3">
        <f>'Modelos Propostos'!B259+H259</f>
        <v>0.23314192316306317</v>
      </c>
      <c r="AL259" s="3">
        <f>AK259/'Dataset experimental'!$AF259</f>
        <v>1.1657096158153157</v>
      </c>
      <c r="AW259" s="3">
        <f>'Modelos normativos'!S259+F259</f>
        <v>0.22368129628922465</v>
      </c>
      <c r="AX259" s="3">
        <f>AW259/'Dataset experimental'!$AF259</f>
        <v>1.1184064814461232</v>
      </c>
      <c r="BI259" s="3">
        <f>'Modelos Propostos'!B259+S259</f>
        <v>0.33853023948342964</v>
      </c>
      <c r="BJ259" s="3">
        <f>BI259/'Dataset experimental'!$AF259</f>
        <v>1.6926511974171481</v>
      </c>
      <c r="BU259" s="3">
        <f>'Modelos Propostos'!B259+L259</f>
        <v>0.25444449651580886</v>
      </c>
      <c r="BV259" s="3">
        <f>BU259/'Dataset experimental'!$AF259</f>
        <v>1.2722224825790442</v>
      </c>
      <c r="CH259" s="3">
        <f>'Modelos Propostos'!B259+Q259</f>
        <v>0.28975476582165116</v>
      </c>
      <c r="CI259" s="3">
        <f>CH259/'Dataset experimental'!$AF259</f>
        <v>1.4487738291082557</v>
      </c>
    </row>
    <row r="260" spans="1:87" x14ac:dyDescent="0.25">
      <c r="A260" s="3">
        <f t="shared" si="12"/>
        <v>-1.6460607747343352E-2</v>
      </c>
      <c r="B260" s="8">
        <f>'Dataset experimental'!K260*COS('Dataset experimental'!AC260)-'Dataset experimental'!M260-'Dataset experimental'!C260</f>
        <v>0.84286210971722197</v>
      </c>
      <c r="C260" s="8">
        <f>('Dataset experimental'!AE260+SIN('Avaliação do resultado ML'!B260))*0.70674187</f>
        <v>4.9713450175866619E-2</v>
      </c>
      <c r="D260" s="8">
        <f>'Modelos Propostos'!E260+'Avaliação do resultado ML'!C260-'Modelos normativos'!AQ260</f>
        <v>0.31699544902454807</v>
      </c>
      <c r="E260" s="8">
        <f>'Modelos empíricos'!I260+1.1854</f>
        <v>2.7947598808570149</v>
      </c>
      <c r="F260" s="3">
        <f>-0.01753*('Modelos normativos'!AN260-'Dataset experimental'!C260-ABS(G260)-('Modelos Propostos'!E260-'Modelos normativos'!AP260)/0.25291)</f>
        <v>-3.4850274590755154E-4</v>
      </c>
      <c r="G260" s="3">
        <f>'Dataset experimental'!K260+'Modelos empíricos'!K260^2+('Modelos Propostos'!E260-'Modelos normativos'!AQ260)*4.10553</f>
        <v>0.9578938172136946</v>
      </c>
      <c r="H260" s="3">
        <f t="shared" si="13"/>
        <v>-0.1035562797524788</v>
      </c>
      <c r="I260" s="3">
        <f>(1.61428/'Dataset experimental'!Q260)^3</f>
        <v>-33.279443147515174</v>
      </c>
      <c r="J260" s="3">
        <f>SIN('Dataset experimental'!E260)+1.450178*(SIN('Avaliação do resultado ML'!I260)+'Dataset experimental'!C260)</f>
        <v>-2.9423083555886094</v>
      </c>
      <c r="K260" s="3">
        <f>('Modelos empíricos'!C260-'Dataset experimental'!G260)*'Dataset experimental'!AE260-'Modelos normativos'!AP260</f>
        <v>-0.21201024789840875</v>
      </c>
      <c r="L260" s="3">
        <f>0.0076*'Dataset experimental'!B260+'Avaliação do resultado ML'!M260+'Avaliação do resultado ML'!N260+(-0.0328)*(0.0171*'Dataset experimental'!AD260-0.9442)*'Avaliação do resultado ML'!O260-'Avaliação do resultado ML'!P260-0.0364</f>
        <v>-8.2192293499024821E-2</v>
      </c>
      <c r="M260" s="8">
        <f>0.03283*SIN(0.7328*'Dataset experimental'!D260-1.8266)</f>
        <v>-1.1595882783440576E-2</v>
      </c>
      <c r="N260" s="8">
        <f>0.0476*SIN(4.2067/(0.0095*'Dataset experimental'!P260-1.9338)^3)</f>
        <v>-2.3714386522401713E-2</v>
      </c>
      <c r="O260" s="8">
        <f>0.0214*'Dataset experimental'!F260-3.1067*'Dataset experimental'!B260*'Dataset experimental'!P260*('Dataset experimental'!T260-'Dataset experimental'!R260)*(0.39*'Dataset experimental'!P260*'Dataset experimental'!T260/'Dataset experimental'!V260-'Dataset experimental'!Z260+3.12)/(100000*'Dataset experimental'!V260)+0.7995</f>
        <v>-0.36147296117986072</v>
      </c>
      <c r="P260" s="8">
        <f>0.4461*('Dataset experimental'!Z260-0.6*'Modelos normativos'!AB260)*(3.4*'Dataset experimental'!L260+0.17*'Dataset experimental'!B260/'Modelos normativos'!AC260)/200000</f>
        <v>9.899035772407791E-2</v>
      </c>
      <c r="Q260" s="3">
        <f>0.0076*'Dataset experimental'!B260+(-0.0328)*(0.0171*'Dataset experimental'!AD260-0.9442)*'Avaliação do resultado ML'!O260-'Avaliação do resultado ML'!P260-0.0364</f>
        <v>-4.688202419318252E-2</v>
      </c>
      <c r="R260" s="3">
        <f t="shared" si="14"/>
        <v>0.79369685445905958</v>
      </c>
      <c r="S260" s="3">
        <f>(-0.042-0.014*'Com TS variável MC2020'!Q269)*('Modelos normativos'!AP260-ABS('Modelos Propostos'!K260)-'Dataset experimental'!W260+COS(T260))</f>
        <v>1.192268444365447E-2</v>
      </c>
      <c r="T260" s="3">
        <f>'Dataset experimental'!O260-('Modelos normativos'!AQ260-SIN(0.083/('Dataset experimental'!M260-'Dataset experimental'!O260))-'Modelos empíricos'!I260)/0.646</f>
        <v>2.685602572368218</v>
      </c>
      <c r="X260" s="3">
        <f>'Modelos normativos'!S260+'Avaliação do resultado ML'!A260</f>
        <v>0.19870256521387783</v>
      </c>
      <c r="Y260" s="3">
        <f>X260/'Dataset experimental'!$AF260</f>
        <v>1.324683768092519</v>
      </c>
      <c r="AK260" s="3">
        <f>'Modelos Propostos'!B260+H260</f>
        <v>0.16650981002467533</v>
      </c>
      <c r="AL260" s="3">
        <f>AK260/'Dataset experimental'!$AF260</f>
        <v>1.1100654001645023</v>
      </c>
      <c r="AW260" s="3">
        <f>'Modelos normativos'!S260+F260</f>
        <v>0.21481467021531361</v>
      </c>
      <c r="AX260" s="3">
        <f>AW260/'Dataset experimental'!$AF260</f>
        <v>1.4320978014354242</v>
      </c>
      <c r="BI260" s="3">
        <f>'Modelos Propostos'!B260+S260</f>
        <v>0.28198877422080859</v>
      </c>
      <c r="BJ260" s="3">
        <f>BI260/'Dataset experimental'!$AF260</f>
        <v>1.8799251614720573</v>
      </c>
      <c r="BU260" s="3">
        <f>'Modelos Propostos'!B260+L260</f>
        <v>0.18787379627812931</v>
      </c>
      <c r="BV260" s="3">
        <f>BU260/'Dataset experimental'!$AF260</f>
        <v>1.2524919751875287</v>
      </c>
      <c r="CH260" s="3">
        <f>'Modelos Propostos'!B260+Q260</f>
        <v>0.22318406558397161</v>
      </c>
      <c r="CI260" s="3">
        <f>CH260/'Dataset experimental'!$AF260</f>
        <v>1.4878937705598108</v>
      </c>
    </row>
    <row r="261" spans="1:87" x14ac:dyDescent="0.25">
      <c r="A261" s="3">
        <f t="shared" si="12"/>
        <v>-4.2969229516756274E-2</v>
      </c>
      <c r="B261" s="8">
        <f>'Dataset experimental'!K261*COS('Dataset experimental'!AC261)-'Dataset experimental'!M261-'Dataset experimental'!C261</f>
        <v>0.84286210971722197</v>
      </c>
      <c r="C261" s="8">
        <f>('Dataset experimental'!AE261+SIN('Avaliação do resultado ML'!B261))*0.70674187</f>
        <v>9.6745195729034159E-2</v>
      </c>
      <c r="D261" s="8">
        <f>'Modelos Propostos'!E261+'Avaliação do resultado ML'!C261-'Modelos normativos'!AQ261</f>
        <v>5.0641286909992034E-3</v>
      </c>
      <c r="E261" s="8">
        <f>'Modelos empíricos'!I261+1.1854</f>
        <v>2.7087936757162576</v>
      </c>
      <c r="F261" s="3">
        <f>-0.01753*('Modelos normativos'!AN261-'Dataset experimental'!C261-ABS(G261)-('Modelos Propostos'!E261-'Modelos normativos'!AP261)/0.25291)</f>
        <v>-6.8597781131943453E-2</v>
      </c>
      <c r="G261" s="3">
        <f>'Dataset experimental'!K261+'Modelos empíricos'!K261^2+('Modelos Propostos'!E261-'Modelos normativos'!AQ261)*4.10553</f>
        <v>-0.7094094126061623</v>
      </c>
      <c r="H261" s="3">
        <f t="shared" si="13"/>
        <v>-0.14515228589924659</v>
      </c>
      <c r="I261" s="3">
        <f>(1.61428/'Dataset experimental'!Q261)^3</f>
        <v>-33.279443147515174</v>
      </c>
      <c r="J261" s="3">
        <f>SIN('Dataset experimental'!E261)+1.450178*(SIN('Avaliação do resultado ML'!I261)+'Dataset experimental'!C261)</f>
        <v>-2.9423083555886094</v>
      </c>
      <c r="K261" s="3">
        <f>('Modelos empíricos'!C261-'Dataset experimental'!G261)*'Dataset experimental'!AE261-'Modelos normativos'!AP261</f>
        <v>-1.4790223145072356</v>
      </c>
      <c r="L261" s="3">
        <f>0.0076*'Dataset experimental'!B261+'Avaliação do resultado ML'!M261+'Avaliação do resultado ML'!N261+(-0.0328)*(0.0171*'Dataset experimental'!AD261-0.9442)*'Avaliação do resultado ML'!O261-'Avaliação do resultado ML'!P261-0.0364</f>
        <v>-0.12384971254650091</v>
      </c>
      <c r="M261" s="8">
        <f>0.03283*SIN(0.7328*'Dataset experimental'!D261-1.8266)</f>
        <v>-1.1595882783440576E-2</v>
      </c>
      <c r="N261" s="8">
        <f>0.0476*SIN(4.2067/(0.0095*'Dataset experimental'!P261-1.9338)^3)</f>
        <v>-2.3714386522401713E-2</v>
      </c>
      <c r="O261" s="8">
        <f>0.0214*'Dataset experimental'!F261-3.1067*'Dataset experimental'!B261*'Dataset experimental'!P261*('Dataset experimental'!T261-'Dataset experimental'!R261)*(0.39*'Dataset experimental'!P261*'Dataset experimental'!T261/'Dataset experimental'!V261-'Dataset experimental'!Z261+3.12)/(100000*'Dataset experimental'!V261)+0.7995</f>
        <v>-0.98518124064411483</v>
      </c>
      <c r="P261" s="8">
        <f>0.4461*('Dataset experimental'!Z261-0.6*'Modelos normativos'!AB261)*(3.4*'Dataset experimental'!L261+0.17*'Dataset experimental'!B261/'Modelos normativos'!AC261)/200000</f>
        <v>0.12897895836475656</v>
      </c>
      <c r="Q261" s="3">
        <f>0.0076*'Dataset experimental'!B261+(-0.0328)*(0.0171*'Dataset experimental'!AD261-0.9442)*'Avaliação do resultado ML'!O261-'Avaliação do resultado ML'!P261-0.0364</f>
        <v>-8.8539443240658613E-2</v>
      </c>
      <c r="R261" s="3">
        <f t="shared" si="14"/>
        <v>0.85323983552327753</v>
      </c>
      <c r="S261" s="3">
        <f>(-0.042-0.014*'Com TS variável MC2020'!Q270)*('Modelos normativos'!AP261-ABS('Modelos Propostos'!K261)-'Dataset experimental'!W261+COS(T261))</f>
        <v>-3.9763969578880128E-2</v>
      </c>
      <c r="T261" s="3">
        <f>'Dataset experimental'!O261-('Modelos normativos'!AQ261-SIN(0.083/('Dataset experimental'!M261-'Dataset experimental'!O261))-'Modelos empíricos'!I261)/0.646</f>
        <v>1.6841510849120946</v>
      </c>
      <c r="X261" s="3">
        <f>'Modelos normativos'!S261+'Avaliação do resultado ML'!A261</f>
        <v>0.24930984790441182</v>
      </c>
      <c r="Y261" s="3">
        <f>X261/'Dataset experimental'!$AF261</f>
        <v>1.246549239522059</v>
      </c>
      <c r="AK261" s="3">
        <f>'Modelos Propostos'!B261+H261</f>
        <v>0.23314192316306317</v>
      </c>
      <c r="AL261" s="3">
        <f>AK261/'Dataset experimental'!$AF261</f>
        <v>1.1657096158153157</v>
      </c>
      <c r="AW261" s="3">
        <f>'Modelos normativos'!S261+F261</f>
        <v>0.22368129628922465</v>
      </c>
      <c r="AX261" s="3">
        <f>AW261/'Dataset experimental'!$AF261</f>
        <v>1.1184064814461232</v>
      </c>
      <c r="BI261" s="3">
        <f>'Modelos Propostos'!B261+S261</f>
        <v>0.33853023948342964</v>
      </c>
      <c r="BJ261" s="3">
        <f>BI261/'Dataset experimental'!$AF261</f>
        <v>1.6926511974171481</v>
      </c>
      <c r="BU261" s="3">
        <f>'Modelos Propostos'!B261+L261</f>
        <v>0.25444449651580886</v>
      </c>
      <c r="BV261" s="3">
        <f>BU261/'Dataset experimental'!$AF261</f>
        <v>1.2722224825790442</v>
      </c>
      <c r="CH261" s="3">
        <f>'Modelos Propostos'!B261+Q261</f>
        <v>0.28975476582165116</v>
      </c>
      <c r="CI261" s="3">
        <f>CH261/'Dataset experimental'!$AF261</f>
        <v>1.4487738291082557</v>
      </c>
    </row>
    <row r="262" spans="1:87" x14ac:dyDescent="0.25">
      <c r="A262" s="3">
        <f t="shared" si="12"/>
        <v>-3.5842062944506627E-2</v>
      </c>
      <c r="B262" s="8">
        <f>'Dataset experimental'!K262*COS('Dataset experimental'!AC262)-'Dataset experimental'!M262-'Dataset experimental'!C262</f>
        <v>0.33152209772935354</v>
      </c>
      <c r="C262" s="8">
        <f>('Dataset experimental'!AE262+SIN('Avaliação do resultado ML'!B262))*0.70674187</f>
        <v>-0.20204698934570184</v>
      </c>
      <c r="D262" s="8">
        <f>'Modelos Propostos'!E262+'Avaliação do resultado ML'!C262-'Modelos normativos'!AQ262</f>
        <v>-6.3987864841925535E-2</v>
      </c>
      <c r="E262" s="8">
        <f>'Modelos empíricos'!I262+1.1854</f>
        <v>2.5927996295305533</v>
      </c>
      <c r="F262" s="3">
        <f>-0.01753*('Modelos normativos'!AN262-'Dataset experimental'!C262-ABS(G262)-('Modelos Propostos'!E262-'Modelos normativos'!AP262)/0.25291)</f>
        <v>2.0935892104715539E-2</v>
      </c>
      <c r="G262" s="3">
        <f>'Dataset experimental'!K262+'Modelos empíricos'!K262^2+('Modelos Propostos'!E262-'Modelos normativos'!AQ262)*4.10553</f>
        <v>0.89939161570988568</v>
      </c>
      <c r="H262" s="3">
        <f t="shared" si="13"/>
        <v>-4.4835657415971883E-2</v>
      </c>
      <c r="I262" s="3">
        <f>(1.61428/'Dataset experimental'!Q262)^3</f>
        <v>-33.279443147515174</v>
      </c>
      <c r="J262" s="3">
        <f>SIN('Dataset experimental'!E262)+1.450178*(SIN('Avaliação do resultado ML'!I262)+'Dataset experimental'!C262)</f>
        <v>-2.2007743196840668</v>
      </c>
      <c r="K262" s="3">
        <f>('Modelos empíricos'!C262-'Dataset experimental'!G262)*'Dataset experimental'!AE262-'Modelos normativos'!AP262</f>
        <v>0.83508265303856311</v>
      </c>
      <c r="L262" s="3">
        <f>0.0076*'Dataset experimental'!B262+'Avaliação do resultado ML'!M262+'Avaliação do resultado ML'!N262+(-0.0328)*(0.0171*'Dataset experimental'!AD262-0.9442)*'Avaliação do resultado ML'!O262-'Avaliação do resultado ML'!P262-0.0364</f>
        <v>-2.3337893528985867E-2</v>
      </c>
      <c r="M262" s="8">
        <f>0.03283*SIN(0.7328*'Dataset experimental'!D262-1.8266)</f>
        <v>-1.1595882783440576E-2</v>
      </c>
      <c r="N262" s="8">
        <f>0.0476*SIN(4.2067/(0.0095*'Dataset experimental'!P262-1.9338)^3)</f>
        <v>-2.3714386522401713E-2</v>
      </c>
      <c r="O262" s="8">
        <f>0.0214*'Dataset experimental'!F262-3.1067*'Dataset experimental'!B262*'Dataset experimental'!P262*('Dataset experimental'!T262-'Dataset experimental'!R262)*(0.39*'Dataset experimental'!P262*'Dataset experimental'!T262/'Dataset experimental'!V262-'Dataset experimental'!Z262+3.12)/(100000*'Dataset experimental'!V262)+0.7995</f>
        <v>0.18410022075385302</v>
      </c>
      <c r="P262" s="8">
        <f>0.4461*('Dataset experimental'!Z262-0.6*'Modelos normativos'!AB262)*(3.4*'Dataset experimental'!L262+0.17*'Dataset experimental'!B262/'Modelos normativos'!AC262)/200000</f>
        <v>7.6155630305417221E-2</v>
      </c>
      <c r="Q262" s="3">
        <f>0.0076*'Dataset experimental'!B262+(-0.0328)*(0.0171*'Dataset experimental'!AD262-0.9442)*'Avaliação do resultado ML'!O262-'Avaliação do resultado ML'!P262-0.0364</f>
        <v>1.197237577685642E-2</v>
      </c>
      <c r="R262" s="3">
        <f t="shared" si="14"/>
        <v>0.52052082815389189</v>
      </c>
      <c r="S262" s="3">
        <f>(-0.042-0.014*'Com TS variável MC2020'!Q271)*('Modelos normativos'!AP262-ABS('Modelos Propostos'!K262)-'Dataset experimental'!W262+COS(T262))</f>
        <v>6.0386894883529003E-2</v>
      </c>
      <c r="T262" s="3">
        <f>'Dataset experimental'!O262-('Modelos normativos'!AQ262-SIN(0.083/('Dataset experimental'!M262-'Dataset experimental'!O262))-'Modelos empíricos'!I262)/0.646</f>
        <v>3.5877056304279291</v>
      </c>
      <c r="X262" s="3">
        <f>'Modelos normativos'!S262+'Avaliação do resultado ML'!A262</f>
        <v>0.13009635754809892</v>
      </c>
      <c r="Y262" s="3">
        <f>X262/'Dataset experimental'!$AF262</f>
        <v>0.86730905032065952</v>
      </c>
      <c r="AK262" s="3">
        <f>'Modelos Propostos'!B262+H262</f>
        <v>0.14231841437513609</v>
      </c>
      <c r="AL262" s="3">
        <f>AK262/'Dataset experimental'!$AF262</f>
        <v>0.94878942916757403</v>
      </c>
      <c r="AW262" s="3">
        <f>'Modelos normativos'!S262+F262</f>
        <v>0.18687431259732107</v>
      </c>
      <c r="AX262" s="3">
        <f>AW262/'Dataset experimental'!$AF262</f>
        <v>1.2458287506488073</v>
      </c>
      <c r="BI262" s="3">
        <f>'Modelos Propostos'!B262+S262</f>
        <v>0.24754096667463696</v>
      </c>
      <c r="BJ262" s="3">
        <f>BI262/'Dataset experimental'!$AF262</f>
        <v>1.6502731111642464</v>
      </c>
      <c r="BU262" s="3">
        <f>'Modelos Propostos'!B262+L262</f>
        <v>0.16381617826212208</v>
      </c>
      <c r="BV262" s="3">
        <f>BU262/'Dataset experimental'!$AF262</f>
        <v>1.0921078550808139</v>
      </c>
      <c r="CH262" s="3">
        <f>'Modelos Propostos'!B262+Q262</f>
        <v>0.19912644756796438</v>
      </c>
      <c r="CI262" s="3">
        <f>CH262/'Dataset experimental'!$AF262</f>
        <v>1.3275096504530959</v>
      </c>
    </row>
    <row r="263" spans="1:87" x14ac:dyDescent="0.25">
      <c r="A263" s="3">
        <f t="shared" si="12"/>
        <v>-3.1804630880624407E-2</v>
      </c>
      <c r="B263" s="8">
        <f>'Dataset experimental'!K263*COS('Dataset experimental'!AC263)-'Dataset experimental'!M263-'Dataset experimental'!C263</f>
        <v>0.33152209772935354</v>
      </c>
      <c r="C263" s="8">
        <f>('Dataset experimental'!AE263+SIN('Avaliação do resultado ML'!B263))*0.70674187</f>
        <v>-0.10677755604569598</v>
      </c>
      <c r="D263" s="8">
        <f>'Modelos Propostos'!E263+'Avaliação do resultado ML'!C263-'Modelos normativos'!AQ263</f>
        <v>-8.0700435612438351E-2</v>
      </c>
      <c r="E263" s="8">
        <f>'Modelos empíricos'!I263+1.1854</f>
        <v>2.4341391032050153</v>
      </c>
      <c r="F263" s="3">
        <f>-0.01753*('Modelos normativos'!AN263-'Dataset experimental'!C263-ABS(G263)-('Modelos Propostos'!E263-'Modelos normativos'!AP263)/0.25291)</f>
        <v>-2.5228903729542996E-2</v>
      </c>
      <c r="G263" s="3">
        <f>'Dataset experimental'!K263+'Modelos empíricos'!K263^2+('Modelos Propostos'!E263-'Modelos normativos'!AQ263)*4.10553</f>
        <v>-0.22781507093206144</v>
      </c>
      <c r="H263" s="3">
        <f t="shared" si="13"/>
        <v>-9.5658841414772558E-2</v>
      </c>
      <c r="I263" s="3">
        <f>(1.61428/'Dataset experimental'!Q263)^3</f>
        <v>-33.279443147515174</v>
      </c>
      <c r="J263" s="3">
        <f>SIN('Dataset experimental'!E263)+1.450178*(SIN('Avaliação do resultado ML'!I263)+'Dataset experimental'!C263)</f>
        <v>-2.2007743196840668</v>
      </c>
      <c r="K263" s="3">
        <f>('Modelos empíricos'!C263-'Dataset experimental'!G263)*'Dataset experimental'!AE263-'Modelos normativos'!AP263</f>
        <v>-0.71298874503638909</v>
      </c>
      <c r="L263" s="3">
        <f>0.0076*'Dataset experimental'!B263+'Avaliação do resultado ML'!M263+'Avaliação do resultado ML'!N263+(-0.0328)*(0.0171*'Dataset experimental'!AD263-0.9442)*'Avaliação do resultado ML'!O263-'Avaliação do resultado ML'!P263-0.0364</f>
        <v>-7.4194665058492981E-2</v>
      </c>
      <c r="M263" s="8">
        <f>0.03283*SIN(0.7328*'Dataset experimental'!D263-1.8266)</f>
        <v>-1.1595882783440576E-2</v>
      </c>
      <c r="N263" s="8">
        <f>0.0476*SIN(4.2067/(0.0095*'Dataset experimental'!P263-1.9338)^3)</f>
        <v>-2.3714386522401713E-2</v>
      </c>
      <c r="O263" s="8">
        <f>0.0214*'Dataset experimental'!F263-3.1067*'Dataset experimental'!B263*'Dataset experimental'!P263*('Dataset experimental'!T263-'Dataset experimental'!R263)*(0.39*'Dataset experimental'!P263*'Dataset experimental'!T263/'Dataset experimental'!V263-'Dataset experimental'!Z263+3.12)/(100000*'Dataset experimental'!V263)+0.7995</f>
        <v>-0.56265172086927751</v>
      </c>
      <c r="P263" s="8">
        <f>0.4461*('Dataset experimental'!Z263-0.6*'Modelos normativos'!AB263)*(3.4*'Dataset experimental'!L263+0.17*'Dataset experimental'!B263/'Modelos normativos'!AC263)/200000</f>
        <v>0.11454610165705396</v>
      </c>
      <c r="Q263" s="3">
        <f>0.0076*'Dataset experimental'!B263+(-0.0328)*(0.0171*'Dataset experimental'!AD263-0.9442)*'Avaliação do resultado ML'!O263-'Avaliação do resultado ML'!P263-0.0364</f>
        <v>-3.888439575265068E-2</v>
      </c>
      <c r="R263" s="3">
        <f t="shared" si="14"/>
        <v>0.77561743338274558</v>
      </c>
      <c r="S263" s="3">
        <f>(-0.042-0.014*'Com TS variável MC2020'!Q272)*('Modelos normativos'!AP263-ABS('Modelos Propostos'!K263)-'Dataset experimental'!W263+COS(T263))</f>
        <v>-5.031896398212098E-3</v>
      </c>
      <c r="T263" s="3">
        <f>'Dataset experimental'!O263-('Modelos normativos'!AQ263-SIN(0.083/('Dataset experimental'!M263-'Dataset experimental'!O263))-'Modelos empíricos'!I263)/0.646</f>
        <v>1.7384885268741177</v>
      </c>
      <c r="X263" s="3">
        <f>'Modelos normativos'!S263+'Avaliação do resultado ML'!A263</f>
        <v>0.23635603224620932</v>
      </c>
      <c r="Y263" s="3">
        <f>X263/'Dataset experimental'!$AF263</f>
        <v>0.9454241289848373</v>
      </c>
      <c r="AK263" s="3">
        <f>'Modelos Propostos'!B263+H263</f>
        <v>0.22564313719391815</v>
      </c>
      <c r="AL263" s="3">
        <f>AK263/'Dataset experimental'!$AF263</f>
        <v>0.90257254877567261</v>
      </c>
      <c r="AW263" s="3">
        <f>'Modelos normativos'!S263+F263</f>
        <v>0.24293175939729073</v>
      </c>
      <c r="AX263" s="3">
        <f>AW263/'Dataset experimental'!$AF263</f>
        <v>0.9717270375891629</v>
      </c>
      <c r="BI263" s="3">
        <f>'Modelos Propostos'!B263+S263</f>
        <v>0.31627008221047859</v>
      </c>
      <c r="BJ263" s="3">
        <f>BI263/'Dataset experimental'!$AF263</f>
        <v>1.2650803288419143</v>
      </c>
      <c r="BU263" s="3">
        <f>'Modelos Propostos'!B263+L263</f>
        <v>0.24710731355019772</v>
      </c>
      <c r="BV263" s="3">
        <f>BU263/'Dataset experimental'!$AF263</f>
        <v>0.98842925420079086</v>
      </c>
      <c r="CH263" s="3">
        <f>'Modelos Propostos'!B263+Q263</f>
        <v>0.28241758285604002</v>
      </c>
      <c r="CI263" s="3">
        <f>CH263/'Dataset experimental'!$AF263</f>
        <v>1.1296703314241601</v>
      </c>
    </row>
    <row r="264" spans="1:87" x14ac:dyDescent="0.25">
      <c r="A264" s="3">
        <f t="shared" si="12"/>
        <v>-2.6456149842758812E-2</v>
      </c>
      <c r="B264" s="8">
        <f>'Dataset experimental'!K264*COS('Dataset experimental'!AC264)-'Dataset experimental'!M264-'Dataset experimental'!C264</f>
        <v>0.33152209772935354</v>
      </c>
      <c r="C264" s="8">
        <f>('Dataset experimental'!AE264+SIN('Avaliação do resultado ML'!B264))*0.70674187</f>
        <v>-5.9745810492528521E-2</v>
      </c>
      <c r="D264" s="8">
        <f>'Modelos Propostos'!E264+'Avaliação do resultado ML'!C264-'Modelos normativos'!AQ264</f>
        <v>-0.11864993943020444</v>
      </c>
      <c r="E264" s="8">
        <f>'Modelos empíricos'!I264+1.1854</f>
        <v>2.3121306567572733</v>
      </c>
      <c r="F264" s="3">
        <f>-0.01753*('Modelos normativos'!AN264-'Dataset experimental'!C264-ABS(G264)-('Modelos Propostos'!E264-'Modelos normativos'!AP264)/0.25291)</f>
        <v>-4.4530345451676778E-2</v>
      </c>
      <c r="G264" s="3">
        <f>'Dataset experimental'!K264+'Modelos empíricos'!K264^2+('Modelos Propostos'!E264-'Modelos normativos'!AQ264)*4.10553</f>
        <v>-0.56198606918922311</v>
      </c>
      <c r="H264" s="3">
        <f t="shared" si="13"/>
        <v>-0.10682839613606727</v>
      </c>
      <c r="I264" s="3">
        <f>(1.61428/'Dataset experimental'!Q264)^3</f>
        <v>-33.279443147515174</v>
      </c>
      <c r="J264" s="3">
        <f>SIN('Dataset experimental'!E264)+1.450178*(SIN('Avaliação do resultado ML'!I264)+'Dataset experimental'!C264)</f>
        <v>-2.2007743196840668</v>
      </c>
      <c r="K264" s="3">
        <f>('Modelos empíricos'!C264-'Dataset experimental'!G264)*'Dataset experimental'!AE264-'Modelos normativos'!AP264</f>
        <v>-1.0532127694437823</v>
      </c>
      <c r="L264" s="3">
        <f>0.0076*'Dataset experimental'!B264+'Avaliação do resultado ML'!M264+'Avaliação do resultado ML'!N264+(-0.0328)*(0.0171*'Dataset experimental'!AD264-0.9442)*'Avaliação do resultado ML'!O264-'Avaliação do resultado ML'!P264-0.0364</f>
        <v>-8.5336729436857675E-2</v>
      </c>
      <c r="M264" s="8">
        <f>0.03283*SIN(0.7328*'Dataset experimental'!D264-1.8266)</f>
        <v>-1.1595882783440576E-2</v>
      </c>
      <c r="N264" s="8">
        <f>0.0476*SIN(4.2067/(0.0095*'Dataset experimental'!P264-1.9338)^3)</f>
        <v>-2.3714386522401713E-2</v>
      </c>
      <c r="O264" s="8">
        <f>0.0214*'Dataset experimental'!F264-3.1067*'Dataset experimental'!B264*'Dataset experimental'!P264*('Dataset experimental'!T264-'Dataset experimental'!R264)*(0.39*'Dataset experimental'!P264*'Dataset experimental'!T264/'Dataset experimental'!V264-'Dataset experimental'!Z264+3.12)/(100000*'Dataset experimental'!V264)+0.7995</f>
        <v>-0.75351925880492587</v>
      </c>
      <c r="P264" s="8">
        <f>0.4461*('Dataset experimental'!Z264-0.6*'Modelos normativos'!AB264)*(3.4*'Dataset experimental'!L264+0.17*'Dataset experimental'!B264/'Modelos normativos'!AC264)/200000</f>
        <v>0.1243585900332462</v>
      </c>
      <c r="Q264" s="3">
        <f>0.0076*'Dataset experimental'!B264+(-0.0328)*(0.0171*'Dataset experimental'!AD264-0.9442)*'Avaliação do resultado ML'!O264-'Avaliação do resultado ML'!P264-0.0364</f>
        <v>-5.0026460131015374E-2</v>
      </c>
      <c r="R264" s="3">
        <f t="shared" si="14"/>
        <v>0.79882065558827942</v>
      </c>
      <c r="S264" s="3">
        <f>(-0.042-0.014*'Com TS variável MC2020'!Q273)*('Modelos normativos'!AP264-ABS('Modelos Propostos'!K264)-'Dataset experimental'!W264+COS(T264))</f>
        <v>-2.1359081176961153E-2</v>
      </c>
      <c r="T264" s="3">
        <f>'Dataset experimental'!O264-('Modelos normativos'!AQ264-SIN(0.083/('Dataset experimental'!M264-'Dataset experimental'!O264))-'Modelos empíricos'!I264)/0.646</f>
        <v>1.4180710410866941</v>
      </c>
      <c r="X264" s="3">
        <f>'Modelos normativos'!S264+'Avaliação do resultado ML'!A264</f>
        <v>0.26783220935868701</v>
      </c>
      <c r="Y264" s="3">
        <f>X264/'Dataset experimental'!$AF264</f>
        <v>0.89277403119562337</v>
      </c>
      <c r="AK264" s="3">
        <f>'Modelos Propostos'!B264+H264</f>
        <v>0.24876138176222318</v>
      </c>
      <c r="AL264" s="3">
        <f>AK264/'Dataset experimental'!$AF264</f>
        <v>0.82920460587407729</v>
      </c>
      <c r="AW264" s="3">
        <f>'Modelos normativos'!S264+F264</f>
        <v>0.24975801374976903</v>
      </c>
      <c r="AX264" s="3">
        <f>AW264/'Dataset experimental'!$AF264</f>
        <v>0.83252671249923016</v>
      </c>
      <c r="BI264" s="3">
        <f>'Modelos Propostos'!B264+S264</f>
        <v>0.33423069672132927</v>
      </c>
      <c r="BJ264" s="3">
        <f>BI264/'Dataset experimental'!$AF264</f>
        <v>1.1141023224044309</v>
      </c>
      <c r="BU264" s="3">
        <f>'Modelos Propostos'!B264+L264</f>
        <v>0.27025304846143278</v>
      </c>
      <c r="BV264" s="3">
        <f>BU264/'Dataset experimental'!$AF264</f>
        <v>0.90084349487144266</v>
      </c>
      <c r="CH264" s="3">
        <f>'Modelos Propostos'!B264+Q264</f>
        <v>0.30556331776727508</v>
      </c>
      <c r="CI264" s="3">
        <f>CH264/'Dataset experimental'!$AF264</f>
        <v>1.0185443925575837</v>
      </c>
    </row>
    <row r="265" spans="1:87" x14ac:dyDescent="0.25">
      <c r="A265" s="3">
        <f t="shared" si="12"/>
        <v>-3.6092623228130817E-2</v>
      </c>
      <c r="B265" s="8">
        <f>'Dataset experimental'!K265*COS('Dataset experimental'!AC265)-'Dataset experimental'!M265-'Dataset experimental'!C265</f>
        <v>0.33152209772935354</v>
      </c>
      <c r="C265" s="8">
        <f>('Dataset experimental'!AE265+SIN('Avaliação do resultado ML'!B265))*0.70674187</f>
        <v>-0.2008410471520308</v>
      </c>
      <c r="D265" s="8">
        <f>'Modelos Propostos'!E265+'Avaliação do resultado ML'!C265-'Modelos normativos'!AQ265</f>
        <v>-6.2714575671687367E-2</v>
      </c>
      <c r="E265" s="8">
        <f>'Modelos empíricos'!I265+1.1854</f>
        <v>2.6013291511652943</v>
      </c>
      <c r="F265" s="3">
        <f>-0.01753*('Modelos normativos'!AN265-'Dataset experimental'!C265-ABS(G265)-('Modelos Propostos'!E265-'Modelos normativos'!AP265)/0.25291)</f>
        <v>2.0333690636521375E-2</v>
      </c>
      <c r="G265" s="3">
        <f>'Dataset experimental'!K265+'Modelos empíricos'!K265^2+('Modelos Propostos'!E265-'Modelos normativos'!AQ265)*4.10553</f>
        <v>0.88400211193356881</v>
      </c>
      <c r="H265" s="3">
        <f t="shared" si="13"/>
        <v>-4.5519899729864984E-2</v>
      </c>
      <c r="I265" s="3">
        <f>(1.61428/'Dataset experimental'!Q265)^3</f>
        <v>-33.279443147515174</v>
      </c>
      <c r="J265" s="3">
        <f>SIN('Dataset experimental'!E265)+1.450178*(SIN('Avaliação do resultado ML'!I265)+'Dataset experimental'!C265)</f>
        <v>-2.2007743196840668</v>
      </c>
      <c r="K265" s="3">
        <f>('Modelos empíricos'!C265-'Dataset experimental'!G265)*'Dataset experimental'!AE265-'Modelos normativos'!AP265</f>
        <v>0.81424066967294939</v>
      </c>
      <c r="L265" s="3">
        <f>0.0076*'Dataset experimental'!B265+'Avaliação do resultado ML'!M265+'Avaliação do resultado ML'!N265+(-0.0328)*(0.0171*'Dataset experimental'!AD265-0.9442)*'Avaliação do resultado ML'!O265-'Avaliação do resultado ML'!P265-0.0364</f>
        <v>-2.4023003778553556E-2</v>
      </c>
      <c r="M265" s="8">
        <f>0.03283*SIN(0.7328*'Dataset experimental'!D265-1.8266)</f>
        <v>-1.1595882783440576E-2</v>
      </c>
      <c r="N265" s="8">
        <f>0.0476*SIN(4.2067/(0.0095*'Dataset experimental'!P265-1.9338)^3)</f>
        <v>-2.3714386522401713E-2</v>
      </c>
      <c r="O265" s="8">
        <f>0.0214*'Dataset experimental'!F265-3.1067*'Dataset experimental'!B265*'Dataset experimental'!P265*('Dataset experimental'!T265-'Dataset experimental'!R265)*(0.39*'Dataset experimental'!P265*'Dataset experimental'!T265/'Dataset experimental'!V265-'Dataset experimental'!Z265+3.12)/(100000*'Dataset experimental'!V265)+0.7995</f>
        <v>0.17464766453077518</v>
      </c>
      <c r="P265" s="8">
        <f>0.4461*('Dataset experimental'!Z265-0.6*'Modelos normativos'!AB265)*(3.4*'Dataset experimental'!L265+0.17*'Dataset experimental'!B265/'Modelos normativos'!AC265)/200000</f>
        <v>7.6641585638982268E-2</v>
      </c>
      <c r="Q265" s="3">
        <f>0.0076*'Dataset experimental'!B265+(-0.0328)*(0.0171*'Dataset experimental'!AD265-0.9442)*'Avaliação do resultado ML'!O265-'Avaliação do resultado ML'!P265-0.0364</f>
        <v>1.1287265527288745E-2</v>
      </c>
      <c r="R265" s="3">
        <f t="shared" si="14"/>
        <v>0.52774729120926411</v>
      </c>
      <c r="S265" s="3">
        <f>(-0.042-0.014*'Com TS variável MC2020'!Q274)*('Modelos normativos'!AP265-ABS('Modelos Propostos'!K265)-'Dataset experimental'!W265+COS(T265))</f>
        <v>5.9778415266710273E-2</v>
      </c>
      <c r="T265" s="3">
        <f>'Dataset experimental'!O265-('Modelos normativos'!AQ265-SIN(0.083/('Dataset experimental'!M265-'Dataset experimental'!O265))-'Modelos empíricos'!I265)/0.646</f>
        <v>3.580610330952565</v>
      </c>
      <c r="X265" s="3">
        <f>'Modelos normativos'!S265+'Avaliação do resultado ML'!A265</f>
        <v>0.13113974970288275</v>
      </c>
      <c r="Y265" s="3">
        <f>X265/'Dataset experimental'!$AF265</f>
        <v>0.87426499801921842</v>
      </c>
      <c r="AK265" s="3">
        <f>'Modelos Propostos'!B265+H265</f>
        <v>0.14333224683108589</v>
      </c>
      <c r="AL265" s="3">
        <f>AK265/'Dataset experimental'!$AF265</f>
        <v>0.95554831220723935</v>
      </c>
      <c r="AW265" s="3">
        <f>'Modelos normativos'!S265+F265</f>
        <v>0.18756606356753494</v>
      </c>
      <c r="AX265" s="3">
        <f>AW265/'Dataset experimental'!$AF265</f>
        <v>1.2504404237835662</v>
      </c>
      <c r="BI265" s="3">
        <f>'Modelos Propostos'!B265+S265</f>
        <v>0.24863056182766113</v>
      </c>
      <c r="BJ265" s="3">
        <f>BI265/'Dataset experimental'!$AF265</f>
        <v>1.6575370788510744</v>
      </c>
      <c r="BU265" s="3">
        <f>'Modelos Propostos'!B265+L265</f>
        <v>0.1648291427823973</v>
      </c>
      <c r="BV265" s="3">
        <f>BU265/'Dataset experimental'!$AF265</f>
        <v>1.0988609518826487</v>
      </c>
      <c r="CH265" s="3">
        <f>'Modelos Propostos'!B265+Q265</f>
        <v>0.2001394120882396</v>
      </c>
      <c r="CI265" s="3">
        <f>CH265/'Dataset experimental'!$AF265</f>
        <v>1.3342627472549307</v>
      </c>
    </row>
    <row r="266" spans="1:87" x14ac:dyDescent="0.25">
      <c r="A266" s="3">
        <f t="shared" si="12"/>
        <v>-3.082216924425471E-2</v>
      </c>
      <c r="B266" s="8">
        <f>'Dataset experimental'!K266*COS('Dataset experimental'!AC266)-'Dataset experimental'!M266-'Dataset experimental'!C266</f>
        <v>0.33152209772935354</v>
      </c>
      <c r="C266" s="8">
        <f>('Dataset experimental'!AE266+SIN('Avaliação do resultado ML'!B266))*0.70674187</f>
        <v>-0.105571613852025</v>
      </c>
      <c r="D266" s="8">
        <f>'Modelos Propostos'!E266+'Avaliação do resultado ML'!C266-'Modelos normativos'!AQ266</f>
        <v>-9.2607578514593045E-2</v>
      </c>
      <c r="E266" s="8">
        <f>'Modelos empíricos'!I266+1.1854</f>
        <v>2.4392568161858597</v>
      </c>
      <c r="F266" s="3">
        <f>-0.01753*('Modelos normativos'!AN266-'Dataset experimental'!C266-ABS(G266)-('Modelos Propostos'!E266-'Modelos normativos'!AP266)/0.25291)</f>
        <v>-2.5512808456187513E-2</v>
      </c>
      <c r="G266" s="3">
        <f>'Dataset experimental'!K266+'Modelos empíricos'!K266^2+('Modelos Propostos'!E266-'Modelos normativos'!AQ266)*4.10553</f>
        <v>-0.28269793408576865</v>
      </c>
      <c r="H266" s="3">
        <f t="shared" si="13"/>
        <v>-9.6260212990236169E-2</v>
      </c>
      <c r="I266" s="3">
        <f>(1.61428/'Dataset experimental'!Q266)^3</f>
        <v>-33.279443147515174</v>
      </c>
      <c r="J266" s="3">
        <f>SIN('Dataset experimental'!E266)+1.450178*(SIN('Avaliação do resultado ML'!I266)+'Dataset experimental'!C266)</f>
        <v>-2.2007743196840668</v>
      </c>
      <c r="K266" s="3">
        <f>('Modelos empíricos'!C266-'Dataset experimental'!G266)*'Dataset experimental'!AE266-'Modelos normativos'!AP266</f>
        <v>-0.73130649025306926</v>
      </c>
      <c r="L266" s="3">
        <f>0.0076*'Dataset experimental'!B266+'Avaliação do resultado ML'!M266+'Avaliação do resultado ML'!N266+(-0.0328)*(0.0171*'Dataset experimental'!AD266-0.9442)*'Avaliação do resultado ML'!O266-'Avaliação do resultado ML'!P266-0.0364</f>
        <v>-7.4796007662257163E-2</v>
      </c>
      <c r="M266" s="8">
        <f>0.03283*SIN(0.7328*'Dataset experimental'!D266-1.8266)</f>
        <v>-1.1595882783440576E-2</v>
      </c>
      <c r="N266" s="8">
        <f>0.0476*SIN(4.2067/(0.0095*'Dataset experimental'!P266-1.9338)^3)</f>
        <v>-2.3714386522401713E-2</v>
      </c>
      <c r="O266" s="8">
        <f>0.0214*'Dataset experimental'!F266-3.1067*'Dataset experimental'!B266*'Dataset experimental'!P266*('Dataset experimental'!T266-'Dataset experimental'!R266)*(0.39*'Dataset experimental'!P266*'Dataset experimental'!T266/'Dataset experimental'!V266-'Dataset experimental'!Z266+3.12)/(100000*'Dataset experimental'!V266)+0.7995</f>
        <v>-0.57210427709235578</v>
      </c>
      <c r="P266" s="8">
        <f>0.4461*('Dataset experimental'!Z266-0.6*'Modelos normativos'!AB266)*(3.4*'Dataset experimental'!L266+0.17*'Dataset experimental'!B266/'Modelos normativos'!AC266)/200000</f>
        <v>0.11503205699061904</v>
      </c>
      <c r="Q266" s="3">
        <f>0.0076*'Dataset experimental'!B266+(-0.0328)*(0.0171*'Dataset experimental'!AD266-0.9442)*'Avaliação do resultado ML'!O266-'Avaliação do resultado ML'!P266-0.0364</f>
        <v>-3.9485738356414876E-2</v>
      </c>
      <c r="R266" s="3">
        <f t="shared" si="14"/>
        <v>0.77701892961574737</v>
      </c>
      <c r="S266" s="3">
        <f>(-0.042-0.014*'Com TS variável MC2020'!Q275)*('Modelos normativos'!AP266-ABS('Modelos Propostos'!K266)-'Dataset experimental'!W266+COS(T266))</f>
        <v>-5.6085891035711453E-3</v>
      </c>
      <c r="T266" s="3">
        <f>'Dataset experimental'!O266-('Modelos normativos'!AQ266-SIN(0.083/('Dataset experimental'!M266-'Dataset experimental'!O266))-'Modelos empíricos'!I266)/0.646</f>
        <v>1.7261117898540228</v>
      </c>
      <c r="X266" s="3">
        <f>'Modelos normativos'!S266+'Avaliação do resultado ML'!A266</f>
        <v>0.23863244632098704</v>
      </c>
      <c r="Y266" s="3">
        <f>X266/'Dataset experimental'!$AF266</f>
        <v>0.95452978528394816</v>
      </c>
      <c r="AK266" s="3">
        <f>'Modelos Propostos'!B266+H266</f>
        <v>0.22673984038829742</v>
      </c>
      <c r="AL266" s="3">
        <f>AK266/'Dataset experimental'!$AF266</f>
        <v>0.90695936155318968</v>
      </c>
      <c r="AW266" s="3">
        <f>'Modelos normativos'!S266+F266</f>
        <v>0.24394180710905425</v>
      </c>
      <c r="AX266" s="3">
        <f>AW266/'Dataset experimental'!$AF266</f>
        <v>0.97576722843621699</v>
      </c>
      <c r="BI266" s="3">
        <f>'Modelos Propostos'!B266+S266</f>
        <v>0.31739146427496245</v>
      </c>
      <c r="BJ266" s="3">
        <f>BI266/'Dataset experimental'!$AF266</f>
        <v>1.2695658570998498</v>
      </c>
      <c r="BU266" s="3">
        <f>'Modelos Propostos'!B266+L266</f>
        <v>0.24820404571627644</v>
      </c>
      <c r="BV266" s="3">
        <f>BU266/'Dataset experimental'!$AF266</f>
        <v>0.99281618286510576</v>
      </c>
      <c r="CH266" s="3">
        <f>'Modelos Propostos'!B266+Q266</f>
        <v>0.28351431502211871</v>
      </c>
      <c r="CI266" s="3">
        <f>CH266/'Dataset experimental'!$AF266</f>
        <v>1.1340572600884748</v>
      </c>
    </row>
    <row r="267" spans="1:87" x14ac:dyDescent="0.25">
      <c r="A267" s="3">
        <f t="shared" si="12"/>
        <v>8.8799285933421623E-3</v>
      </c>
      <c r="B267" s="8">
        <f>'Dataset experimental'!K267*COS('Dataset experimental'!AC267)-'Dataset experimental'!M267-'Dataset experimental'!C267</f>
        <v>-0.1798179142585149</v>
      </c>
      <c r="C267" s="8">
        <f>('Dataset experimental'!AE267+SIN('Avaliação do resultado ML'!B267))*0.70674187</f>
        <v>-0.55606838635101041</v>
      </c>
      <c r="D267" s="8">
        <f>'Modelos Propostos'!E267+'Avaliação do resultado ML'!C267-'Modelos normativos'!AQ267</f>
        <v>-0.4981134709944004</v>
      </c>
      <c r="E267" s="8">
        <f>'Modelos empíricos'!I267+1.1854</f>
        <v>2.2240434007209755</v>
      </c>
      <c r="F267" s="3">
        <f>-0.01753*('Modelos normativos'!AN267-'Dataset experimental'!C267-ABS(G267)-('Modelos Propostos'!E267-'Modelos normativos'!AP267)/0.25291)</f>
        <v>5.7457452744670359E-2</v>
      </c>
      <c r="G267" s="3">
        <f>'Dataset experimental'!K267+'Modelos empíricos'!K267^2+('Modelos Propostos'!E267-'Modelos normativos'!AQ267)*4.10553</f>
        <v>1.6392029193722832</v>
      </c>
      <c r="H267" s="3">
        <f t="shared" si="13"/>
        <v>1.483227953758089E-2</v>
      </c>
      <c r="I267" s="3">
        <f>(1.61428/'Dataset experimental'!Q267)^3</f>
        <v>-33.279443147515174</v>
      </c>
      <c r="J267" s="3">
        <f>SIN('Dataset experimental'!E267)+1.450178*(SIN('Avaliação do resultado ML'!I267)+'Dataset experimental'!C267)</f>
        <v>-1.4592402837795235</v>
      </c>
      <c r="K267" s="3">
        <f>('Modelos empíricos'!C267-'Dataset experimental'!G267)*'Dataset experimental'!AE267-'Modelos normativos'!AP267</f>
        <v>1.9110307052714788</v>
      </c>
      <c r="L267" s="3">
        <f>0.0076*'Dataset experimental'!B267+'Avaliação do resultado ML'!M267+'Avaliação do resultado ML'!N267+(-0.0328)*(0.0171*'Dataset experimental'!AD267-0.9442)*'Avaliação do resultado ML'!O267-'Avaliação do resultado ML'!P267-0.0364</f>
        <v>3.6411675763067655E-2</v>
      </c>
      <c r="M267" s="8">
        <f>0.03283*SIN(0.7328*'Dataset experimental'!D267-1.8266)</f>
        <v>-1.1595882783440576E-2</v>
      </c>
      <c r="N267" s="8">
        <f>0.0476*SIN(4.2067/(0.0095*'Dataset experimental'!P267-1.9338)^3)</f>
        <v>-2.3714386522401713E-2</v>
      </c>
      <c r="O267" s="8">
        <f>0.0214*'Dataset experimental'!F267-3.1067*'Dataset experimental'!B267*'Dataset experimental'!P267*('Dataset experimental'!T267-'Dataset experimental'!R267)*(0.39*'Dataset experimental'!P267*'Dataset experimental'!T267/'Dataset experimental'!V267-'Dataset experimental'!Z267+3.12)/(100000*'Dataset experimental'!V267)+0.7995</f>
        <v>0.65896561133287901</v>
      </c>
      <c r="P267" s="8">
        <f>0.4461*('Dataset experimental'!Z267-0.6*'Modelos normativos'!AB267)*(3.4*'Dataset experimental'!L267+0.17*'Dataset experimental'!B267/'Modelos normativos'!AC267)/200000</f>
        <v>5.0164929310260238E-2</v>
      </c>
      <c r="Q267" s="3">
        <f>0.0076*'Dataset experimental'!B267+(-0.0328)*(0.0171*'Dataset experimental'!AD267-0.9442)*'Avaliação do resultado ML'!O267-'Avaliação do resultado ML'!P267-0.0364</f>
        <v>7.1721945068909929E-2</v>
      </c>
      <c r="R267" s="3">
        <f t="shared" si="14"/>
        <v>2.4548941159590845</v>
      </c>
      <c r="S267" s="3">
        <f>(-0.042-0.014*'Com TS variável MC2020'!Q276)*('Modelos normativos'!AP267-ABS('Modelos Propostos'!K267)-'Dataset experimental'!W267+COS(T267))</f>
        <v>6.3726979258343877E-2</v>
      </c>
      <c r="T267" s="3">
        <f>'Dataset experimental'!O267-('Modelos normativos'!AQ267-SIN(0.083/('Dataset experimental'!M267-'Dataset experimental'!O267))-'Modelos empíricos'!I267)/0.646</f>
        <v>4.8476616201194398</v>
      </c>
      <c r="X267" s="3">
        <f>'Modelos normativos'!S267+'Avaliação do resultado ML'!A267</f>
        <v>0.11135427373391001</v>
      </c>
      <c r="Y267" s="3">
        <f>X267/'Dataset experimental'!$AF267</f>
        <v>0.74236182489273339</v>
      </c>
      <c r="AK267" s="3">
        <f>'Modelos Propostos'!B267+H267</f>
        <v>0.11730662467814873</v>
      </c>
      <c r="AL267" s="3">
        <f>AK267/'Dataset experimental'!$AF267</f>
        <v>0.78204416452099157</v>
      </c>
      <c r="AW267" s="3">
        <f>'Modelos normativos'!S267+F267</f>
        <v>0.1599317978852382</v>
      </c>
      <c r="AX267" s="3">
        <f>AW267/'Dataset experimental'!$AF267</f>
        <v>1.0662119859015882</v>
      </c>
      <c r="BI267" s="3">
        <f>'Modelos Propostos'!B267+S267</f>
        <v>0.16620132439891172</v>
      </c>
      <c r="BJ267" s="3">
        <f>BI267/'Dataset experimental'!$AF267</f>
        <v>1.1080088293260781</v>
      </c>
      <c r="BU267" s="3">
        <f>'Modelos Propostos'!B267+L267</f>
        <v>0.1388860209036355</v>
      </c>
      <c r="BV267" s="3">
        <f>BU267/'Dataset experimental'!$AF267</f>
        <v>0.92590680602423669</v>
      </c>
      <c r="CH267" s="3">
        <f>'Modelos Propostos'!B267+Q267</f>
        <v>0.17419629020947777</v>
      </c>
      <c r="CI267" s="3">
        <f>CH267/'Dataset experimental'!$AF267</f>
        <v>1.1613086013965186</v>
      </c>
    </row>
    <row r="268" spans="1:87" x14ac:dyDescent="0.25">
      <c r="A268" s="3">
        <f t="shared" si="12"/>
        <v>3.7238722005345018E-3</v>
      </c>
      <c r="B268" s="8">
        <f>'Dataset experimental'!K268*COS('Dataset experimental'!AC268)-'Dataset experimental'!M268-'Dataset experimental'!C268</f>
        <v>-0.1798179142585149</v>
      </c>
      <c r="C268" s="8">
        <f>('Dataset experimental'!AE268+SIN('Avaliação do resultado ML'!B268))*0.70674187</f>
        <v>-0.46200489524467553</v>
      </c>
      <c r="D268" s="8">
        <f>'Modelos Propostos'!E268+'Avaliação do resultado ML'!C268-'Modelos normativos'!AQ268</f>
        <v>-0.46422994176926557</v>
      </c>
      <c r="E268" s="8">
        <f>'Modelos empíricos'!I268+1.1854</f>
        <v>2.3567239297341134</v>
      </c>
      <c r="F268" s="3">
        <f>-0.01753*('Modelos normativos'!AN268-'Dataset experimental'!C268-ABS(G268)-('Modelos Propostos'!E268-'Modelos normativos'!AP268)/0.25291)</f>
        <v>1.7334288823582854E-2</v>
      </c>
      <c r="G268" s="3">
        <f>'Dataset experimental'!K268+'Modelos empíricos'!K268^2+('Modelos Propostos'!E268-'Modelos normativos'!AQ268)*4.10553</f>
        <v>0.25564208272338734</v>
      </c>
      <c r="H268" s="3">
        <f t="shared" si="13"/>
        <v>-1.9890512328638418E-2</v>
      </c>
      <c r="I268" s="3">
        <f>(1.61428/'Dataset experimental'!Q268)^3</f>
        <v>-33.279443147515174</v>
      </c>
      <c r="J268" s="3">
        <f>SIN('Dataset experimental'!E268)+1.450178*(SIN('Avaliação do resultado ML'!I268)+'Dataset experimental'!C268)</f>
        <v>-1.4592402837795235</v>
      </c>
      <c r="K268" s="3">
        <f>('Modelos empíricos'!C268-'Dataset experimental'!G268)*'Dataset experimental'!AE268-'Modelos normativos'!AP268</f>
        <v>0.85337636880424428</v>
      </c>
      <c r="L268" s="3">
        <f>0.0076*'Dataset experimental'!B268+'Avaliação do resultado ML'!M268+'Avaliação do resultado ML'!N268+(-0.0328)*(0.0171*'Dataset experimental'!AD268-0.9442)*'Avaliação do resultado ML'!O268-'Avaliação do resultado ML'!P268-0.0364</f>
        <v>1.6633332326800448E-3</v>
      </c>
      <c r="M268" s="8">
        <f>0.03283*SIN(0.7328*'Dataset experimental'!D268-1.8266)</f>
        <v>-1.1595882783440576E-2</v>
      </c>
      <c r="N268" s="8">
        <f>0.0476*SIN(4.2067/(0.0095*'Dataset experimental'!P268-1.9338)^3)</f>
        <v>-2.3714386522401713E-2</v>
      </c>
      <c r="O268" s="8">
        <f>0.0214*'Dataset experimental'!F268-3.1067*'Dataset experimental'!B268*'Dataset experimental'!P268*('Dataset experimental'!T268-'Dataset experimental'!R268)*(0.39*'Dataset experimental'!P268*'Dataset experimental'!T268/'Dataset experimental'!V268-'Dataset experimental'!Z268+3.12)/(100000*'Dataset experimental'!V268)+0.7995</f>
        <v>0.20460970971321224</v>
      </c>
      <c r="P268" s="8">
        <f>0.4461*('Dataset experimental'!Z268-0.6*'Modelos normativos'!AB268)*(3.4*'Dataset experimental'!L268+0.17*'Dataset experimental'!B268/'Modelos normativos'!AC268)/200000</f>
        <v>7.496716998040702E-2</v>
      </c>
      <c r="Q268" s="3">
        <f>0.0076*'Dataset experimental'!B268+(-0.0328)*(0.0171*'Dataset experimental'!AD268-0.9442)*'Avaliação do resultado ML'!O268-'Avaliação do resultado ML'!P268-0.0364</f>
        <v>3.6973602538522304E-2</v>
      </c>
      <c r="R268" s="3">
        <f t="shared" si="14"/>
        <v>-8.3624453970709084E-2</v>
      </c>
      <c r="S268" s="3">
        <f>(-0.042-0.014*'Com TS variável MC2020'!Q277)*('Modelos normativos'!AP268-ABS('Modelos Propostos'!K268)-'Dataset experimental'!W268+COS(T268))</f>
        <v>6.4453906009209708E-2</v>
      </c>
      <c r="T268" s="3">
        <f>'Dataset experimental'!O268-('Modelos normativos'!AQ268-SIN(0.083/('Dataset experimental'!M268-'Dataset experimental'!O268))-'Modelos empíricos'!I268)/0.646</f>
        <v>3.9087755579361341</v>
      </c>
      <c r="X268" s="3">
        <f>'Modelos normativos'!S268+'Avaliação do resultado ML'!A268</f>
        <v>0.17285897552859825</v>
      </c>
      <c r="Y268" s="3">
        <f>X268/'Dataset experimental'!$AF268</f>
        <v>0.86429487764299118</v>
      </c>
      <c r="AK268" s="3">
        <f>'Modelos Propostos'!B268+H268</f>
        <v>0.16566864566136172</v>
      </c>
      <c r="AL268" s="3">
        <f>AK268/'Dataset experimental'!$AF268</f>
        <v>0.82834322830680851</v>
      </c>
      <c r="AW268" s="3">
        <f>'Modelos normativos'!S268+F268</f>
        <v>0.1864693921516466</v>
      </c>
      <c r="AX268" s="3">
        <f>AW268/'Dataset experimental'!$AF268</f>
        <v>0.93234696075823298</v>
      </c>
      <c r="BI268" s="3">
        <f>'Modelos Propostos'!B268+S268</f>
        <v>0.25001306399920986</v>
      </c>
      <c r="BJ268" s="3">
        <f>BI268/'Dataset experimental'!$AF268</f>
        <v>1.2500653199960492</v>
      </c>
      <c r="BU268" s="3">
        <f>'Modelos Propostos'!B268+L268</f>
        <v>0.1872224912226802</v>
      </c>
      <c r="BV268" s="3">
        <f>BU268/'Dataset experimental'!$AF268</f>
        <v>0.93611245611340099</v>
      </c>
      <c r="CH268" s="3">
        <f>'Modelos Propostos'!B268+Q268</f>
        <v>0.22253276052852244</v>
      </c>
      <c r="CI268" s="3">
        <f>CH268/'Dataset experimental'!$AF268</f>
        <v>1.1126638026426121</v>
      </c>
    </row>
    <row r="269" spans="1:87" x14ac:dyDescent="0.25">
      <c r="A269" s="3">
        <f t="shared" si="12"/>
        <v>1.1300061949133453E-3</v>
      </c>
      <c r="B269" s="8">
        <f>'Dataset experimental'!K269*COS('Dataset experimental'!AC269)-'Dataset experimental'!M269-'Dataset experimental'!C269</f>
        <v>-0.1798179142585149</v>
      </c>
      <c r="C269" s="8">
        <f>('Dataset experimental'!AE269+SIN('Avaliação do resultado ML'!B269))*0.70674187</f>
        <v>-0.36673546194466966</v>
      </c>
      <c r="D269" s="8">
        <f>'Modelos Propostos'!E269+'Avaliação do resultado ML'!C269-'Modelos normativos'!AQ269</f>
        <v>-0.4127079670240098</v>
      </c>
      <c r="E269" s="8">
        <f>'Modelos empíricos'!I269+1.1854</f>
        <v>2.2311968844063088</v>
      </c>
      <c r="F269" s="3">
        <f>-0.01753*('Modelos normativos'!AN269-'Dataset experimental'!C269-ABS(G269)-('Modelos Propostos'!E269-'Modelos normativos'!AP269)/0.25291)</f>
        <v>6.3068932636245042E-3</v>
      </c>
      <c r="G269" s="3">
        <f>'Dataset experimental'!K269+'Modelos empíricos'!K269^2+('Modelos Propostos'!E269-'Modelos normativos'!AQ269)*4.10553</f>
        <v>-0.4754328952579886</v>
      </c>
      <c r="H269" s="3">
        <f t="shared" si="13"/>
        <v>-5.1049587172656397E-2</v>
      </c>
      <c r="I269" s="3">
        <f>(1.61428/'Dataset experimental'!Q269)^3</f>
        <v>-33.279443147515174</v>
      </c>
      <c r="J269" s="3">
        <f>SIN('Dataset experimental'!E269)+1.450178*(SIN('Avaliação do resultado ML'!I269)+'Dataset experimental'!C269)</f>
        <v>-1.4592402837795235</v>
      </c>
      <c r="K269" s="3">
        <f>('Modelos empíricos'!C269-'Dataset experimental'!G269)*'Dataset experimental'!AE269-'Modelos normativos'!AP269</f>
        <v>-9.5727342557863054E-2</v>
      </c>
      <c r="L269" s="3">
        <f>0.0076*'Dataset experimental'!B269+'Avaliação do resultado ML'!M269+'Avaliação do resultado ML'!N269+(-0.0328)*(0.0171*'Dataset experimental'!AD269-0.9442)*'Avaliação do resultado ML'!O269-'Avaliação do resultado ML'!P269-0.0364</f>
        <v>-2.9478231855969303E-2</v>
      </c>
      <c r="M269" s="8">
        <f>0.03283*SIN(0.7328*'Dataset experimental'!D269-1.8266)</f>
        <v>-1.1595882783440576E-2</v>
      </c>
      <c r="N269" s="8">
        <f>0.0476*SIN(4.2067/(0.0095*'Dataset experimental'!P269-1.9338)^3)</f>
        <v>-2.3714386522401713E-2</v>
      </c>
      <c r="O269" s="8">
        <f>0.0214*'Dataset experimental'!F269-3.1067*'Dataset experimental'!B269*'Dataset experimental'!P269*('Dataset experimental'!T269-'Dataset experimental'!R269)*(0.39*'Dataset experimental'!P269*'Dataset experimental'!T269/'Dataset experimental'!V269-'Dataset experimental'!Z269+3.12)/(100000*'Dataset experimental'!V269)+0.7995</f>
        <v>-0.25557126756824566</v>
      </c>
      <c r="P269" s="8">
        <f>0.4461*('Dataset experimental'!Z269-0.6*'Modelos normativos'!AB269)*(3.4*'Dataset experimental'!L269+0.17*'Dataset experimental'!B269/'Modelos normativos'!AC269)/200000</f>
        <v>0.10008738809504288</v>
      </c>
      <c r="Q269" s="3">
        <f>0.0076*'Dataset experimental'!B269+(-0.0328)*(0.0171*'Dataset experimental'!AD269-0.9442)*'Avaliação do resultado ML'!O269-'Avaliação do resultado ML'!P269-0.0364</f>
        <v>5.8320374498729566E-3</v>
      </c>
      <c r="R269" s="3">
        <f t="shared" si="14"/>
        <v>0.57744309971146401</v>
      </c>
      <c r="S269" s="3">
        <f>(-0.042-0.014*'Com TS variável MC2020'!Q278)*('Modelos normativos'!AP269-ABS('Modelos Propostos'!K269)-'Dataset experimental'!W269+COS(T269))</f>
        <v>5.1639049799588943E-2</v>
      </c>
      <c r="T269" s="3">
        <f>'Dataset experimental'!O269-('Modelos normativos'!AQ269-SIN(0.083/('Dataset experimental'!M269-'Dataset experimental'!O269))-'Modelos empíricos'!I269)/0.646</f>
        <v>2.5555171903670812</v>
      </c>
      <c r="X269" s="3">
        <f>'Modelos normativos'!S269+'Avaliação do resultado ML'!A269</f>
        <v>0.23778049281544095</v>
      </c>
      <c r="Y269" s="3">
        <f>X269/'Dataset experimental'!$AF269</f>
        <v>0.79260164271813649</v>
      </c>
      <c r="AK269" s="3">
        <f>'Modelos Propostos'!B269+H269</f>
        <v>0.21936145767332271</v>
      </c>
      <c r="AL269" s="3">
        <f>AK269/'Dataset experimental'!$AF269</f>
        <v>0.73120485891107578</v>
      </c>
      <c r="AW269" s="3">
        <f>'Modelos normativos'!S269+F269</f>
        <v>0.24295737988415209</v>
      </c>
      <c r="AX269" s="3">
        <f>AW269/'Dataset experimental'!$AF269</f>
        <v>0.80985793294717368</v>
      </c>
      <c r="BI269" s="3">
        <f>'Modelos Propostos'!B269+S269</f>
        <v>0.32205009464556805</v>
      </c>
      <c r="BJ269" s="3">
        <f>BI269/'Dataset experimental'!$AF269</f>
        <v>1.073500315485227</v>
      </c>
      <c r="BU269" s="3">
        <f>'Modelos Propostos'!B269+L269</f>
        <v>0.24093281299000979</v>
      </c>
      <c r="BV269" s="3">
        <f>BU269/'Dataset experimental'!$AF269</f>
        <v>0.80310937663336601</v>
      </c>
      <c r="CH269" s="3">
        <f>'Modelos Propostos'!B269+Q269</f>
        <v>0.27624308229585204</v>
      </c>
      <c r="CI269" s="3">
        <f>CH269/'Dataset experimental'!$AF269</f>
        <v>0.92081027431950679</v>
      </c>
    </row>
    <row r="270" spans="1:87" x14ac:dyDescent="0.25">
      <c r="A270" s="3">
        <f t="shared" si="12"/>
        <v>2.6386258553550979E-3</v>
      </c>
      <c r="B270" s="8">
        <f>'Dataset experimental'!K270*COS('Dataset experimental'!AC270)-'Dataset experimental'!M270-'Dataset experimental'!C270</f>
        <v>-0.1798179142585149</v>
      </c>
      <c r="C270" s="8">
        <f>('Dataset experimental'!AE270+SIN('Avaliação do resultado ML'!B270))*0.70674187</f>
        <v>-0.27146602864466379</v>
      </c>
      <c r="D270" s="8">
        <f>'Modelos Propostos'!E270+'Avaliação do resultado ML'!C270-'Modelos normativos'!AQ270</f>
        <v>-0.44490729078144603</v>
      </c>
      <c r="E270" s="8">
        <f>'Modelos empíricos'!I270+1.1854</f>
        <v>2.3166616307240284</v>
      </c>
      <c r="F270" s="3">
        <f>-0.01753*('Modelos normativos'!AN270-'Dataset experimental'!C270-ABS(G270)-('Modelos Propostos'!E270-'Modelos normativos'!AP270)/0.25291)</f>
        <v>-1.5821595775212045E-2</v>
      </c>
      <c r="G270" s="3">
        <f>'Dataset experimental'!K270+'Modelos empíricos'!K270^2+('Modelos Propostos'!E270-'Modelos normativos'!AQ270)*4.10553</f>
        <v>-1.0164450016441251</v>
      </c>
      <c r="H270" s="3">
        <f t="shared" si="13"/>
        <v>-7.1118650662952407E-2</v>
      </c>
      <c r="I270" s="3">
        <f>(1.61428/'Dataset experimental'!Q270)^3</f>
        <v>-33.279443147515174</v>
      </c>
      <c r="J270" s="3">
        <f>SIN('Dataset experimental'!E270)+1.450178*(SIN('Avaliação do resultado ML'!I270)+'Dataset experimental'!C270)</f>
        <v>-1.4592402837795235</v>
      </c>
      <c r="K270" s="3">
        <f>('Modelos empíricos'!C270-'Dataset experimental'!G270)*'Dataset experimental'!AE270-'Modelos normativos'!AP270</f>
        <v>-0.70702991612764732</v>
      </c>
      <c r="L270" s="3">
        <f>0.0076*'Dataset experimental'!B270+'Avaliação do resultado ML'!M270+'Avaliação do resultado ML'!N270+(-0.0328)*(0.0171*'Dataset experimental'!AD270-0.9442)*'Avaliação do resultado ML'!O270-'Avaliação do resultado ML'!P270-0.0364</f>
        <v>-4.9482651148892678E-2</v>
      </c>
      <c r="M270" s="8">
        <f>0.03283*SIN(0.7328*'Dataset experimental'!D270-1.8266)</f>
        <v>-1.1595882783440576E-2</v>
      </c>
      <c r="N270" s="8">
        <f>0.0476*SIN(4.2067/(0.0095*'Dataset experimental'!P270-1.9338)^3)</f>
        <v>-2.3714386522401713E-2</v>
      </c>
      <c r="O270" s="8">
        <f>0.0214*'Dataset experimental'!F270-3.1067*'Dataset experimental'!B270*'Dataset experimental'!P270*('Dataset experimental'!T270-'Dataset experimental'!R270)*(0.39*'Dataset experimental'!P270*'Dataset experimental'!T270/'Dataset experimental'!V270-'Dataset experimental'!Z270+3.12)/(100000*'Dataset experimental'!V270)+0.7995</f>
        <v>-0.60054234304437248</v>
      </c>
      <c r="P270" s="8">
        <f>0.4461*('Dataset experimental'!Z270-0.6*'Modelos normativos'!AB270)*(3.4*'Dataset experimental'!L270+0.17*'Dataset experimental'!B270/'Modelos normativos'!AC270)/200000</f>
        <v>0.11891856340870784</v>
      </c>
      <c r="Q270" s="3">
        <f>0.0076*'Dataset experimental'!B270+(-0.0328)*(0.0171*'Dataset experimental'!AD270-0.9442)*'Avaliação do resultado ML'!O270-'Avaliação do resultado ML'!P270-0.0364</f>
        <v>-1.4172381843050419E-2</v>
      </c>
      <c r="R270" s="3">
        <f t="shared" si="14"/>
        <v>0.69577601216595497</v>
      </c>
      <c r="S270" s="3">
        <f>(-0.042-0.014*'Com TS variável MC2020'!Q279)*('Modelos normativos'!AP270-ABS('Modelos Propostos'!K270)-'Dataset experimental'!W270+COS(T270))</f>
        <v>5.0445165803786454E-2</v>
      </c>
      <c r="T270" s="3">
        <f>'Dataset experimental'!O270-('Modelos normativos'!AQ270-SIN(0.083/('Dataset experimental'!M270-'Dataset experimental'!O270))-'Modelos empíricos'!I270)/0.646</f>
        <v>2.1293505931301606</v>
      </c>
      <c r="X270" s="3">
        <f>'Modelos normativos'!S270+'Avaliação do resultado ML'!A270</f>
        <v>0.28990149224693729</v>
      </c>
      <c r="Y270" s="3">
        <f>X270/'Dataset experimental'!$AF270</f>
        <v>0.87848937044526443</v>
      </c>
      <c r="AK270" s="3">
        <f>'Modelos Propostos'!B270+H270</f>
        <v>0.26290094844749934</v>
      </c>
      <c r="AL270" s="3">
        <f>AK270/'Dataset experimental'!$AF270</f>
        <v>0.79666954074999796</v>
      </c>
      <c r="AW270" s="3">
        <f>'Modelos normativos'!S270+F270</f>
        <v>0.27144127061637013</v>
      </c>
      <c r="AX270" s="3">
        <f>AW270/'Dataset experimental'!$AF270</f>
        <v>0.8225493048980913</v>
      </c>
      <c r="BI270" s="3">
        <f>'Modelos Propostos'!B270+S270</f>
        <v>0.3844647649142382</v>
      </c>
      <c r="BJ270" s="3">
        <f>BI270/'Dataset experimental'!$AF270</f>
        <v>1.1650447421643582</v>
      </c>
      <c r="BU270" s="3">
        <f>'Modelos Propostos'!B270+L270</f>
        <v>0.28453694796155909</v>
      </c>
      <c r="BV270" s="3">
        <f>BU270/'Dataset experimental'!$AF270</f>
        <v>0.86223317564108815</v>
      </c>
      <c r="CH270" s="3">
        <f>'Modelos Propostos'!B270+Q270</f>
        <v>0.31984721726740134</v>
      </c>
      <c r="CI270" s="3">
        <f>CH270/'Dataset experimental'!$AF270</f>
        <v>0.96923399171939795</v>
      </c>
    </row>
    <row r="271" spans="1:87" x14ac:dyDescent="0.25">
      <c r="A271" s="3">
        <f t="shared" si="12"/>
        <v>9.0104585193784975E-3</v>
      </c>
      <c r="B271" s="8">
        <f>'Dataset experimental'!K271*COS('Dataset experimental'!AC271)-'Dataset experimental'!M271-'Dataset experimental'!C271</f>
        <v>-0.1798179142585149</v>
      </c>
      <c r="C271" s="8">
        <f>('Dataset experimental'!AE271+SIN('Avaliação do resultado ML'!B271))*0.70674187</f>
        <v>-0.55727432854468129</v>
      </c>
      <c r="D271" s="8">
        <f>'Modelos Propostos'!E271+'Avaliação do resultado ML'!C271-'Modelos normativos'!AQ271</f>
        <v>-0.49837098420969239</v>
      </c>
      <c r="E271" s="8">
        <f>'Modelos empíricos'!I271+1.1854</f>
        <v>2.217336710478353</v>
      </c>
      <c r="F271" s="3">
        <f>-0.01753*('Modelos normativos'!AN271-'Dataset experimental'!C271-ABS(G271)-('Modelos Propostos'!E271-'Modelos normativos'!AP271)/0.25291)</f>
        <v>5.8063792085228029E-2</v>
      </c>
      <c r="G271" s="3">
        <f>'Dataset experimental'!K271+'Modelos empíricos'!K271^2+('Modelos Propostos'!E271-'Modelos normativos'!AQ271)*4.10553</f>
        <v>1.6614861681747433</v>
      </c>
      <c r="H271" s="3">
        <f t="shared" si="13"/>
        <v>1.5302977809881572E-2</v>
      </c>
      <c r="I271" s="3">
        <f>(1.61428/'Dataset experimental'!Q271)^3</f>
        <v>-33.279443147515174</v>
      </c>
      <c r="J271" s="3">
        <f>SIN('Dataset experimental'!E271)+1.450178*(SIN('Avaliação do resultado ML'!I271)+'Dataset experimental'!C271)</f>
        <v>-1.4592402837795235</v>
      </c>
      <c r="K271" s="3">
        <f>('Modelos empíricos'!C271-'Dataset experimental'!G271)*'Dataset experimental'!AE271-'Modelos normativos'!AP271</f>
        <v>1.9253681488383592</v>
      </c>
      <c r="L271" s="3">
        <f>0.0076*'Dataset experimental'!B271+'Avaliação do resultado ML'!M271+'Avaliação do resultado ML'!N271+(-0.0328)*(0.0171*'Dataset experimental'!AD271-0.9442)*'Avaliação do resultado ML'!O271-'Avaliação do resultado ML'!P271-0.0364</f>
        <v>3.6882977964623809E-2</v>
      </c>
      <c r="M271" s="8">
        <f>0.03283*SIN(0.7328*'Dataset experimental'!D271-1.8266)</f>
        <v>-1.1595882783440576E-2</v>
      </c>
      <c r="N271" s="8">
        <f>0.0476*SIN(4.2067/(0.0095*'Dataset experimental'!P271-1.9338)^3)</f>
        <v>-2.3714386522401713E-2</v>
      </c>
      <c r="O271" s="8">
        <f>0.0214*'Dataset experimental'!F271-3.1067*'Dataset experimental'!B271*'Dataset experimental'!P271*('Dataset experimental'!T271-'Dataset experimental'!R271)*(0.39*'Dataset experimental'!P271*'Dataset experimental'!T271/'Dataset experimental'!V271-'Dataset experimental'!Z271+3.12)/(100000*'Dataset experimental'!V271)+0.7995</f>
        <v>0.66479068699466959</v>
      </c>
      <c r="P271" s="8">
        <f>0.4461*('Dataset experimental'!Z271-0.6*'Modelos normativos'!AB271)*(3.4*'Dataset experimental'!L271+0.17*'Dataset experimental'!B271/'Modelos normativos'!AC271)/200000</f>
        <v>4.9846951865771191E-2</v>
      </c>
      <c r="Q271" s="3">
        <f>0.0076*'Dataset experimental'!B271+(-0.0328)*(0.0171*'Dataset experimental'!AD271-0.9442)*'Avaliação do resultado ML'!O271-'Avaliação do resultado ML'!P271-0.0364</f>
        <v>7.2193247270466082E-2</v>
      </c>
      <c r="R271" s="3">
        <f t="shared" si="14"/>
        <v>2.4101830652075709</v>
      </c>
      <c r="S271" s="3">
        <f>(-0.042-0.014*'Com TS variável MC2020'!Q280)*('Modelos normativos'!AP271-ABS('Modelos Propostos'!K271)-'Dataset experimental'!W271+COS(T271))</f>
        <v>6.3853335037304448E-2</v>
      </c>
      <c r="T271" s="3">
        <f>'Dataset experimental'!O271-('Modelos normativos'!AQ271-SIN(0.083/('Dataset experimental'!M271-'Dataset experimental'!O271))-'Modelos empíricos'!I271)/0.646</f>
        <v>4.8519499246018363</v>
      </c>
      <c r="X271" s="3">
        <f>'Modelos normativos'!S271+'Avaliação do resultado ML'!A271</f>
        <v>0.11063017855497845</v>
      </c>
      <c r="Y271" s="3">
        <f>X271/'Dataset experimental'!$AF271</f>
        <v>0.73753452369985639</v>
      </c>
      <c r="AK271" s="3">
        <f>'Modelos Propostos'!B271+H271</f>
        <v>0.11692269784548152</v>
      </c>
      <c r="AL271" s="3">
        <f>AK271/'Dataset experimental'!$AF271</f>
        <v>0.77948465230321018</v>
      </c>
      <c r="AW271" s="3">
        <f>'Modelos normativos'!S271+F271</f>
        <v>0.15968351212082799</v>
      </c>
      <c r="AX271" s="3">
        <f>AW271/'Dataset experimental'!$AF271</f>
        <v>1.0645567474721866</v>
      </c>
      <c r="BI271" s="3">
        <f>'Modelos Propostos'!B271+S271</f>
        <v>0.16547305507290438</v>
      </c>
      <c r="BJ271" s="3">
        <f>BI271/'Dataset experimental'!$AF271</f>
        <v>1.1031537004860292</v>
      </c>
      <c r="BU271" s="3">
        <f>'Modelos Propostos'!B271+L271</f>
        <v>0.13850269800022375</v>
      </c>
      <c r="BV271" s="3">
        <f>BU271/'Dataset experimental'!$AF271</f>
        <v>0.92335132000149167</v>
      </c>
      <c r="CH271" s="3">
        <f>'Modelos Propostos'!B271+Q271</f>
        <v>0.17381296730606605</v>
      </c>
      <c r="CI271" s="3">
        <f>CH271/'Dataset experimental'!$AF271</f>
        <v>1.1587531153737738</v>
      </c>
    </row>
    <row r="272" spans="1:87" x14ac:dyDescent="0.25">
      <c r="A272" s="3">
        <f t="shared" si="12"/>
        <v>7.7091609668063499E-3</v>
      </c>
      <c r="B272" s="8">
        <f>'Dataset experimental'!K272*COS('Dataset experimental'!AC272)-'Dataset experimental'!M272-'Dataset experimental'!C272</f>
        <v>-0.1798179142585149</v>
      </c>
      <c r="C272" s="8">
        <f>('Dataset experimental'!AE272+SIN('Avaliação do resultado ML'!B272))*0.70674187</f>
        <v>-0.46441677963201738</v>
      </c>
      <c r="D272" s="8">
        <f>'Modelos Propostos'!E272+'Avaliação do resultado ML'!C272-'Modelos normativos'!AQ272</f>
        <v>-0.46535985624395471</v>
      </c>
      <c r="E272" s="8">
        <f>'Modelos empíricos'!I272+1.1854</f>
        <v>2.1144111154961447</v>
      </c>
      <c r="F272" s="3">
        <f>-0.01753*('Modelos normativos'!AN272-'Dataset experimental'!C272-ABS(G272)-('Modelos Propostos'!E272-'Modelos normativos'!AP272)/0.25291)</f>
        <v>1.8197386509870055E-2</v>
      </c>
      <c r="G272" s="3">
        <f>'Dataset experimental'!K272+'Modelos empíricos'!K272^2+('Modelos Propostos'!E272-'Modelos normativos'!AQ272)*4.10553</f>
        <v>0.28269796194368796</v>
      </c>
      <c r="H272" s="3">
        <f t="shared" si="13"/>
        <v>-1.9049313568149779E-2</v>
      </c>
      <c r="I272" s="3">
        <f>(1.61428/'Dataset experimental'!Q272)^3</f>
        <v>-33.279443147515174</v>
      </c>
      <c r="J272" s="3">
        <f>SIN('Dataset experimental'!E272)+1.450178*(SIN('Avaliação do resultado ML'!I272)+'Dataset experimental'!C272)</f>
        <v>-1.4592402837795235</v>
      </c>
      <c r="K272" s="3">
        <f>('Modelos empíricos'!C272-'Dataset experimental'!G272)*'Dataset experimental'!AE272-'Modelos normativos'!AP272</f>
        <v>0.87899923692756554</v>
      </c>
      <c r="L272" s="3">
        <f>0.0076*'Dataset experimental'!B272+'Avaliação do resultado ML'!M272+'Avaliação do resultado ML'!N272+(-0.0328)*(0.0171*'Dataset experimental'!AD272-0.9442)*'Avaliação do resultado ML'!O272-'Avaliação do resultado ML'!P272-0.0364</f>
        <v>2.5046554142396371E-3</v>
      </c>
      <c r="M272" s="8">
        <f>0.03283*SIN(0.7328*'Dataset experimental'!D272-1.8266)</f>
        <v>-1.1595882783440576E-2</v>
      </c>
      <c r="N272" s="8">
        <f>0.0476*SIN(4.2067/(0.0095*'Dataset experimental'!P272-1.9338)^3)</f>
        <v>-2.3714386522401713E-2</v>
      </c>
      <c r="O272" s="8">
        <f>0.0214*'Dataset experimental'!F272-3.1067*'Dataset experimental'!B272*'Dataset experimental'!P272*('Dataset experimental'!T272-'Dataset experimental'!R272)*(0.39*'Dataset experimental'!P272*'Dataset experimental'!T272/'Dataset experimental'!V272-'Dataset experimental'!Z272+3.12)/(100000*'Dataset experimental'!V272)+0.7995</f>
        <v>0.2162598610367934</v>
      </c>
      <c r="P272" s="8">
        <f>0.4461*('Dataset experimental'!Z272-0.6*'Modelos normativos'!AB272)*(3.4*'Dataset experimental'!L272+0.17*'Dataset experimental'!B272/'Modelos normativos'!AC272)/200000</f>
        <v>7.4331215091428898E-2</v>
      </c>
      <c r="Q272" s="3">
        <f>0.0076*'Dataset experimental'!B272+(-0.0328)*(0.0171*'Dataset experimental'!AD272-0.9442)*'Avaliação do resultado ML'!O272-'Avaliação do resultado ML'!P272-0.0364</f>
        <v>3.7814924720081897E-2</v>
      </c>
      <c r="R272" s="3">
        <f t="shared" si="14"/>
        <v>-0.13148271223942634</v>
      </c>
      <c r="S272" s="3">
        <f>(-0.042-0.014*'Com TS variável MC2020'!Q281)*('Modelos normativos'!AP272-ABS('Modelos Propostos'!K272)-'Dataset experimental'!W272+COS(T272))</f>
        <v>7.2630238989426332E-2</v>
      </c>
      <c r="T272" s="3">
        <f>'Dataset experimental'!O272-('Modelos normativos'!AQ272-SIN(0.083/('Dataset experimental'!M272-'Dataset experimental'!O272))-'Modelos empíricos'!I272)/0.646</f>
        <v>3.5630186781196214</v>
      </c>
      <c r="X272" s="3">
        <f>'Modelos normativos'!S272+'Avaliação do resultado ML'!A272</f>
        <v>0.17513501408493432</v>
      </c>
      <c r="Y272" s="3">
        <f>X272/'Dataset experimental'!$AF272</f>
        <v>0.70054005633973726</v>
      </c>
      <c r="AK272" s="3">
        <f>'Modelos Propostos'!B272+H272</f>
        <v>0.16436169538752174</v>
      </c>
      <c r="AL272" s="3">
        <f>AK272/'Dataset experimental'!$AF272</f>
        <v>0.65744678155008696</v>
      </c>
      <c r="AW272" s="3">
        <f>'Modelos normativos'!S272+F272</f>
        <v>0.18562323962799801</v>
      </c>
      <c r="AX272" s="3">
        <f>AW272/'Dataset experimental'!$AF272</f>
        <v>0.74249295851199204</v>
      </c>
      <c r="BI272" s="3">
        <f>'Modelos Propostos'!B272+S272</f>
        <v>0.25604124794509786</v>
      </c>
      <c r="BJ272" s="3">
        <f>BI272/'Dataset experimental'!$AF272</f>
        <v>1.0241649917803914</v>
      </c>
      <c r="BU272" s="3">
        <f>'Modelos Propostos'!B272+L272</f>
        <v>0.18591566436991117</v>
      </c>
      <c r="BV272" s="3">
        <f>BU272/'Dataset experimental'!$AF272</f>
        <v>0.74366265747964466</v>
      </c>
      <c r="CH272" s="3">
        <f>'Modelos Propostos'!B272+Q272</f>
        <v>0.22122593367575344</v>
      </c>
      <c r="CI272" s="3">
        <f>CH272/'Dataset experimental'!$AF272</f>
        <v>0.88490373470301376</v>
      </c>
    </row>
    <row r="273" spans="1:87" x14ac:dyDescent="0.25">
      <c r="A273" s="3">
        <f t="shared" si="12"/>
        <v>2.9821653909942181E-4</v>
      </c>
      <c r="B273" s="8">
        <f>'Dataset experimental'!K273*COS('Dataset experimental'!AC273)-'Dataset experimental'!M273-'Dataset experimental'!C273</f>
        <v>-0.1798179142585149</v>
      </c>
      <c r="C273" s="8">
        <f>('Dataset experimental'!AE273+SIN('Avaliação do resultado ML'!B273))*0.70674187</f>
        <v>-0.37035328852568244</v>
      </c>
      <c r="D273" s="8">
        <f>'Modelos Propostos'!E273+'Avaliação do resultado ML'!C273-'Modelos normativos'!AQ273</f>
        <v>-0.4148653123199354</v>
      </c>
      <c r="E273" s="8">
        <f>'Modelos empíricos'!I273+1.1854</f>
        <v>2.2951180525454027</v>
      </c>
      <c r="F273" s="3">
        <f>-0.01753*('Modelos normativos'!AN273-'Dataset experimental'!C273-ABS(G273)-('Modelos Propostos'!E273-'Modelos normativos'!AP273)/0.25291)</f>
        <v>6.5790459709125686E-3</v>
      </c>
      <c r="G273" s="3">
        <f>'Dataset experimental'!K273+'Modelos empíricos'!K273^2+('Modelos Propostos'!E273-'Modelos normativos'!AQ273)*4.10553</f>
        <v>-0.4595170962498934</v>
      </c>
      <c r="H273" s="3">
        <f t="shared" si="13"/>
        <v>-4.9940025020043209E-2</v>
      </c>
      <c r="I273" s="3">
        <f>(1.61428/'Dataset experimental'!Q273)^3</f>
        <v>-33.279443147515174</v>
      </c>
      <c r="J273" s="3">
        <f>SIN('Dataset experimental'!E273)+1.450178*(SIN('Avaliação do resultado ML'!I273)+'Dataset experimental'!C273)</f>
        <v>-1.4592402837795235</v>
      </c>
      <c r="K273" s="3">
        <f>('Modelos empíricos'!C273-'Dataset experimental'!G273)*'Dataset experimental'!AE273-'Modelos normativos'!AP273</f>
        <v>-6.1930140224229706E-2</v>
      </c>
      <c r="L273" s="3">
        <f>0.0076*'Dataset experimental'!B273+'Avaliação do resultado ML'!M273+'Avaliação do resultado ML'!N273+(-0.0328)*(0.0171*'Dataset experimental'!AD273-0.9442)*'Avaliação do resultado ML'!O273-'Avaliação do resultado ML'!P273-0.0364</f>
        <v>-2.8370132217021352E-2</v>
      </c>
      <c r="M273" s="8">
        <f>0.03283*SIN(0.7328*'Dataset experimental'!D273-1.8266)</f>
        <v>-1.1595882783440576E-2</v>
      </c>
      <c r="N273" s="8">
        <f>0.0476*SIN(4.2067/(0.0095*'Dataset experimental'!P273-1.9338)^3)</f>
        <v>-2.3714386522401713E-2</v>
      </c>
      <c r="O273" s="8">
        <f>0.0214*'Dataset experimental'!F273-3.1067*'Dataset experimental'!B273*'Dataset experimental'!P273*('Dataset experimental'!T273-'Dataset experimental'!R273)*(0.39*'Dataset experimental'!P273*'Dataset experimental'!T273/'Dataset experimental'!V273-'Dataset experimental'!Z273+3.12)/(100000*'Dataset experimental'!V273)+0.7995</f>
        <v>-0.23809604058287415</v>
      </c>
      <c r="P273" s="8">
        <f>0.4461*('Dataset experimental'!Z273-0.6*'Modelos normativos'!AB273)*(3.4*'Dataset experimental'!L273+0.17*'Dataset experimental'!B273/'Modelos normativos'!AC273)/200000</f>
        <v>9.9133455761575714E-2</v>
      </c>
      <c r="Q273" s="3">
        <f>0.0076*'Dataset experimental'!B273+(-0.0328)*(0.0171*'Dataset experimental'!AD273-0.9442)*'Avaliação do resultado ML'!O273-'Avaliação do resultado ML'!P273-0.0364</f>
        <v>6.940137088820908E-3</v>
      </c>
      <c r="R273" s="3">
        <f t="shared" si="14"/>
        <v>0.56808406094380459</v>
      </c>
      <c r="S273" s="3">
        <f>(-0.042-0.014*'Com TS variável MC2020'!Q282)*('Modelos normativos'!AP273-ABS('Modelos Propostos'!K273)-'Dataset experimental'!W273+COS(T273))</f>
        <v>5.4324311827782017E-2</v>
      </c>
      <c r="T273" s="3">
        <f>'Dataset experimental'!O273-('Modelos normativos'!AQ273-SIN(0.083/('Dataset experimental'!M273-'Dataset experimental'!O273))-'Modelos empíricos'!I273)/0.646</f>
        <v>2.6984769008219507</v>
      </c>
      <c r="X273" s="3">
        <f>'Modelos normativos'!S273+'Avaliação do resultado ML'!A273</f>
        <v>0.23438482784472336</v>
      </c>
      <c r="Y273" s="3">
        <f>X273/'Dataset experimental'!$AF273</f>
        <v>0.83708867087401195</v>
      </c>
      <c r="AK273" s="3">
        <f>'Modelos Propostos'!B273+H273</f>
        <v>0.21724879627444307</v>
      </c>
      <c r="AL273" s="3">
        <f>AK273/'Dataset experimental'!$AF273</f>
        <v>0.77588855812301094</v>
      </c>
      <c r="AW273" s="3">
        <f>'Modelos normativos'!S273+F273</f>
        <v>0.24066565727653652</v>
      </c>
      <c r="AX273" s="3">
        <f>AW273/'Dataset experimental'!$AF273</f>
        <v>0.85952020455905898</v>
      </c>
      <c r="BI273" s="3">
        <f>'Modelos Propostos'!B273+S273</f>
        <v>0.32151313312226831</v>
      </c>
      <c r="BJ273" s="3">
        <f>BI273/'Dataset experimental'!$AF273</f>
        <v>1.1482611897223867</v>
      </c>
      <c r="BU273" s="3">
        <f>'Modelos Propostos'!B273+L273</f>
        <v>0.23881868907746495</v>
      </c>
      <c r="BV273" s="3">
        <f>BU273/'Dataset experimental'!$AF273</f>
        <v>0.85292388956237475</v>
      </c>
      <c r="CH273" s="3">
        <f>'Modelos Propostos'!B273+Q273</f>
        <v>0.2741289583833072</v>
      </c>
      <c r="CI273" s="3">
        <f>CH273/'Dataset experimental'!$AF273</f>
        <v>0.97903199422609699</v>
      </c>
    </row>
    <row r="274" spans="1:87" x14ac:dyDescent="0.25">
      <c r="A274" s="3">
        <f t="shared" si="12"/>
        <v>-3.2884567812464224E-2</v>
      </c>
      <c r="B274" s="8">
        <f>'Dataset experimental'!K274*COS('Dataset experimental'!AC274)-'Dataset experimental'!M274-'Dataset experimental'!C274</f>
        <v>0.96779282377651454</v>
      </c>
      <c r="C274" s="8">
        <f>('Dataset experimental'!AE274+SIN('Avaliação do resultado ML'!B274))*0.70674187</f>
        <v>0.24649422901407975</v>
      </c>
      <c r="D274" s="8">
        <f>'Modelos Propostos'!E274+'Avaliação do resultado ML'!C274-'Modelos normativos'!AQ274</f>
        <v>0.1241596791124002</v>
      </c>
      <c r="E274" s="8">
        <f>'Modelos empíricos'!I274+1.1854</f>
        <v>2.7438829148541983</v>
      </c>
      <c r="F274" s="3">
        <f>-0.01753*('Modelos normativos'!AN274-'Dataset experimental'!C274-ABS(G274)-('Modelos Propostos'!E274-'Modelos normativos'!AP274)/0.25291)</f>
        <v>-3.278066530985322E-2</v>
      </c>
      <c r="G274" s="3">
        <f>'Dataset experimental'!K274+'Modelos empíricos'!K274^2+('Modelos Propostos'!E274-'Modelos normativos'!AQ274)*4.10553</f>
        <v>2.6940726946626969E-2</v>
      </c>
      <c r="H274" s="3">
        <f t="shared" si="13"/>
        <v>-9.3501968115735606E-2</v>
      </c>
      <c r="I274" s="3">
        <f>(1.61428/'Dataset experimental'!Q274)^3</f>
        <v>-33.279443147515174</v>
      </c>
      <c r="J274" s="3">
        <f>SIN('Dataset experimental'!E274)+1.450178*(SIN('Avaliação do resultado ML'!I274)+'Dataset experimental'!C274)</f>
        <v>-2.2007743196840668</v>
      </c>
      <c r="K274" s="3">
        <f>('Modelos empíricos'!C274-'Dataset experimental'!G274)*'Dataset experimental'!AE274-'Modelos normativos'!AP274</f>
        <v>-0.64729050260455989</v>
      </c>
      <c r="L274" s="3">
        <f>0.0076*'Dataset experimental'!B274+'Avaliação do resultado ML'!M274+'Avaliação do resultado ML'!N274+(-0.0328)*(0.0171*'Dataset experimental'!AD274-0.9442)*'Avaliação do resultado ML'!O274-'Avaliação do resultado ML'!P274-0.0364</f>
        <v>-7.2035836974829306E-2</v>
      </c>
      <c r="M274" s="8">
        <f>0.03283*SIN(0.7328*'Dataset experimental'!D274-1.8266)</f>
        <v>-1.1595882783440576E-2</v>
      </c>
      <c r="N274" s="8">
        <f>0.0476*SIN(4.2067/(0.0095*'Dataset experimental'!P274-1.9338)^3)</f>
        <v>-2.3714386522401713E-2</v>
      </c>
      <c r="O274" s="8">
        <f>0.0214*'Dataset experimental'!F274-3.1067*'Dataset experimental'!B274*'Dataset experimental'!P274*('Dataset experimental'!T274-'Dataset experimental'!R274)*(0.39*'Dataset experimental'!P274*'Dataset experimental'!T274/'Dataset experimental'!V274-'Dataset experimental'!Z274+3.12)/(100000*'Dataset experimental'!V274)+0.7995</f>
        <v>-0.56335050488952743</v>
      </c>
      <c r="P274" s="8">
        <f>0.4461*('Dataset experimental'!Z274-0.6*'Modelos normativos'!AB274)*(3.4*'Dataset experimental'!L274+0.17*'Dataset experimental'!B274/'Modelos normativos'!AC274)/200000</f>
        <v>0.11240796859419658</v>
      </c>
      <c r="Q274" s="3">
        <f>0.0076*'Dataset experimental'!B274+(-0.0328)*(0.0171*'Dataset experimental'!AD274-0.9442)*'Avaliação do resultado ML'!O274-'Avaliação do resultado ML'!P274-0.0364</f>
        <v>-3.6725567668987019E-2</v>
      </c>
      <c r="R274" s="3">
        <f t="shared" si="14"/>
        <v>0.7704205422249959</v>
      </c>
      <c r="S274" s="3">
        <f>(-0.042-0.014*'Com TS variável MC2020'!Q283)*('Modelos normativos'!AP274-ABS('Modelos Propostos'!K274)-'Dataset experimental'!W274+COS(T274))</f>
        <v>9.6418013610812953E-3</v>
      </c>
      <c r="T274" s="3">
        <f>'Dataset experimental'!O274-('Modelos normativos'!AQ274-SIN(0.083/('Dataset experimental'!M274-'Dataset experimental'!O274))-'Modelos empíricos'!I274)/0.646</f>
        <v>2.1976692181331856</v>
      </c>
      <c r="X274" s="3">
        <f>'Modelos normativos'!S274+'Avaliação do resultado ML'!A274</f>
        <v>0.22304728594441786</v>
      </c>
      <c r="Y274" s="3">
        <f>X274/'Dataset experimental'!$AF274</f>
        <v>1.1152364297220891</v>
      </c>
      <c r="AK274" s="3">
        <f>'Modelos Propostos'!B274+H274</f>
        <v>0.2228836845378582</v>
      </c>
      <c r="AL274" s="3">
        <f>AK274/'Dataset experimental'!$AF274</f>
        <v>1.114418422689291</v>
      </c>
      <c r="AW274" s="3">
        <f>'Modelos normativos'!S274+F274</f>
        <v>0.22315118844702889</v>
      </c>
      <c r="AX274" s="3">
        <f>AW274/'Dataset experimental'!$AF274</f>
        <v>1.1157559422351444</v>
      </c>
      <c r="BI274" s="3">
        <f>'Modelos Propostos'!B274+S274</f>
        <v>0.32602745401467509</v>
      </c>
      <c r="BJ274" s="3">
        <f>BI274/'Dataset experimental'!$AF274</f>
        <v>1.6301372700733754</v>
      </c>
      <c r="BU274" s="3">
        <f>'Modelos Propostos'!B274+L274</f>
        <v>0.24434981567876451</v>
      </c>
      <c r="BV274" s="3">
        <f>BU274/'Dataset experimental'!$AF274</f>
        <v>1.2217490783938225</v>
      </c>
      <c r="CH274" s="3">
        <f>'Modelos Propostos'!B274+Q274</f>
        <v>0.27966008498460682</v>
      </c>
      <c r="CI274" s="3">
        <f>CH274/'Dataset experimental'!$AF274</f>
        <v>1.398300424923034</v>
      </c>
    </row>
    <row r="275" spans="1:87" x14ac:dyDescent="0.25">
      <c r="A275" s="3">
        <f t="shared" si="12"/>
        <v>-3.4705807214943547E-2</v>
      </c>
      <c r="B275" s="8">
        <f>'Dataset experimental'!K275*COS('Dataset experimental'!AC275)-'Dataset experimental'!M275-'Dataset experimental'!C275</f>
        <v>0.96779282377651454</v>
      </c>
      <c r="C275" s="8">
        <f>('Dataset experimental'!AE275+SIN('Avaliação do resultado ML'!B275))*0.70674187</f>
        <v>0.29352597456724716</v>
      </c>
      <c r="D275" s="8">
        <f>'Modelos Propostos'!E275+'Avaliação do resultado ML'!C275-'Modelos normativos'!AQ275</f>
        <v>9.9323260390459744E-2</v>
      </c>
      <c r="E275" s="8">
        <f>'Modelos empíricos'!I275+1.1854</f>
        <v>2.718983574164108</v>
      </c>
      <c r="F275" s="3">
        <f>-0.01753*('Modelos normativos'!AN275-'Dataset experimental'!C275-ABS(G275)-('Modelos Propostos'!E275-'Modelos normativos'!AP275)/0.25291)</f>
        <v>-5.3991424303816288E-2</v>
      </c>
      <c r="G275" s="3">
        <f>'Dataset experimental'!K275+'Modelos empíricos'!K275^2+('Modelos Propostos'!E275-'Modelos normativos'!AQ275)*4.10553</f>
        <v>-0.25331039496637286</v>
      </c>
      <c r="H275" s="3">
        <f t="shared" si="13"/>
        <v>-0.10465318234575839</v>
      </c>
      <c r="I275" s="3">
        <f>(1.61428/'Dataset experimental'!Q275)^3</f>
        <v>-33.279443147515174</v>
      </c>
      <c r="J275" s="3">
        <f>SIN('Dataset experimental'!E275)+1.450178*(SIN('Avaliação do resultado ML'!I275)+'Dataset experimental'!C275)</f>
        <v>-2.2007743196840668</v>
      </c>
      <c r="K275" s="3">
        <f>('Modelos empíricos'!C275-'Dataset experimental'!G275)*'Dataset experimental'!AE275-'Modelos normativos'!AP275</f>
        <v>-0.98695587665338058</v>
      </c>
      <c r="L275" s="3">
        <f>0.0076*'Dataset experimental'!B275+'Avaliação do resultado ML'!M275+'Avaliação do resultado ML'!N275+(-0.0328)*(0.0171*'Dataset experimental'!AD275-0.9442)*'Avaliação do resultado ML'!O275-'Avaliação do resultado ML'!P275-0.0364</f>
        <v>-8.315937484469306E-2</v>
      </c>
      <c r="M275" s="8">
        <f>0.03283*SIN(0.7328*'Dataset experimental'!D275-1.8266)</f>
        <v>-1.1595882783440576E-2</v>
      </c>
      <c r="N275" s="8">
        <f>0.0476*SIN(4.2067/(0.0095*'Dataset experimental'!P275-1.9338)^3)</f>
        <v>-2.3714386522401713E-2</v>
      </c>
      <c r="O275" s="8">
        <f>0.0214*'Dataset experimental'!F275-3.1067*'Dataset experimental'!B275*'Dataset experimental'!P275*('Dataset experimental'!T275-'Dataset experimental'!R275)*(0.39*'Dataset experimental'!P275*'Dataset experimental'!T275/'Dataset experimental'!V275-'Dataset experimental'!Z275+3.12)/(100000*'Dataset experimental'!V275)+0.7995</f>
        <v>-0.75351925880492587</v>
      </c>
      <c r="P275" s="8">
        <f>0.4461*('Dataset experimental'!Z275-0.6*'Modelos normativos'!AB275)*(3.4*'Dataset experimental'!L275+0.17*'Dataset experimental'!B275/'Modelos normativos'!AC275)/200000</f>
        <v>0.12222349882926944</v>
      </c>
      <c r="Q275" s="3">
        <f>0.0076*'Dataset experimental'!B275+(-0.0328)*(0.0171*'Dataset experimental'!AD275-0.9442)*'Avaliação do resultado ML'!O275-'Avaliação do resultado ML'!P275-0.0364</f>
        <v>-4.7849105538850772E-2</v>
      </c>
      <c r="R275" s="3">
        <f t="shared" si="14"/>
        <v>0.79461869176559752</v>
      </c>
      <c r="S275" s="3">
        <f>(-0.042-0.014*'Com TS variável MC2020'!Q284)*('Modelos normativos'!AP275-ABS('Modelos Propostos'!K275)-'Dataset experimental'!W275+COS(T275))</f>
        <v>4.5349862303756512E-3</v>
      </c>
      <c r="T275" s="3">
        <f>'Dataset experimental'!O275-('Modelos normativos'!AQ275-SIN(0.083/('Dataset experimental'!M275-'Dataset experimental'!O275))-'Modelos empíricos'!I275)/0.646</f>
        <v>2.0478743188062527</v>
      </c>
      <c r="X275" s="3">
        <f>'Modelos normativos'!S275+'Avaliação do resultado ML'!A275</f>
        <v>0.24722189195541183</v>
      </c>
      <c r="Y275" s="3">
        <f>X275/'Dataset experimental'!$AF275</f>
        <v>1.1237358725245992</v>
      </c>
      <c r="AK275" s="3">
        <f>'Modelos Propostos'!B275+H275</f>
        <v>0.24697210326112889</v>
      </c>
      <c r="AL275" s="3">
        <f>AK275/'Dataset experimental'!$AF275</f>
        <v>1.1226004693687677</v>
      </c>
      <c r="AW275" s="3">
        <f>'Modelos normativos'!S275+F275</f>
        <v>0.22793627486653908</v>
      </c>
      <c r="AX275" s="3">
        <f>AW275/'Dataset experimental'!$AF275</f>
        <v>1.0360739766660867</v>
      </c>
      <c r="BI275" s="3">
        <f>'Modelos Propostos'!B275+S275</f>
        <v>0.3561602718372629</v>
      </c>
      <c r="BJ275" s="3">
        <f>BI275/'Dataset experimental'!$AF275</f>
        <v>1.6189103265330131</v>
      </c>
      <c r="BU275" s="3">
        <f>'Modelos Propostos'!B275+L275</f>
        <v>0.26846591076219423</v>
      </c>
      <c r="BV275" s="3">
        <f>BU275/'Dataset experimental'!$AF275</f>
        <v>1.2202995943736101</v>
      </c>
      <c r="CH275" s="3">
        <f>'Modelos Propostos'!B275+Q275</f>
        <v>0.30377618006803653</v>
      </c>
      <c r="CI275" s="3">
        <f>CH275/'Dataset experimental'!$AF275</f>
        <v>1.3808008184910752</v>
      </c>
    </row>
    <row r="276" spans="1:87" x14ac:dyDescent="0.25">
      <c r="A276" s="3">
        <f t="shared" si="12"/>
        <v>-3.7293240952190006E-2</v>
      </c>
      <c r="B276" s="8">
        <f>'Dataset experimental'!K276*COS('Dataset experimental'!AC276)-'Dataset experimental'!M276-'Dataset experimental'!C276</f>
        <v>0.96779282377651454</v>
      </c>
      <c r="C276" s="8">
        <f>('Dataset experimental'!AE276+SIN('Avaliação do resultado ML'!B276))*0.70674187</f>
        <v>0.24649422901407975</v>
      </c>
      <c r="D276" s="8">
        <f>'Modelos Propostos'!E276+'Avaliação do resultado ML'!C276-'Modelos normativos'!AQ276</f>
        <v>0.1241596791124002</v>
      </c>
      <c r="E276" s="8">
        <f>'Modelos empíricos'!I276+1.1854</f>
        <v>3.0189093115931742</v>
      </c>
      <c r="F276" s="3">
        <f>-0.01753*('Modelos normativos'!AN276-'Dataset experimental'!C276-ABS(G276)-('Modelos Propostos'!E276-'Modelos normativos'!AP276)/0.25291)</f>
        <v>-3.278066530985322E-2</v>
      </c>
      <c r="G276" s="3">
        <f>'Dataset experimental'!K276+'Modelos empíricos'!K276^2+('Modelos Propostos'!E276-'Modelos normativos'!AQ276)*4.10553</f>
        <v>2.6940726946626969E-2</v>
      </c>
      <c r="H276" s="3">
        <f t="shared" si="13"/>
        <v>-9.3501968115735606E-2</v>
      </c>
      <c r="I276" s="3">
        <f>(1.61428/'Dataset experimental'!Q276)^3</f>
        <v>-33.279443147515174</v>
      </c>
      <c r="J276" s="3">
        <f>SIN('Dataset experimental'!E276)+1.450178*(SIN('Avaliação do resultado ML'!I276)+'Dataset experimental'!C276)</f>
        <v>-2.2007743196840668</v>
      </c>
      <c r="K276" s="3">
        <f>('Modelos empíricos'!C276-'Dataset experimental'!G276)*'Dataset experimental'!AE276-'Modelos normativos'!AP276</f>
        <v>-0.64729050260455989</v>
      </c>
      <c r="L276" s="3">
        <f>0.0076*'Dataset experimental'!B276+'Avaliação do resultado ML'!M276+'Avaliação do resultado ML'!N276+(-0.0328)*(0.0171*'Dataset experimental'!AD276-0.9442)*'Avaliação do resultado ML'!O276-'Avaliação do resultado ML'!P276-0.0364</f>
        <v>-7.2035836974829306E-2</v>
      </c>
      <c r="M276" s="8">
        <f>0.03283*SIN(0.7328*'Dataset experimental'!D276-1.8266)</f>
        <v>-1.1595882783440576E-2</v>
      </c>
      <c r="N276" s="8">
        <f>0.0476*SIN(4.2067/(0.0095*'Dataset experimental'!P276-1.9338)^3)</f>
        <v>-2.3714386522401713E-2</v>
      </c>
      <c r="O276" s="8">
        <f>0.0214*'Dataset experimental'!F276-3.1067*'Dataset experimental'!B276*'Dataset experimental'!P276*('Dataset experimental'!T276-'Dataset experimental'!R276)*(0.39*'Dataset experimental'!P276*'Dataset experimental'!T276/'Dataset experimental'!V276-'Dataset experimental'!Z276+3.12)/(100000*'Dataset experimental'!V276)+0.7995</f>
        <v>-0.56335050488952743</v>
      </c>
      <c r="P276" s="8">
        <f>0.4461*('Dataset experimental'!Z276-0.6*'Modelos normativos'!AB276)*(3.4*'Dataset experimental'!L276+0.17*'Dataset experimental'!B276/'Modelos normativos'!AC276)/200000</f>
        <v>0.11240796859419658</v>
      </c>
      <c r="Q276" s="3">
        <f>0.0076*'Dataset experimental'!B276+(-0.0328)*(0.0171*'Dataset experimental'!AD276-0.9442)*'Avaliação do resultado ML'!O276-'Avaliação do resultado ML'!P276-0.0364</f>
        <v>-3.6725567668987019E-2</v>
      </c>
      <c r="R276" s="3">
        <f t="shared" si="14"/>
        <v>0.7704205422249959</v>
      </c>
      <c r="S276" s="3">
        <f>(-0.042-0.014*'Com TS variável MC2020'!Q285)*('Modelos normativos'!AP276-ABS('Modelos Propostos'!K276)-'Dataset experimental'!W276+COS(T276))</f>
        <v>2.4199133637306875E-2</v>
      </c>
      <c r="T276" s="3">
        <f>'Dataset experimental'!O276-('Modelos normativos'!AQ276-SIN(0.083/('Dataset experimental'!M276-'Dataset experimental'!O276))-'Modelos empíricos'!I276)/0.646</f>
        <v>2.6234066743854703</v>
      </c>
      <c r="X276" s="3">
        <f>'Modelos normativos'!S276+'Avaliação do resultado ML'!A276</f>
        <v>0.2186386128046921</v>
      </c>
      <c r="Y276" s="3">
        <f>X276/'Dataset experimental'!$AF276</f>
        <v>1.286109487086424</v>
      </c>
      <c r="AK276" s="3">
        <f>'Modelos Propostos'!B276+H276</f>
        <v>0.2228836845378582</v>
      </c>
      <c r="AL276" s="3">
        <f>AK276/'Dataset experimental'!$AF276</f>
        <v>1.3110804972815187</v>
      </c>
      <c r="AW276" s="3">
        <f>'Modelos normativos'!S276+F276</f>
        <v>0.22315118844702889</v>
      </c>
      <c r="AX276" s="3">
        <f>AW276/'Dataset experimental'!$AF276</f>
        <v>1.3126540496884052</v>
      </c>
      <c r="BI276" s="3">
        <f>'Modelos Propostos'!B276+S276</f>
        <v>0.34058478629090067</v>
      </c>
      <c r="BJ276" s="3">
        <f>BI276/'Dataset experimental'!$AF276</f>
        <v>2.0034399193582391</v>
      </c>
      <c r="BU276" s="3">
        <f>'Modelos Propostos'!B276+L276</f>
        <v>0.24434981567876451</v>
      </c>
      <c r="BV276" s="3">
        <f>BU276/'Dataset experimental'!$AF276</f>
        <v>1.4373518569339088</v>
      </c>
      <c r="CH276" s="3">
        <f>'Modelos Propostos'!B276+Q276</f>
        <v>0.27966008498460682</v>
      </c>
      <c r="CI276" s="3">
        <f>CH276/'Dataset experimental'!$AF276</f>
        <v>1.6450593234388635</v>
      </c>
    </row>
    <row r="277" spans="1:87" x14ac:dyDescent="0.25">
      <c r="A277" s="3">
        <f t="shared" si="12"/>
        <v>-3.587644267655548E-2</v>
      </c>
      <c r="B277" s="8">
        <f>'Dataset experimental'!K277*COS('Dataset experimental'!AC277)-'Dataset experimental'!M277-'Dataset experimental'!C277</f>
        <v>0.96779282377651454</v>
      </c>
      <c r="C277" s="8">
        <f>('Dataset experimental'!AE277+SIN('Avaliação do resultado ML'!B277))*0.70674187</f>
        <v>0.29352597456724716</v>
      </c>
      <c r="D277" s="8">
        <f>'Modelos Propostos'!E277+'Avaliação do resultado ML'!C277-'Modelos normativos'!AQ277</f>
        <v>9.9323260390459744E-2</v>
      </c>
      <c r="E277" s="8">
        <f>'Modelos empíricos'!I277+1.1854</f>
        <v>2.7920113634100177</v>
      </c>
      <c r="F277" s="3">
        <f>-0.01753*('Modelos normativos'!AN277-'Dataset experimental'!C277-ABS(G277)-('Modelos Propostos'!E277-'Modelos normativos'!AP277)/0.25291)</f>
        <v>-5.3991424303816288E-2</v>
      </c>
      <c r="G277" s="3">
        <f>'Dataset experimental'!K277+'Modelos empíricos'!K277^2+('Modelos Propostos'!E277-'Modelos normativos'!AQ277)*4.10553</f>
        <v>-0.25331039496637286</v>
      </c>
      <c r="H277" s="3">
        <f t="shared" si="13"/>
        <v>-0.10465318234575839</v>
      </c>
      <c r="I277" s="3">
        <f>(1.61428/'Dataset experimental'!Q277)^3</f>
        <v>-33.279443147515174</v>
      </c>
      <c r="J277" s="3">
        <f>SIN('Dataset experimental'!E277)+1.450178*(SIN('Avaliação do resultado ML'!I277)+'Dataset experimental'!C277)</f>
        <v>-2.2007743196840668</v>
      </c>
      <c r="K277" s="3">
        <f>('Modelos empíricos'!C277-'Dataset experimental'!G277)*'Dataset experimental'!AE277-'Modelos normativos'!AP277</f>
        <v>-0.98695587665338058</v>
      </c>
      <c r="L277" s="3">
        <f>0.0076*'Dataset experimental'!B277+'Avaliação do resultado ML'!M277+'Avaliação do resultado ML'!N277+(-0.0328)*(0.0171*'Dataset experimental'!AD277-0.9442)*'Avaliação do resultado ML'!O277-'Avaliação do resultado ML'!P277-0.0364</f>
        <v>-8.315937484469306E-2</v>
      </c>
      <c r="M277" s="8">
        <f>0.03283*SIN(0.7328*'Dataset experimental'!D277-1.8266)</f>
        <v>-1.1595882783440576E-2</v>
      </c>
      <c r="N277" s="8">
        <f>0.0476*SIN(4.2067/(0.0095*'Dataset experimental'!P277-1.9338)^3)</f>
        <v>-2.3714386522401713E-2</v>
      </c>
      <c r="O277" s="8">
        <f>0.0214*'Dataset experimental'!F277-3.1067*'Dataset experimental'!B277*'Dataset experimental'!P277*('Dataset experimental'!T277-'Dataset experimental'!R277)*(0.39*'Dataset experimental'!P277*'Dataset experimental'!T277/'Dataset experimental'!V277-'Dataset experimental'!Z277+3.12)/(100000*'Dataset experimental'!V277)+0.7995</f>
        <v>-0.75351925880492587</v>
      </c>
      <c r="P277" s="8">
        <f>0.4461*('Dataset experimental'!Z277-0.6*'Modelos normativos'!AB277)*(3.4*'Dataset experimental'!L277+0.17*'Dataset experimental'!B277/'Modelos normativos'!AC277)/200000</f>
        <v>0.12222349882926944</v>
      </c>
      <c r="Q277" s="3">
        <f>0.0076*'Dataset experimental'!B277+(-0.0328)*(0.0171*'Dataset experimental'!AD277-0.9442)*'Avaliação do resultado ML'!O277-'Avaliação do resultado ML'!P277-0.0364</f>
        <v>-4.7849105538850772E-2</v>
      </c>
      <c r="R277" s="3">
        <f t="shared" si="14"/>
        <v>0.79461869176559752</v>
      </c>
      <c r="S277" s="3">
        <f>(-0.042-0.014*'Com TS variável MC2020'!Q286)*('Modelos normativos'!AP277-ABS('Modelos Propostos'!K277)-'Dataset experimental'!W277+COS(T277))</f>
        <v>9.9700624314313681E-3</v>
      </c>
      <c r="T277" s="3">
        <f>'Dataset experimental'!O277-('Modelos normativos'!AQ277-SIN(0.083/('Dataset experimental'!M277-'Dataset experimental'!O277))-'Modelos empíricos'!I277)/0.646</f>
        <v>2.1609204321900144</v>
      </c>
      <c r="X277" s="3">
        <f>'Modelos normativos'!S277+'Avaliação do resultado ML'!A277</f>
        <v>0.24605125649379989</v>
      </c>
      <c r="Y277" s="3">
        <f>X277/'Dataset experimental'!$AF277</f>
        <v>1.1716726499704757</v>
      </c>
      <c r="AK277" s="3">
        <f>'Modelos Propostos'!B277+H277</f>
        <v>0.24697210326112889</v>
      </c>
      <c r="AL277" s="3">
        <f>AK277/'Dataset experimental'!$AF277</f>
        <v>1.1760576345768043</v>
      </c>
      <c r="AW277" s="3">
        <f>'Modelos normativos'!S277+F277</f>
        <v>0.22793627486653908</v>
      </c>
      <c r="AX277" s="3">
        <f>AW277/'Dataset experimental'!$AF277</f>
        <v>1.0854108326978051</v>
      </c>
      <c r="BI277" s="3">
        <f>'Modelos Propostos'!B277+S277</f>
        <v>0.36159534803831866</v>
      </c>
      <c r="BJ277" s="3">
        <f>BI277/'Dataset experimental'!$AF277</f>
        <v>1.7218826097062794</v>
      </c>
      <c r="BU277" s="3">
        <f>'Modelos Propostos'!B277+L277</f>
        <v>0.26846591076219423</v>
      </c>
      <c r="BV277" s="3">
        <f>BU277/'Dataset experimental'!$AF277</f>
        <v>1.2784090988675916</v>
      </c>
      <c r="CH277" s="3">
        <f>'Modelos Propostos'!B277+Q277</f>
        <v>0.30377618006803653</v>
      </c>
      <c r="CI277" s="3">
        <f>CH277/'Dataset experimental'!$AF277</f>
        <v>1.4465532384192217</v>
      </c>
    </row>
    <row r="278" spans="1:87" x14ac:dyDescent="0.25">
      <c r="A278" s="3">
        <f t="shared" si="12"/>
        <v>-2.9262037731154655E-2</v>
      </c>
      <c r="B278" s="8">
        <f>'Dataset experimental'!K278*COS('Dataset experimental'!AC278)-'Dataset experimental'!M278-'Dataset experimental'!C278</f>
        <v>0.45645281178864605</v>
      </c>
      <c r="C278" s="8">
        <f>('Dataset experimental'!AE278+SIN('Avaliação do resultado ML'!B278))*0.70674187</f>
        <v>-7.3539049800244963E-2</v>
      </c>
      <c r="D278" s="8">
        <f>'Modelos Propostos'!E278+'Avaliação do resultado ML'!C278-'Modelos normativos'!AQ278</f>
        <v>-8.7169283215470683E-2</v>
      </c>
      <c r="E278" s="8">
        <f>'Modelos empíricos'!I278+1.1854</f>
        <v>2.3116014753972385</v>
      </c>
      <c r="F278" s="3">
        <f>-0.01753*('Modelos normativos'!AN278-'Dataset experimental'!C278-ABS(G278)-('Modelos Propostos'!E278-'Modelos normativos'!AP278)/0.25291)</f>
        <v>5.0745473186443027E-2</v>
      </c>
      <c r="G278" s="3">
        <f>'Dataset experimental'!K278+'Modelos empíricos'!K278^2+('Modelos Propostos'!E278-'Modelos normativos'!AQ278)*4.10553</f>
        <v>1.6101523882774136</v>
      </c>
      <c r="H278" s="3">
        <f t="shared" si="13"/>
        <v>-3.096594351955622E-4</v>
      </c>
      <c r="I278" s="3">
        <f>(1.61428/'Dataset experimental'!Q278)^3</f>
        <v>-33.279443147515174</v>
      </c>
      <c r="J278" s="3">
        <f>SIN('Dataset experimental'!E278)+1.450178*(SIN('Avaliação do resultado ML'!I278)+'Dataset experimental'!C278)</f>
        <v>-1.4592402837795235</v>
      </c>
      <c r="K278" s="3">
        <f>('Modelos empíricos'!C278-'Dataset experimental'!G278)*'Dataset experimental'!AE278-'Modelos normativos'!AP278</f>
        <v>1.4498080743614437</v>
      </c>
      <c r="L278" s="3">
        <f>0.0076*'Dataset experimental'!B278+'Avaliação do resultado ML'!M278+'Avaliação do resultado ML'!N278+(-0.0328)*(0.0171*'Dataset experimental'!AD278-0.9442)*'Avaliação do resultado ML'!O278-'Avaliação do resultado ML'!P278-0.0364</f>
        <v>2.1253643540676805E-2</v>
      </c>
      <c r="M278" s="8">
        <f>0.03283*SIN(0.7328*'Dataset experimental'!D278-1.8266)</f>
        <v>-1.1595882783440576E-2</v>
      </c>
      <c r="N278" s="8">
        <f>0.0476*SIN(4.2067/(0.0095*'Dataset experimental'!P278-1.9338)^3)</f>
        <v>-2.3714386522401713E-2</v>
      </c>
      <c r="O278" s="8">
        <f>0.0214*'Dataset experimental'!F278-3.1067*'Dataset experimental'!B278*'Dataset experimental'!P278*('Dataset experimental'!T278-'Dataset experimental'!R278)*(0.39*'Dataset experimental'!P278*'Dataset experimental'!T278/'Dataset experimental'!V278-'Dataset experimental'!Z278+3.12)/(100000*'Dataset experimental'!V278)+0.7995</f>
        <v>0.44860574843189349</v>
      </c>
      <c r="P278" s="8">
        <f>0.4461*('Dataset experimental'!Z278-0.6*'Modelos normativos'!AB278)*(3.4*'Dataset experimental'!L278+0.17*'Dataset experimental'!B278/'Modelos normativos'!AC278)/200000</f>
        <v>6.0201532100013812E-2</v>
      </c>
      <c r="Q278" s="3">
        <f>0.0076*'Dataset experimental'!B278+(-0.0328)*(0.0171*'Dataset experimental'!AD278-0.9442)*'Avaliação do resultado ML'!O278-'Avaliação do resultado ML'!P278-0.0364</f>
        <v>5.6563912846519085E-2</v>
      </c>
      <c r="R278" s="3">
        <f t="shared" si="14"/>
        <v>-68.635543196848772</v>
      </c>
      <c r="S278" s="3">
        <f>(-0.042-0.014*'Com TS variável MC2020'!Q287)*('Modelos normativos'!AP278-ABS('Modelos Propostos'!K278)-'Dataset experimental'!W278+COS(T278))</f>
        <v>6.9277903524789783E-2</v>
      </c>
      <c r="T278" s="3">
        <f>'Dataset experimental'!O278-('Modelos normativos'!AQ278-SIN(0.083/('Dataset experimental'!M278-'Dataset experimental'!O278))-'Modelos empíricos'!I278)/0.646</f>
        <v>4.4404038522571909</v>
      </c>
      <c r="X278" s="3">
        <f>'Modelos normativos'!S278+'Avaliação do resultado ML'!A278</f>
        <v>9.4923646720690813E-2</v>
      </c>
      <c r="Y278" s="3">
        <f>X278/'Dataset experimental'!$AF278</f>
        <v>0.55837439247465182</v>
      </c>
      <c r="AK278" s="3">
        <f>'Modelos Propostos'!B278+H278</f>
        <v>0.13208410984543703</v>
      </c>
      <c r="AL278" s="3">
        <f>AK278/'Dataset experimental'!$AF278</f>
        <v>0.77696535203198247</v>
      </c>
      <c r="AW278" s="3">
        <f>'Modelos normativos'!S278+F278</f>
        <v>0.17493115763828848</v>
      </c>
      <c r="AX278" s="3">
        <f>AW278/'Dataset experimental'!$AF278</f>
        <v>1.0290068096369911</v>
      </c>
      <c r="BI278" s="3">
        <f>'Modelos Propostos'!B278+S278</f>
        <v>0.20167167280542236</v>
      </c>
      <c r="BJ278" s="3">
        <f>BI278/'Dataset experimental'!$AF278</f>
        <v>1.1863039576789549</v>
      </c>
      <c r="BU278" s="3">
        <f>'Modelos Propostos'!B278+L278</f>
        <v>0.15364741282130939</v>
      </c>
      <c r="BV278" s="3">
        <f>BU278/'Dataset experimental'!$AF278</f>
        <v>0.90380831071358458</v>
      </c>
      <c r="CH278" s="3">
        <f>'Modelos Propostos'!B278+Q278</f>
        <v>0.18895768212715169</v>
      </c>
      <c r="CI278" s="3">
        <f>CH278/'Dataset experimental'!$AF278</f>
        <v>1.1115157772185393</v>
      </c>
    </row>
    <row r="279" spans="1:87" x14ac:dyDescent="0.25">
      <c r="A279" s="3">
        <f t="shared" si="12"/>
        <v>-3.3078072793967149E-2</v>
      </c>
      <c r="B279" s="8">
        <f>'Dataset experimental'!K279*COS('Dataset experimental'!AC279)-'Dataset experimental'!M279-'Dataset experimental'!C279</f>
        <v>0.45645281178864605</v>
      </c>
      <c r="C279" s="8">
        <f>('Dataset experimental'!AE279+SIN('Avaliação do resultado ML'!B279))*0.70674187</f>
        <v>-2.5301362053406561E-2</v>
      </c>
      <c r="D279" s="8">
        <f>'Modelos Propostos'!E279+'Avaliação do resultado ML'!C279-'Modelos normativos'!AQ279</f>
        <v>-7.3059178584485518E-2</v>
      </c>
      <c r="E279" s="8">
        <f>'Modelos empíricos'!I279+1.1854</f>
        <v>2.4709646512426797</v>
      </c>
      <c r="F279" s="3">
        <f>-0.01753*('Modelos normativos'!AN279-'Dataset experimental'!C279-ABS(G279)-('Modelos Propostos'!E279-'Modelos normativos'!AP279)/0.25291)</f>
        <v>3.0875997615723603E-2</v>
      </c>
      <c r="G279" s="3">
        <f>'Dataset experimental'!K279+'Modelos empíricos'!K279^2+('Modelos Propostos'!E279-'Modelos normativos'!AQ279)*4.10553</f>
        <v>0.95507380363004146</v>
      </c>
      <c r="H279" s="3">
        <f t="shared" si="13"/>
        <v>-1.7650519914727048E-2</v>
      </c>
      <c r="I279" s="3">
        <f>(1.61428/'Dataset experimental'!Q279)^3</f>
        <v>-33.279443147515174</v>
      </c>
      <c r="J279" s="3">
        <f>SIN('Dataset experimental'!E279)+1.450178*(SIN('Avaliação do resultado ML'!I279)+'Dataset experimental'!C279)</f>
        <v>-1.4592402837795235</v>
      </c>
      <c r="K279" s="3">
        <f>('Modelos empíricos'!C279-'Dataset experimental'!G279)*'Dataset experimental'!AE279-'Modelos normativos'!AP279</f>
        <v>0.92160641491790163</v>
      </c>
      <c r="L279" s="3">
        <f>0.0076*'Dataset experimental'!B279+'Avaliação do resultado ML'!M279+'Avaliação do resultado ML'!N279+(-0.0328)*(0.0171*'Dataset experimental'!AD279-0.9442)*'Avaliação do resultado ML'!O279-'Avaliação do resultado ML'!P279-0.0364</f>
        <v>3.9046849204592837E-3</v>
      </c>
      <c r="M279" s="8">
        <f>0.03283*SIN(0.7328*'Dataset experimental'!D279-1.8266)</f>
        <v>-1.1595882783440576E-2</v>
      </c>
      <c r="N279" s="8">
        <f>0.0476*SIN(4.2067/(0.0095*'Dataset experimental'!P279-1.9338)^3)</f>
        <v>-2.3714386522401713E-2</v>
      </c>
      <c r="O279" s="8">
        <f>0.0214*'Dataset experimental'!F279-3.1067*'Dataset experimental'!B279*'Dataset experimental'!P279*('Dataset experimental'!T279-'Dataset experimental'!R279)*(0.39*'Dataset experimental'!P279*'Dataset experimental'!T279/'Dataset experimental'!V279-'Dataset experimental'!Z279+3.12)/(100000*'Dataset experimental'!V279)+0.7995</f>
        <v>0.21648612992356253</v>
      </c>
      <c r="P279" s="8">
        <f>0.4461*('Dataset experimental'!Z279-0.6*'Modelos normativos'!AB279)*(3.4*'Dataset experimental'!L279+0.17*'Dataset experimental'!B279/'Modelos normativos'!AC279)/200000</f>
        <v>7.292258616964814E-2</v>
      </c>
      <c r="Q279" s="3">
        <f>0.0076*'Dataset experimental'!B279+(-0.0328)*(0.0171*'Dataset experimental'!AD279-0.9442)*'Avaliação do resultado ML'!O279-'Avaliação do resultado ML'!P279-0.0364</f>
        <v>3.9214954226301571E-2</v>
      </c>
      <c r="R279" s="3">
        <f t="shared" si="14"/>
        <v>-0.22122209086891176</v>
      </c>
      <c r="S279" s="3">
        <f>(-0.042-0.014*'Com TS variável MC2020'!Q288)*('Modelos normativos'!AP279-ABS('Modelos Propostos'!K279)-'Dataset experimental'!W279+COS(T279))</f>
        <v>6.5198501074940948E-2</v>
      </c>
      <c r="T279" s="3">
        <f>'Dataset experimental'!O279-('Modelos normativos'!AQ279-SIN(0.083/('Dataset experimental'!M279-'Dataset experimental'!O279))-'Modelos empíricos'!I279)/0.646</f>
        <v>4.1002889580086066</v>
      </c>
      <c r="X279" s="3">
        <f>'Modelos normativos'!S279+'Avaliação do resultado ML'!A279</f>
        <v>0.12511884641700499</v>
      </c>
      <c r="Y279" s="3">
        <f>X279/'Dataset experimental'!$AF279</f>
        <v>0.69510470231669441</v>
      </c>
      <c r="AK279" s="3">
        <f>'Modelos Propostos'!B279+H279</f>
        <v>0.15867951730249388</v>
      </c>
      <c r="AL279" s="3">
        <f>AK279/'Dataset experimental'!$AF279</f>
        <v>0.88155287390274384</v>
      </c>
      <c r="AW279" s="3">
        <f>'Modelos normativos'!S279+F279</f>
        <v>0.18907291682669575</v>
      </c>
      <c r="AX279" s="3">
        <f>AW279/'Dataset experimental'!$AF279</f>
        <v>1.0504050934816431</v>
      </c>
      <c r="BI279" s="3">
        <f>'Modelos Propostos'!B279+S279</f>
        <v>0.24152853829216187</v>
      </c>
      <c r="BJ279" s="3">
        <f>BI279/'Dataset experimental'!$AF279</f>
        <v>1.3418252127342327</v>
      </c>
      <c r="BU279" s="3">
        <f>'Modelos Propostos'!B279+L279</f>
        <v>0.18023472213768021</v>
      </c>
      <c r="BV279" s="3">
        <f>BU279/'Dataset experimental'!$AF279</f>
        <v>1.0013040118760013</v>
      </c>
      <c r="CH279" s="3">
        <f>'Modelos Propostos'!B279+Q279</f>
        <v>0.21554499144352252</v>
      </c>
      <c r="CI279" s="3">
        <f>CH279/'Dataset experimental'!$AF279</f>
        <v>1.1974721746862362</v>
      </c>
    </row>
    <row r="280" spans="1:87" x14ac:dyDescent="0.25">
      <c r="A280" s="3">
        <f t="shared" si="12"/>
        <v>-3.5807396965972849E-2</v>
      </c>
      <c r="B280" s="8">
        <f>'Dataset experimental'!K280*COS('Dataset experimental'!AC280)-'Dataset experimental'!M280-'Dataset experimental'!C280</f>
        <v>0.45645281178864605</v>
      </c>
      <c r="C280" s="8">
        <f>('Dataset experimental'!AE280+SIN('Avaliação do resultado ML'!B280))*0.70674187</f>
        <v>2.1730383499760895E-2</v>
      </c>
      <c r="D280" s="8">
        <f>'Modelos Propostos'!E280+'Avaliação do resultado ML'!C280-'Modelos normativos'!AQ280</f>
        <v>-5.4397591749966723E-2</v>
      </c>
      <c r="E280" s="8">
        <f>'Modelos empíricos'!I280+1.1854</f>
        <v>2.5371516948484016</v>
      </c>
      <c r="F280" s="3">
        <f>-0.01753*('Modelos normativos'!AN280-'Dataset experimental'!C280-ABS(G280)-('Modelos Propostos'!E280-'Modelos normativos'!AP280)/0.25291)</f>
        <v>1.4787359029351525E-2</v>
      </c>
      <c r="G280" s="3">
        <f>'Dataset experimental'!K280+'Modelos empíricos'!K280^2+('Modelos Propostos'!E280-'Modelos normativos'!AQ280)*4.10553</f>
        <v>0.48432266355219583</v>
      </c>
      <c r="H280" s="3">
        <f t="shared" si="13"/>
        <v>-3.3565797812100326E-2</v>
      </c>
      <c r="I280" s="3">
        <f>(1.61428/'Dataset experimental'!Q280)^3</f>
        <v>-33.279443147515174</v>
      </c>
      <c r="J280" s="3">
        <f>SIN('Dataset experimental'!E280)+1.450178*(SIN('Avaliação do resultado ML'!I280)+'Dataset experimental'!C280)</f>
        <v>-1.4592402837795235</v>
      </c>
      <c r="K280" s="3">
        <f>('Modelos empíricos'!C280-'Dataset experimental'!G280)*'Dataset experimental'!AE280-'Modelos normativos'!AP280</f>
        <v>0.43682792276519744</v>
      </c>
      <c r="L280" s="3">
        <f>0.0076*'Dataset experimental'!B280+'Avaliação do resultado ML'!M280+'Avaliação do resultado ML'!N280+(-0.0328)*(0.0171*'Dataset experimental'!AD280-0.9442)*'Avaliação do resultado ML'!O280-'Avaliação do resultado ML'!P280-0.0364</f>
        <v>-1.2007751618580795E-2</v>
      </c>
      <c r="M280" s="8">
        <f>0.03283*SIN(0.7328*'Dataset experimental'!D280-1.8266)</f>
        <v>-1.1595882783440576E-2</v>
      </c>
      <c r="N280" s="8">
        <f>0.0476*SIN(4.2067/(0.0095*'Dataset experimental'!P280-1.9338)^3)</f>
        <v>-2.3714386522401713E-2</v>
      </c>
      <c r="O280" s="8">
        <f>0.0214*'Dataset experimental'!F280-3.1067*'Dataset experimental'!B280*'Dataset experimental'!P280*('Dataset experimental'!T280-'Dataset experimental'!R280)*(0.39*'Dataset experimental'!P280*'Dataset experimental'!T280/'Dataset experimental'!V280-'Dataset experimental'!Z280+3.12)/(100000*'Dataset experimental'!V280)+0.7995</f>
        <v>-9.8304981220602716E-3</v>
      </c>
      <c r="P280" s="8">
        <f>0.4461*('Dataset experimental'!Z280-0.6*'Modelos normativos'!AB280)*(3.4*'Dataset experimental'!L280+0.17*'Dataset experimental'!B280/'Modelos normativos'!AC280)/200000</f>
        <v>8.5325613887541618E-2</v>
      </c>
      <c r="Q280" s="3">
        <f>0.0076*'Dataset experimental'!B280+(-0.0328)*(0.0171*'Dataset experimental'!AD280-0.9442)*'Avaliação do resultado ML'!O280-'Avaliação do resultado ML'!P280-0.0364</f>
        <v>2.3302517687261479E-2</v>
      </c>
      <c r="R280" s="3">
        <f t="shared" si="14"/>
        <v>0.35773770925391357</v>
      </c>
      <c r="S280" s="3">
        <f>(-0.042-0.014*'Com TS variável MC2020'!Q289)*('Modelos normativos'!AP280-ABS('Modelos Propostos'!K280)-'Dataset experimental'!W280+COS(T280))</f>
        <v>5.5679278489394926E-2</v>
      </c>
      <c r="T280" s="3">
        <f>'Dataset experimental'!O280-('Modelos normativos'!AQ280-SIN(0.083/('Dataset experimental'!M280-'Dataset experimental'!O280))-'Modelos empíricos'!I280)/0.646</f>
        <v>3.6306087428599154</v>
      </c>
      <c r="X280" s="3">
        <f>'Modelos normativos'!S280+'Avaliação do resultado ML'!A280</f>
        <v>0.15555047613514783</v>
      </c>
      <c r="Y280" s="3">
        <f>X280/'Dataset experimental'!$AF280</f>
        <v>0.77775238067573915</v>
      </c>
      <c r="AK280" s="3">
        <f>'Modelos Propostos'!B280+H280</f>
        <v>0.18560210064329424</v>
      </c>
      <c r="AL280" s="3">
        <f>AK280/'Dataset experimental'!$AF280</f>
        <v>0.92801050321647116</v>
      </c>
      <c r="AW280" s="3">
        <f>'Modelos normativos'!S280+F280</f>
        <v>0.2061452321304722</v>
      </c>
      <c r="AX280" s="3">
        <f>AW280/'Dataset experimental'!$AF280</f>
        <v>1.030726160652361</v>
      </c>
      <c r="BI280" s="3">
        <f>'Modelos Propostos'!B280+S280</f>
        <v>0.2748471769447895</v>
      </c>
      <c r="BJ280" s="3">
        <f>BI280/'Dataset experimental'!$AF280</f>
        <v>1.3742358847239473</v>
      </c>
      <c r="BU280" s="3">
        <f>'Modelos Propostos'!B280+L280</f>
        <v>0.20716014683681377</v>
      </c>
      <c r="BV280" s="3">
        <f>BU280/'Dataset experimental'!$AF280</f>
        <v>1.0358007341840687</v>
      </c>
      <c r="CH280" s="3">
        <f>'Modelos Propostos'!B280+Q280</f>
        <v>0.24247041614265608</v>
      </c>
      <c r="CI280" s="3">
        <f>CH280/'Dataset experimental'!$AF280</f>
        <v>1.2123520807132804</v>
      </c>
    </row>
    <row r="281" spans="1:87" x14ac:dyDescent="0.25">
      <c r="A281" s="3">
        <f t="shared" si="12"/>
        <v>-4.1044140474564075E-2</v>
      </c>
      <c r="B281" s="8">
        <f>'Dataset experimental'!K281*COS('Dataset experimental'!AC281)-'Dataset experimental'!M281-'Dataset experimental'!C281</f>
        <v>0.45645281178864605</v>
      </c>
      <c r="C281" s="8">
        <f>('Dataset experimental'!AE281+SIN('Avaliação do resultado ML'!B281))*0.70674187</f>
        <v>6.9968071246599289E-2</v>
      </c>
      <c r="D281" s="8">
        <f>'Modelos Propostos'!E281+'Avaliação do resultado ML'!C281-'Modelos normativos'!AQ281</f>
        <v>-3.1635170182425648E-2</v>
      </c>
      <c r="E281" s="8">
        <f>'Modelos empíricos'!I281+1.1854</f>
        <v>2.7368886268791597</v>
      </c>
      <c r="F281" s="3">
        <f>-0.01753*('Modelos normativos'!AN281-'Dataset experimental'!C281-ABS(G281)-('Modelos Propostos'!E281-'Modelos normativos'!AP281)/0.25291)</f>
        <v>1.4556215610861622E-3</v>
      </c>
      <c r="G281" s="3">
        <f>'Dataset experimental'!K281+'Modelos empíricos'!K281^2+('Modelos Propostos'!E281-'Modelos normativos'!AQ281)*4.10553</f>
        <v>0.16797872673557568</v>
      </c>
      <c r="H281" s="3">
        <f t="shared" si="13"/>
        <v>-4.8871661224616531E-2</v>
      </c>
      <c r="I281" s="3">
        <f>(1.61428/'Dataset experimental'!Q281)^3</f>
        <v>-33.279443147515174</v>
      </c>
      <c r="J281" s="3">
        <f>SIN('Dataset experimental'!E281)+1.450178*(SIN('Avaliação do resultado ML'!I281)+'Dataset experimental'!C281)</f>
        <v>-1.4592402837795235</v>
      </c>
      <c r="K281" s="3">
        <f>('Modelos empíricos'!C281-'Dataset experimental'!G281)*'Dataset experimental'!AE281-'Modelos normativos'!AP281</f>
        <v>-2.9387837591677596E-2</v>
      </c>
      <c r="L281" s="3">
        <f>0.0076*'Dataset experimental'!B281+'Avaliação do resultado ML'!M281+'Avaliação do resultado ML'!N281+(-0.0328)*(0.0171*'Dataset experimental'!AD281-0.9442)*'Avaliação do resultado ML'!O281-'Avaliação do resultado ML'!P281-0.0364</f>
        <v>-2.7299688463060842E-2</v>
      </c>
      <c r="M281" s="8">
        <f>0.03283*SIN(0.7328*'Dataset experimental'!D281-1.8266)</f>
        <v>-1.1595882783440576E-2</v>
      </c>
      <c r="N281" s="8">
        <f>0.0476*SIN(4.2067/(0.0095*'Dataset experimental'!P281-1.9338)^3)</f>
        <v>-2.3714386522401713E-2</v>
      </c>
      <c r="O281" s="8">
        <f>0.0214*'Dataset experimental'!F281-3.1067*'Dataset experimental'!B281*'Dataset experimental'!P281*('Dataset experimental'!T281-'Dataset experimental'!R281)*(0.39*'Dataset experimental'!P281*'Dataset experimental'!T281/'Dataset experimental'!V281-'Dataset experimental'!Z281+3.12)/(100000*'Dataset experimental'!V281)+0.7995</f>
        <v>-0.24195011663039045</v>
      </c>
      <c r="P281" s="8">
        <f>0.4461*('Dataset experimental'!Z281-0.6*'Modelos normativos'!AB281)*(3.4*'Dataset experimental'!L281+0.17*'Dataset experimental'!B281/'Modelos normativos'!AC281)/200000</f>
        <v>9.804666795717594E-2</v>
      </c>
      <c r="Q281" s="3">
        <f>0.0076*'Dataset experimental'!B281+(-0.0328)*(0.0171*'Dataset experimental'!AD281-0.9442)*'Avaliação do resultado ML'!O281-'Avaliação do resultado ML'!P281-0.0364</f>
        <v>8.0105808427814451E-3</v>
      </c>
      <c r="R281" s="3">
        <f t="shared" si="14"/>
        <v>0.55859956013343082</v>
      </c>
      <c r="S281" s="3">
        <f>(-0.042-0.014*'Com TS variável MC2020'!Q290)*('Modelos normativos'!AP281-ABS('Modelos Propostos'!K281)-'Dataset experimental'!W281+COS(T281))</f>
        <v>5.1093796268357146E-2</v>
      </c>
      <c r="T281" s="3">
        <f>'Dataset experimental'!O281-('Modelos normativos'!AQ281-SIN(0.083/('Dataset experimental'!M281-'Dataset experimental'!O281))-'Modelos empíricos'!I281)/0.646</f>
        <v>3.3529919232016039</v>
      </c>
      <c r="X281" s="3">
        <f>'Modelos normativos'!S281+'Avaliação do resultado ML'!A281</f>
        <v>0.18432496738568321</v>
      </c>
      <c r="Y281" s="3">
        <f>X281/'Dataset experimental'!$AF281</f>
        <v>0.92162483692841601</v>
      </c>
      <c r="AK281" s="3">
        <f>'Modelos Propostos'!B281+H281</f>
        <v>0.21423250516736628</v>
      </c>
      <c r="AL281" s="3">
        <f>AK281/'Dataset experimental'!$AF281</f>
        <v>1.0711625258368314</v>
      </c>
      <c r="AW281" s="3">
        <f>'Modelos normativos'!S281+F281</f>
        <v>0.22682472942133344</v>
      </c>
      <c r="AX281" s="3">
        <f>AW281/'Dataset experimental'!$AF281</f>
        <v>1.1341236471066671</v>
      </c>
      <c r="BI281" s="3">
        <f>'Modelos Propostos'!B281+S281</f>
        <v>0.31419796266033995</v>
      </c>
      <c r="BJ281" s="3">
        <f>BI281/'Dataset experimental'!$AF281</f>
        <v>1.5709898133016997</v>
      </c>
      <c r="BU281" s="3">
        <f>'Modelos Propostos'!B281+L281</f>
        <v>0.23580447792892195</v>
      </c>
      <c r="BV281" s="3">
        <f>BU281/'Dataset experimental'!$AF281</f>
        <v>1.1790223896446097</v>
      </c>
      <c r="CH281" s="3">
        <f>'Modelos Propostos'!B281+Q281</f>
        <v>0.27111474723476425</v>
      </c>
      <c r="CI281" s="3">
        <f>CH281/'Dataset experimental'!$AF281</f>
        <v>1.3555737361738212</v>
      </c>
    </row>
    <row r="282" spans="1:87" x14ac:dyDescent="0.25">
      <c r="A282" s="3">
        <f t="shared" si="12"/>
        <v>-2.7932096676806146E-2</v>
      </c>
      <c r="B282" s="8">
        <f>'Dataset experimental'!K282*COS('Dataset experimental'!AC282)-'Dataset experimental'!M282-'Dataset experimental'!C282</f>
        <v>0.45645281178864605</v>
      </c>
      <c r="C282" s="8">
        <f>('Dataset experimental'!AE282+SIN('Avaliação do resultado ML'!B282))*0.70674187</f>
        <v>0.1157938746060958</v>
      </c>
      <c r="D282" s="8">
        <f>'Modelos Propostos'!E282+'Avaliação do resultado ML'!C282-'Modelos normativos'!AQ282</f>
        <v>-0.14988266856640417</v>
      </c>
      <c r="E282" s="8">
        <f>'Modelos empíricos'!I282+1.1854</f>
        <v>2.5783909698467049</v>
      </c>
      <c r="F282" s="3">
        <f>-0.01753*('Modelos normativos'!AN282-'Dataset experimental'!C282-ABS(G282)-('Modelos Propostos'!E282-'Modelos normativos'!AP282)/0.25291)</f>
        <v>-8.6836056555849306E-3</v>
      </c>
      <c r="G282" s="3">
        <f>'Dataset experimental'!K282+'Modelos empíricos'!K282^2+('Modelos Propostos'!E282-'Modelos normativos'!AQ282)*4.10553</f>
        <v>-0.56459314859257936</v>
      </c>
      <c r="H282" s="3">
        <f t="shared" si="13"/>
        <v>-6.2457843601533364E-2</v>
      </c>
      <c r="I282" s="3">
        <f>(1.61428/'Dataset experimental'!Q282)^3</f>
        <v>-33.279443147515174</v>
      </c>
      <c r="J282" s="3">
        <f>SIN('Dataset experimental'!E282)+1.450178*(SIN('Avaliação do resultado ML'!I282)+'Dataset experimental'!C282)</f>
        <v>-1.4592402837795235</v>
      </c>
      <c r="K282" s="3">
        <f>('Modelos empíricos'!C282-'Dataset experimental'!G282)*'Dataset experimental'!AE282-'Modelos normativos'!AP282</f>
        <v>-0.44322220789069772</v>
      </c>
      <c r="L282" s="3">
        <f>0.0076*'Dataset experimental'!B282+'Avaliação do resultado ML'!M282+'Avaliação do resultado ML'!N282+(-0.0328)*(0.0171*'Dataset experimental'!AD282-0.9442)*'Avaliação do resultado ML'!O282-'Avaliação do resultado ML'!P282-0.0364</f>
        <v>-4.0862311290746384E-2</v>
      </c>
      <c r="M282" s="8">
        <f>0.03283*SIN(0.7328*'Dataset experimental'!D282-1.8266)</f>
        <v>-1.1595882783440576E-2</v>
      </c>
      <c r="N282" s="8">
        <f>0.0476*SIN(4.2067/(0.0095*'Dataset experimental'!P282-1.9338)^3)</f>
        <v>-2.3714386522401713E-2</v>
      </c>
      <c r="O282" s="8">
        <f>0.0214*'Dataset experimental'!F282-3.1067*'Dataset experimental'!B282*'Dataset experimental'!P282*('Dataset experimental'!T282-'Dataset experimental'!R282)*(0.39*'Dataset experimental'!P282*'Dataset experimental'!T282/'Dataset experimental'!V282-'Dataset experimental'!Z282+3.12)/(100000*'Dataset experimental'!V282)+0.7995</f>
        <v>-0.46246375421330532</v>
      </c>
      <c r="P282" s="8">
        <f>0.4461*('Dataset experimental'!Z282-0.6*'Modelos normativos'!AB282)*(3.4*'Dataset experimental'!L282+0.17*'Dataset experimental'!B282/'Modelos normativos'!AC282)/200000</f>
        <v>0.11013166932332857</v>
      </c>
      <c r="Q282" s="3">
        <f>0.0076*'Dataset experimental'!B282+(-0.0328)*(0.0171*'Dataset experimental'!AD282-0.9442)*'Avaliação do resultado ML'!O282-'Avaliação do resultado ML'!P282-0.0364</f>
        <v>-5.5520419849041242E-3</v>
      </c>
      <c r="R282" s="3">
        <f t="shared" si="14"/>
        <v>0.65423826591642364</v>
      </c>
      <c r="S282" s="3">
        <f>(-0.042-0.014*'Com TS variável MC2020'!Q291)*('Modelos normativos'!AP282-ABS('Modelos Propostos'!K282)-'Dataset experimental'!W282+COS(T282))</f>
        <v>5.199927657488753E-2</v>
      </c>
      <c r="T282" s="3">
        <f>'Dataset experimental'!O282-('Modelos normativos'!AQ282-SIN(0.083/('Dataset experimental'!M282-'Dataset experimental'!O282))-'Modelos empíricos'!I282)/0.646</f>
        <v>2.5501727518610759</v>
      </c>
      <c r="X282" s="3">
        <f>'Modelos normativos'!S282+'Avaliação do resultado ML'!A282</f>
        <v>0.22974768420461147</v>
      </c>
      <c r="Y282" s="3">
        <f>X282/'Dataset experimental'!$AF282</f>
        <v>0.9189907368184459</v>
      </c>
      <c r="AK282" s="3">
        <f>'Modelos Propostos'!B282+H282</f>
        <v>0.24238577733020841</v>
      </c>
      <c r="AL282" s="3">
        <f>AK282/'Dataset experimental'!$AF282</f>
        <v>0.96954310932083365</v>
      </c>
      <c r="AW282" s="3">
        <f>'Modelos normativos'!S282+F282</f>
        <v>0.2489961752258327</v>
      </c>
      <c r="AX282" s="3">
        <f>AW282/'Dataset experimental'!$AF282</f>
        <v>0.9959847009033308</v>
      </c>
      <c r="BI282" s="3">
        <f>'Modelos Propostos'!B282+S282</f>
        <v>0.35684289750662929</v>
      </c>
      <c r="BJ282" s="3">
        <f>BI282/'Dataset experimental'!$AF282</f>
        <v>1.4273715900265171</v>
      </c>
      <c r="BU282" s="3">
        <f>'Modelos Propostos'!B282+L282</f>
        <v>0.26398130964099542</v>
      </c>
      <c r="BV282" s="3">
        <f>BU282/'Dataset experimental'!$AF282</f>
        <v>1.0559252385639817</v>
      </c>
      <c r="CH282" s="3">
        <f>'Modelos Propostos'!B282+Q282</f>
        <v>0.29929157894683767</v>
      </c>
      <c r="CI282" s="3">
        <f>CH282/'Dataset experimental'!$AF282</f>
        <v>1.1971663157873507</v>
      </c>
    </row>
    <row r="283" spans="1:87" x14ac:dyDescent="0.25">
      <c r="A283" s="3">
        <f t="shared" si="12"/>
        <v>-3.1096434733001367E-2</v>
      </c>
      <c r="B283" s="8">
        <f>'Dataset experimental'!K283*COS('Dataset experimental'!AC283)-'Dataset experimental'!M283-'Dataset experimental'!C283</f>
        <v>0.45645281178864605</v>
      </c>
      <c r="C283" s="8">
        <f>('Dataset experimental'!AE283+SIN('Avaliação do resultado ML'!B283))*0.70674187</f>
        <v>0.16403156235293423</v>
      </c>
      <c r="D283" s="8">
        <f>'Modelos Propostos'!E283+'Avaliação do resultado ML'!C283-'Modelos normativos'!AQ283</f>
        <v>-0.11176675623706062</v>
      </c>
      <c r="E283" s="8">
        <f>'Modelos empíricos'!I283+1.1854</f>
        <v>2.5632178877476348</v>
      </c>
      <c r="F283" s="3">
        <f>-0.01753*('Modelos normativos'!AN283-'Dataset experimental'!C283-ABS(G283)-('Modelos Propostos'!E283-'Modelos normativos'!AP283)/0.25291)</f>
        <v>-2.7755828894309859E-2</v>
      </c>
      <c r="G283" s="3">
        <f>'Dataset experimental'!K283+'Modelos empíricos'!K283^2+('Modelos Propostos'!E283-'Modelos normativos'!AQ283)*4.10553</f>
        <v>-0.57252689274490332</v>
      </c>
      <c r="H283" s="3">
        <f t="shared" si="13"/>
        <v>-6.9964523046622734E-2</v>
      </c>
      <c r="I283" s="3">
        <f>(1.61428/'Dataset experimental'!Q283)^3</f>
        <v>-33.279443147515174</v>
      </c>
      <c r="J283" s="3">
        <f>SIN('Dataset experimental'!E283)+1.450178*(SIN('Avaliação do resultado ML'!I283)+'Dataset experimental'!C283)</f>
        <v>-1.4592402837795235</v>
      </c>
      <c r="K283" s="3">
        <f>('Modelos empíricos'!C283-'Dataset experimental'!G283)*'Dataset experimental'!AE283-'Modelos normativos'!AP283</f>
        <v>-0.67187525221264055</v>
      </c>
      <c r="L283" s="3">
        <f>0.0076*'Dataset experimental'!B283+'Avaliação do resultado ML'!M283+'Avaliação do resultado ML'!N283+(-0.0328)*(0.0171*'Dataset experimental'!AD283-0.9442)*'Avaliação do resultado ML'!O283-'Avaliação do resultado ML'!P283-0.0364</f>
        <v>-4.8330364933483833E-2</v>
      </c>
      <c r="M283" s="8">
        <f>0.03283*SIN(0.7328*'Dataset experimental'!D283-1.8266)</f>
        <v>-1.1595882783440576E-2</v>
      </c>
      <c r="N283" s="8">
        <f>0.0476*SIN(4.2067/(0.0095*'Dataset experimental'!P283-1.9338)^3)</f>
        <v>-2.3714386522401713E-2</v>
      </c>
      <c r="O283" s="8">
        <f>0.0214*'Dataset experimental'!F283-3.1067*'Dataset experimental'!B283*'Dataset experimental'!P283*('Dataset experimental'!T283-'Dataset experimental'!R283)*(0.39*'Dataset experimental'!P283*'Dataset experimental'!T283/'Dataset experimental'!V283-'Dataset experimental'!Z283+3.12)/(100000*'Dataset experimental'!V283)+0.7995</f>
        <v>-0.60054234304437248</v>
      </c>
      <c r="P283" s="8">
        <f>0.4461*('Dataset experimental'!Z283-0.6*'Modelos normativos'!AB283)*(3.4*'Dataset experimental'!L283+0.17*'Dataset experimental'!B283/'Modelos normativos'!AC283)/200000</f>
        <v>0.11769891075542564</v>
      </c>
      <c r="Q283" s="3">
        <f>0.0076*'Dataset experimental'!B283+(-0.0328)*(0.0171*'Dataset experimental'!AD283-0.9442)*'Avaliação do resultado ML'!O283-'Avaliação do resultado ML'!P283-0.0364</f>
        <v>-1.3020095627641559E-2</v>
      </c>
      <c r="R283" s="3">
        <f t="shared" si="14"/>
        <v>0.69078388344443653</v>
      </c>
      <c r="S283" s="3">
        <f>(-0.042-0.014*'Com TS variável MC2020'!Q292)*('Modelos normativos'!AP283-ABS('Modelos Propostos'!K283)-'Dataset experimental'!W283+COS(T283))</f>
        <v>5.6490491132363388E-2</v>
      </c>
      <c r="T283" s="3">
        <f>'Dataset experimental'!O283-('Modelos normativos'!AQ283-SIN(0.083/('Dataset experimental'!M283-'Dataset experimental'!O283))-'Modelos empíricos'!I283)/0.646</f>
        <v>2.5110166256744431</v>
      </c>
      <c r="X283" s="3">
        <f>'Modelos normativos'!S283+'Avaliação do resultado ML'!A283</f>
        <v>0.24681525644588129</v>
      </c>
      <c r="Y283" s="3">
        <f>X283/'Dataset experimental'!$AF283</f>
        <v>0.91413057942918985</v>
      </c>
      <c r="AK283" s="3">
        <f>'Modelos Propostos'!B283+H283</f>
        <v>0.26101500967996827</v>
      </c>
      <c r="AL283" s="3">
        <f>AK283/'Dataset experimental'!$AF283</f>
        <v>0.96672225807395651</v>
      </c>
      <c r="AW283" s="3">
        <f>'Modelos normativos'!S283+F283</f>
        <v>0.25015586228457276</v>
      </c>
      <c r="AX283" s="3">
        <f>AW283/'Dataset experimental'!$AF283</f>
        <v>0.92650319364656575</v>
      </c>
      <c r="BI283" s="3">
        <f>'Modelos Propostos'!B283+S283</f>
        <v>0.38747002385895435</v>
      </c>
      <c r="BJ283" s="3">
        <f>BI283/'Dataset experimental'!$AF283</f>
        <v>1.4350741624405716</v>
      </c>
      <c r="BU283" s="3">
        <f>'Modelos Propostos'!B283+L283</f>
        <v>0.28264916779310711</v>
      </c>
      <c r="BV283" s="3">
        <f>BU283/'Dataset experimental'!$AF283</f>
        <v>1.0468487696041004</v>
      </c>
      <c r="CH283" s="3">
        <f>'Modelos Propostos'!B283+Q283</f>
        <v>0.31795943709894942</v>
      </c>
      <c r="CI283" s="3">
        <f>CH283/'Dataset experimental'!$AF283</f>
        <v>1.1776275448109237</v>
      </c>
    </row>
    <row r="284" spans="1:87" x14ac:dyDescent="0.25">
      <c r="A284" s="3">
        <f t="shared" si="12"/>
        <v>-3.8215016929130617E-2</v>
      </c>
      <c r="B284" s="8">
        <f>'Dataset experimental'!K284*COS('Dataset experimental'!AC284)-'Dataset experimental'!M284-'Dataset experimental'!C284</f>
        <v>0.45645281178864605</v>
      </c>
      <c r="C284" s="8">
        <f>('Dataset experimental'!AE284+SIN('Avaliação do resultado ML'!B284))*0.70674187</f>
        <v>2.1730383499760895E-2</v>
      </c>
      <c r="D284" s="8">
        <f>'Modelos Propostos'!E284+'Avaliação do resultado ML'!C284-'Modelos normativos'!AQ284</f>
        <v>-5.4397591749966723E-2</v>
      </c>
      <c r="E284" s="8">
        <f>'Modelos empíricos'!I284+1.1854</f>
        <v>2.687346327609335</v>
      </c>
      <c r="F284" s="3">
        <f>-0.01753*('Modelos normativos'!AN284-'Dataset experimental'!C284-ABS(G284)-('Modelos Propostos'!E284-'Modelos normativos'!AP284)/0.25291)</f>
        <v>1.4787359029351525E-2</v>
      </c>
      <c r="G284" s="3">
        <f>'Dataset experimental'!K284+'Modelos empíricos'!K284^2+('Modelos Propostos'!E284-'Modelos normativos'!AQ284)*4.10553</f>
        <v>0.48432266355219583</v>
      </c>
      <c r="H284" s="3">
        <f t="shared" si="13"/>
        <v>-3.3565797812100326E-2</v>
      </c>
      <c r="I284" s="3">
        <f>(1.61428/'Dataset experimental'!Q284)^3</f>
        <v>-33.279443147515174</v>
      </c>
      <c r="J284" s="3">
        <f>SIN('Dataset experimental'!E284)+1.450178*(SIN('Avaliação do resultado ML'!I284)+'Dataset experimental'!C284)</f>
        <v>-1.4592402837795235</v>
      </c>
      <c r="K284" s="3">
        <f>('Modelos empíricos'!C284-'Dataset experimental'!G284)*'Dataset experimental'!AE284-'Modelos normativos'!AP284</f>
        <v>0.43682792276519744</v>
      </c>
      <c r="L284" s="3">
        <f>0.0076*'Dataset experimental'!B284+'Avaliação do resultado ML'!M284+'Avaliação do resultado ML'!N284+(-0.0328)*(0.0171*'Dataset experimental'!AD284-0.9442)*'Avaliação do resultado ML'!O284-'Avaliação do resultado ML'!P284-0.0364</f>
        <v>-1.2007751618580795E-2</v>
      </c>
      <c r="M284" s="8">
        <f>0.03283*SIN(0.7328*'Dataset experimental'!D284-1.8266)</f>
        <v>-1.1595882783440576E-2</v>
      </c>
      <c r="N284" s="8">
        <f>0.0476*SIN(4.2067/(0.0095*'Dataset experimental'!P284-1.9338)^3)</f>
        <v>-2.3714386522401713E-2</v>
      </c>
      <c r="O284" s="8">
        <f>0.0214*'Dataset experimental'!F284-3.1067*'Dataset experimental'!B284*'Dataset experimental'!P284*('Dataset experimental'!T284-'Dataset experimental'!R284)*(0.39*'Dataset experimental'!P284*'Dataset experimental'!T284/'Dataset experimental'!V284-'Dataset experimental'!Z284+3.12)/(100000*'Dataset experimental'!V284)+0.7995</f>
        <v>-9.8304981220602716E-3</v>
      </c>
      <c r="P284" s="8">
        <f>0.4461*('Dataset experimental'!Z284-0.6*'Modelos normativos'!AB284)*(3.4*'Dataset experimental'!L284+0.17*'Dataset experimental'!B284/'Modelos normativos'!AC284)/200000</f>
        <v>8.5325613887541618E-2</v>
      </c>
      <c r="Q284" s="3">
        <f>0.0076*'Dataset experimental'!B284+(-0.0328)*(0.0171*'Dataset experimental'!AD284-0.9442)*'Avaliação do resultado ML'!O284-'Avaliação do resultado ML'!P284-0.0364</f>
        <v>2.3302517687261479E-2</v>
      </c>
      <c r="R284" s="3">
        <f t="shared" si="14"/>
        <v>0.35773770925391357</v>
      </c>
      <c r="S284" s="3">
        <f>(-0.042-0.014*'Com TS variável MC2020'!Q293)*('Modelos normativos'!AP284-ABS('Modelos Propostos'!K284)-'Dataset experimental'!W284+COS(T284))</f>
        <v>5.0149796708445916E-2</v>
      </c>
      <c r="T284" s="3">
        <f>'Dataset experimental'!O284-('Modelos normativos'!AQ284-SIN(0.083/('Dataset experimental'!M284-'Dataset experimental'!O284))-'Modelos empíricos'!I284)/0.646</f>
        <v>3.8631081743783877</v>
      </c>
      <c r="X284" s="3">
        <f>'Modelos normativos'!S284+'Avaliação do resultado ML'!A284</f>
        <v>0.15314285617199005</v>
      </c>
      <c r="Y284" s="3">
        <f>X284/'Dataset experimental'!$AF284</f>
        <v>0.85079364539994473</v>
      </c>
      <c r="AK284" s="3">
        <f>'Modelos Propostos'!B284+H284</f>
        <v>0.18560210064329424</v>
      </c>
      <c r="AL284" s="3">
        <f>AK284/'Dataset experimental'!$AF284</f>
        <v>1.0311227813516348</v>
      </c>
      <c r="AW284" s="3">
        <f>'Modelos normativos'!S284+F284</f>
        <v>0.2061452321304722</v>
      </c>
      <c r="AX284" s="3">
        <f>AW284/'Dataset experimental'!$AF284</f>
        <v>1.1452512896137346</v>
      </c>
      <c r="BI284" s="3">
        <f>'Modelos Propostos'!B284+S284</f>
        <v>0.26931769516384052</v>
      </c>
      <c r="BJ284" s="3">
        <f>BI284/'Dataset experimental'!$AF284</f>
        <v>1.4962094175768919</v>
      </c>
      <c r="BU284" s="3">
        <f>'Modelos Propostos'!B284+L284</f>
        <v>0.20716014683681377</v>
      </c>
      <c r="BV284" s="3">
        <f>BU284/'Dataset experimental'!$AF284</f>
        <v>1.1508897046489655</v>
      </c>
      <c r="CH284" s="3">
        <f>'Modelos Propostos'!B284+Q284</f>
        <v>0.24247041614265608</v>
      </c>
      <c r="CI284" s="3">
        <f>CH284/'Dataset experimental'!$AF284</f>
        <v>1.3470578674592004</v>
      </c>
    </row>
    <row r="285" spans="1:87" x14ac:dyDescent="0.25">
      <c r="A285" s="3">
        <f t="shared" si="12"/>
        <v>-4.2076446617304815E-2</v>
      </c>
      <c r="B285" s="8">
        <f>'Dataset experimental'!K285*COS('Dataset experimental'!AC285)-'Dataset experimental'!M285-'Dataset experimental'!C285</f>
        <v>0.45645281178864605</v>
      </c>
      <c r="C285" s="8">
        <f>('Dataset experimental'!AE285+SIN('Avaliação do resultado ML'!B285))*0.70674187</f>
        <v>6.7556186859257406E-2</v>
      </c>
      <c r="D285" s="8">
        <f>'Modelos Propostos'!E285+'Avaliação do resultado ML'!C285-'Modelos normativos'!AQ285</f>
        <v>-3.2844850481699189E-2</v>
      </c>
      <c r="E285" s="8">
        <f>'Modelos empíricos'!I285+1.1854</f>
        <v>2.8080334529238131</v>
      </c>
      <c r="F285" s="3">
        <f>-0.01753*('Modelos normativos'!AN285-'Dataset experimental'!C285-ABS(G285)-('Modelos Propostos'!E285-'Modelos normativos'!AP285)/0.25291)</f>
        <v>2.0481800189038903E-3</v>
      </c>
      <c r="G285" s="3">
        <f>'Dataset experimental'!K285+'Modelos empíricos'!K285^2+('Modelos Propostos'!E285-'Modelos normativos'!AQ285)*4.10553</f>
        <v>0.17985591117451388</v>
      </c>
      <c r="H285" s="3">
        <f t="shared" si="13"/>
        <v>-4.8130839537708012E-2</v>
      </c>
      <c r="I285" s="3">
        <f>(1.61428/'Dataset experimental'!Q285)^3</f>
        <v>-33.279443147515174</v>
      </c>
      <c r="J285" s="3">
        <f>SIN('Dataset experimental'!E285)+1.450178*(SIN('Avaliação do resultado ML'!I285)+'Dataset experimental'!C285)</f>
        <v>-1.4592402837795235</v>
      </c>
      <c r="K285" s="3">
        <f>('Modelos empíricos'!C285-'Dataset experimental'!G285)*'Dataset experimental'!AE285-'Modelos normativos'!AP285</f>
        <v>-6.8224496261423406E-3</v>
      </c>
      <c r="L285" s="3">
        <f>0.0076*'Dataset experimental'!B285+'Avaliação do resultado ML'!M285+'Avaliação do resultado ML'!N285+(-0.0328)*(0.0171*'Dataset experimental'!AD285-0.9442)*'Avaliação do resultado ML'!O285-'Avaliação do resultado ML'!P285-0.0364</f>
        <v>-2.6559827958646379E-2</v>
      </c>
      <c r="M285" s="8">
        <f>0.03283*SIN(0.7328*'Dataset experimental'!D285-1.8266)</f>
        <v>-1.1595882783440576E-2</v>
      </c>
      <c r="N285" s="8">
        <f>0.0476*SIN(4.2067/(0.0095*'Dataset experimental'!P285-1.9338)^3)</f>
        <v>-2.3714386522401713E-2</v>
      </c>
      <c r="O285" s="8">
        <f>0.0214*'Dataset experimental'!F285-3.1067*'Dataset experimental'!B285*'Dataset experimental'!P285*('Dataset experimental'!T285-'Dataset experimental'!R285)*(0.39*'Dataset experimental'!P285*'Dataset experimental'!T285/'Dataset experimental'!V285-'Dataset experimental'!Z285+3.12)/(100000*'Dataset experimental'!V285)+0.7995</f>
        <v>-0.23034413570497458</v>
      </c>
      <c r="P285" s="8">
        <f>0.4461*('Dataset experimental'!Z285-0.6*'Modelos normativos'!AB285)*(3.4*'Dataset experimental'!L285+0.17*'Dataset experimental'!B285/'Modelos normativos'!AC285)/200000</f>
        <v>9.7410615253694252E-2</v>
      </c>
      <c r="Q285" s="3">
        <f>0.0076*'Dataset experimental'!B285+(-0.0328)*(0.0171*'Dataset experimental'!AD285-0.9442)*'Avaliação do resultado ML'!O285-'Avaliação do resultado ML'!P285-0.0364</f>
        <v>8.7504413471959086E-3</v>
      </c>
      <c r="R285" s="3">
        <f t="shared" si="14"/>
        <v>0.55182556992046927</v>
      </c>
      <c r="S285" s="3">
        <f>(-0.042-0.014*'Com TS variável MC2020'!Q294)*('Modelos normativos'!AP285-ABS('Modelos Propostos'!K285)-'Dataset experimental'!W285+COS(T285))</f>
        <v>4.8842115181229176E-2</v>
      </c>
      <c r="T285" s="3">
        <f>'Dataset experimental'!O285-('Modelos normativos'!AQ285-SIN(0.083/('Dataset experimental'!M285-'Dataset experimental'!O285))-'Modelos empíricos'!I285)/0.646</f>
        <v>3.4924635887142266</v>
      </c>
      <c r="X285" s="3">
        <f>'Modelos normativos'!S285+'Avaliação do resultado ML'!A285</f>
        <v>0.18159209950498617</v>
      </c>
      <c r="Y285" s="3">
        <f>X285/'Dataset experimental'!$AF285</f>
        <v>0.95574789213150613</v>
      </c>
      <c r="AK285" s="3">
        <f>'Modelos Propostos'!B285+H285</f>
        <v>0.21277651345744542</v>
      </c>
      <c r="AL285" s="3">
        <f>AK285/'Dataset experimental'!$AF285</f>
        <v>1.1198763866181338</v>
      </c>
      <c r="AW285" s="3">
        <f>'Modelos normativos'!S285+F285</f>
        <v>0.22571672614119487</v>
      </c>
      <c r="AX285" s="3">
        <f>AW285/'Dataset experimental'!$AF285</f>
        <v>1.1879827691641835</v>
      </c>
      <c r="BI285" s="3">
        <f>'Modelos Propostos'!B285+S285</f>
        <v>0.3097494681763826</v>
      </c>
      <c r="BJ285" s="3">
        <f>BI285/'Dataset experimental'!$AF285</f>
        <v>1.6302603588230664</v>
      </c>
      <c r="BU285" s="3">
        <f>'Modelos Propostos'!B285+L285</f>
        <v>0.23434752503650708</v>
      </c>
      <c r="BV285" s="3">
        <f>BU285/'Dataset experimental'!$AF285</f>
        <v>1.2334080265079319</v>
      </c>
      <c r="CH285" s="3">
        <f>'Modelos Propostos'!B285+Q285</f>
        <v>0.26965779434234938</v>
      </c>
      <c r="CI285" s="3">
        <f>CH285/'Dataset experimental'!$AF285</f>
        <v>1.41925154917026</v>
      </c>
    </row>
    <row r="286" spans="1:87" x14ac:dyDescent="0.25">
      <c r="A286" s="3">
        <f t="shared" si="12"/>
        <v>-3.2185362438071421E-2</v>
      </c>
      <c r="B286" s="8">
        <f>'Dataset experimental'!K286*COS('Dataset experimental'!AC286)-'Dataset experimental'!M286-'Dataset experimental'!C286</f>
        <v>0.45645281178864605</v>
      </c>
      <c r="C286" s="8">
        <f>('Dataset experimental'!AE286+SIN('Avaliação do resultado ML'!B286))*0.70674187</f>
        <v>0.1157938746060958</v>
      </c>
      <c r="D286" s="8">
        <f>'Modelos Propostos'!E286+'Avaliação do resultado ML'!C286-'Modelos normativos'!AQ286</f>
        <v>-0.14988266856640417</v>
      </c>
      <c r="E286" s="8">
        <f>'Modelos empíricos'!I286+1.1854</f>
        <v>2.8437225831508393</v>
      </c>
      <c r="F286" s="3">
        <f>-0.01753*('Modelos normativos'!AN286-'Dataset experimental'!C286-ABS(G286)-('Modelos Propostos'!E286-'Modelos normativos'!AP286)/0.25291)</f>
        <v>-8.6836056555849306E-3</v>
      </c>
      <c r="G286" s="3">
        <f>'Dataset experimental'!K286+'Modelos empíricos'!K286^2+('Modelos Propostos'!E286-'Modelos normativos'!AQ286)*4.10553</f>
        <v>-0.56459314859257936</v>
      </c>
      <c r="H286" s="3">
        <f t="shared" si="13"/>
        <v>-6.2457843601533364E-2</v>
      </c>
      <c r="I286" s="3">
        <f>(1.61428/'Dataset experimental'!Q286)^3</f>
        <v>-33.279443147515174</v>
      </c>
      <c r="J286" s="3">
        <f>SIN('Dataset experimental'!E286)+1.450178*(SIN('Avaliação do resultado ML'!I286)+'Dataset experimental'!C286)</f>
        <v>-1.4592402837795235</v>
      </c>
      <c r="K286" s="3">
        <f>('Modelos empíricos'!C286-'Dataset experimental'!G286)*'Dataset experimental'!AE286-'Modelos normativos'!AP286</f>
        <v>-0.44322220789069772</v>
      </c>
      <c r="L286" s="3">
        <f>0.0076*'Dataset experimental'!B286+'Avaliação do resultado ML'!M286+'Avaliação do resultado ML'!N286+(-0.0328)*(0.0171*'Dataset experimental'!AD286-0.9442)*'Avaliação do resultado ML'!O286-'Avaliação do resultado ML'!P286-0.0364</f>
        <v>-4.0862311290746384E-2</v>
      </c>
      <c r="M286" s="8">
        <f>0.03283*SIN(0.7328*'Dataset experimental'!D286-1.8266)</f>
        <v>-1.1595882783440576E-2</v>
      </c>
      <c r="N286" s="8">
        <f>0.0476*SIN(4.2067/(0.0095*'Dataset experimental'!P286-1.9338)^3)</f>
        <v>-2.3714386522401713E-2</v>
      </c>
      <c r="O286" s="8">
        <f>0.0214*'Dataset experimental'!F286-3.1067*'Dataset experimental'!B286*'Dataset experimental'!P286*('Dataset experimental'!T286-'Dataset experimental'!R286)*(0.39*'Dataset experimental'!P286*'Dataset experimental'!T286/'Dataset experimental'!V286-'Dataset experimental'!Z286+3.12)/(100000*'Dataset experimental'!V286)+0.7995</f>
        <v>-0.46246375421330532</v>
      </c>
      <c r="P286" s="8">
        <f>0.4461*('Dataset experimental'!Z286-0.6*'Modelos normativos'!AB286)*(3.4*'Dataset experimental'!L286+0.17*'Dataset experimental'!B286/'Modelos normativos'!AC286)/200000</f>
        <v>0.11013166932332857</v>
      </c>
      <c r="Q286" s="3">
        <f>0.0076*'Dataset experimental'!B286+(-0.0328)*(0.0171*'Dataset experimental'!AD286-0.9442)*'Avaliação do resultado ML'!O286-'Avaliação do resultado ML'!P286-0.0364</f>
        <v>-5.5520419849041242E-3</v>
      </c>
      <c r="R286" s="3">
        <f t="shared" si="14"/>
        <v>0.65423826591642364</v>
      </c>
      <c r="S286" s="3">
        <f>(-0.042-0.014*'Com TS variável MC2020'!Q295)*('Modelos normativos'!AP286-ABS('Modelos Propostos'!K286)-'Dataset experimental'!W286+COS(T286))</f>
        <v>6.0150542662595854E-2</v>
      </c>
      <c r="T286" s="3">
        <f>'Dataset experimental'!O286-('Modelos normativos'!AQ286-SIN(0.083/('Dataset experimental'!M286-'Dataset experimental'!O286))-'Modelos empíricos'!I286)/0.646</f>
        <v>2.9609028034154634</v>
      </c>
      <c r="X286" s="3">
        <f>'Modelos normativos'!S286+'Avaliação do resultado ML'!A286</f>
        <v>0.22549441844334622</v>
      </c>
      <c r="Y286" s="3">
        <f>X286/'Dataset experimental'!$AF286</f>
        <v>1.0737829449683154</v>
      </c>
      <c r="AK286" s="3">
        <f>'Modelos Propostos'!B286+H286</f>
        <v>0.24238577733020841</v>
      </c>
      <c r="AL286" s="3">
        <f>AK286/'Dataset experimental'!$AF286</f>
        <v>1.1542179872867069</v>
      </c>
      <c r="AW286" s="3">
        <f>'Modelos normativos'!S286+F286</f>
        <v>0.2489961752258327</v>
      </c>
      <c r="AX286" s="3">
        <f>AW286/'Dataset experimental'!$AF286</f>
        <v>1.1856960725039654</v>
      </c>
      <c r="BI286" s="3">
        <f>'Modelos Propostos'!B286+S286</f>
        <v>0.36499416359433762</v>
      </c>
      <c r="BJ286" s="3">
        <f>BI286/'Dataset experimental'!$AF286</f>
        <v>1.738067445687322</v>
      </c>
      <c r="BU286" s="3">
        <f>'Modelos Propostos'!B286+L286</f>
        <v>0.26398130964099542</v>
      </c>
      <c r="BV286" s="3">
        <f>BU286/'Dataset experimental'!$AF286</f>
        <v>1.2570538554333115</v>
      </c>
      <c r="CH286" s="3">
        <f>'Modelos Propostos'!B286+Q286</f>
        <v>0.29929157894683767</v>
      </c>
      <c r="CI286" s="3">
        <f>CH286/'Dataset experimental'!$AF286</f>
        <v>1.4251979949849414</v>
      </c>
    </row>
    <row r="287" spans="1:87" x14ac:dyDescent="0.25">
      <c r="A287" s="3">
        <f t="shared" si="12"/>
        <v>-3.1945912453793468E-2</v>
      </c>
      <c r="B287" s="8">
        <f>'Dataset experimental'!K287*COS('Dataset experimental'!AC287)-'Dataset experimental'!M287-'Dataset experimental'!C287</f>
        <v>0.45645281178864605</v>
      </c>
      <c r="C287" s="8">
        <f>('Dataset experimental'!AE287+SIN('Avaliação do resultado ML'!B287))*0.70674187</f>
        <v>0.16403156235293423</v>
      </c>
      <c r="D287" s="8">
        <f>'Modelos Propostos'!E287+'Avaliação do resultado ML'!C287-'Modelos normativos'!AQ287</f>
        <v>-0.11176675623706062</v>
      </c>
      <c r="E287" s="8">
        <f>'Modelos empíricos'!I287+1.1854</f>
        <v>2.6162108834302362</v>
      </c>
      <c r="F287" s="3">
        <f>-0.01753*('Modelos normativos'!AN287-'Dataset experimental'!C287-ABS(G287)-('Modelos Propostos'!E287-'Modelos normativos'!AP287)/0.25291)</f>
        <v>-2.7755828894309859E-2</v>
      </c>
      <c r="G287" s="3">
        <f>'Dataset experimental'!K287+'Modelos empíricos'!K287^2+('Modelos Propostos'!E287-'Modelos normativos'!AQ287)*4.10553</f>
        <v>-0.57252689274490332</v>
      </c>
      <c r="H287" s="3">
        <f t="shared" si="13"/>
        <v>-6.9964523046622734E-2</v>
      </c>
      <c r="I287" s="3">
        <f>(1.61428/'Dataset experimental'!Q287)^3</f>
        <v>-33.279443147515174</v>
      </c>
      <c r="J287" s="3">
        <f>SIN('Dataset experimental'!E287)+1.450178*(SIN('Avaliação do resultado ML'!I287)+'Dataset experimental'!C287)</f>
        <v>-1.4592402837795235</v>
      </c>
      <c r="K287" s="3">
        <f>('Modelos empíricos'!C287-'Dataset experimental'!G287)*'Dataset experimental'!AE287-'Modelos normativos'!AP287</f>
        <v>-0.67187525221264055</v>
      </c>
      <c r="L287" s="3">
        <f>0.0076*'Dataset experimental'!B287+'Avaliação do resultado ML'!M287+'Avaliação do resultado ML'!N287+(-0.0328)*(0.0171*'Dataset experimental'!AD287-0.9442)*'Avaliação do resultado ML'!O287-'Avaliação do resultado ML'!P287-0.0364</f>
        <v>-4.8330364933483833E-2</v>
      </c>
      <c r="M287" s="8">
        <f>0.03283*SIN(0.7328*'Dataset experimental'!D287-1.8266)</f>
        <v>-1.1595882783440576E-2</v>
      </c>
      <c r="N287" s="8">
        <f>0.0476*SIN(4.2067/(0.0095*'Dataset experimental'!P287-1.9338)^3)</f>
        <v>-2.3714386522401713E-2</v>
      </c>
      <c r="O287" s="8">
        <f>0.0214*'Dataset experimental'!F287-3.1067*'Dataset experimental'!B287*'Dataset experimental'!P287*('Dataset experimental'!T287-'Dataset experimental'!R287)*(0.39*'Dataset experimental'!P287*'Dataset experimental'!T287/'Dataset experimental'!V287-'Dataset experimental'!Z287+3.12)/(100000*'Dataset experimental'!V287)+0.7995</f>
        <v>-0.60054234304437248</v>
      </c>
      <c r="P287" s="8">
        <f>0.4461*('Dataset experimental'!Z287-0.6*'Modelos normativos'!AB287)*(3.4*'Dataset experimental'!L287+0.17*'Dataset experimental'!B287/'Modelos normativos'!AC287)/200000</f>
        <v>0.11769891075542564</v>
      </c>
      <c r="Q287" s="3">
        <f>0.0076*'Dataset experimental'!B287+(-0.0328)*(0.0171*'Dataset experimental'!AD287-0.9442)*'Avaliação do resultado ML'!O287-'Avaliação do resultado ML'!P287-0.0364</f>
        <v>-1.3020095627641559E-2</v>
      </c>
      <c r="R287" s="3">
        <f t="shared" si="14"/>
        <v>0.69078388344443653</v>
      </c>
      <c r="S287" s="3">
        <f>(-0.042-0.014*'Com TS variável MC2020'!Q296)*('Modelos normativos'!AP287-ABS('Modelos Propostos'!K287)-'Dataset experimental'!W287+COS(T287))</f>
        <v>5.9066287021454125E-2</v>
      </c>
      <c r="T287" s="3">
        <f>'Dataset experimental'!O287-('Modelos normativos'!AQ287-SIN(0.083/('Dataset experimental'!M287-'Dataset experimental'!O287))-'Modelos empíricos'!I287)/0.646</f>
        <v>2.5930491267311013</v>
      </c>
      <c r="X287" s="3">
        <f>'Modelos normativos'!S287+'Avaliação do resultado ML'!A287</f>
        <v>0.24596577872508918</v>
      </c>
      <c r="Y287" s="3">
        <f>X287/'Dataset experimental'!$AF287</f>
        <v>0.9460222258657276</v>
      </c>
      <c r="AK287" s="3">
        <f>'Modelos Propostos'!B287+H287</f>
        <v>0.26101500967996827</v>
      </c>
      <c r="AL287" s="3">
        <f>AK287/'Dataset experimental'!$AF287</f>
        <v>1.0039038833844933</v>
      </c>
      <c r="AW287" s="3">
        <f>'Modelos normativos'!S287+F287</f>
        <v>0.25015586228457276</v>
      </c>
      <c r="AX287" s="3">
        <f>AW287/'Dataset experimental'!$AF287</f>
        <v>0.9621379318637413</v>
      </c>
      <c r="BI287" s="3">
        <f>'Modelos Propostos'!B287+S287</f>
        <v>0.39004581974804509</v>
      </c>
      <c r="BJ287" s="3">
        <f>BI287/'Dataset experimental'!$AF287</f>
        <v>1.5001762298001733</v>
      </c>
      <c r="BU287" s="3">
        <f>'Modelos Propostos'!B287+L287</f>
        <v>0.28264916779310711</v>
      </c>
      <c r="BV287" s="3">
        <f>BU287/'Dataset experimental'!$AF287</f>
        <v>1.0871121838196427</v>
      </c>
      <c r="CH287" s="3">
        <f>'Modelos Propostos'!B287+Q287</f>
        <v>0.31795943709894942</v>
      </c>
      <c r="CI287" s="3">
        <f>CH287/'Dataset experimental'!$AF287</f>
        <v>1.2229209119190361</v>
      </c>
    </row>
    <row r="288" spans="1:87" x14ac:dyDescent="0.25">
      <c r="A288" s="3">
        <f t="shared" si="12"/>
        <v>-2.3150502228067193E-2</v>
      </c>
      <c r="B288" s="8">
        <f>'Dataset experimental'!K288*COS('Dataset experimental'!AC288)-'Dataset experimental'!M288-'Dataset experimental'!C288</f>
        <v>1.6862245673555321E-2</v>
      </c>
      <c r="C288" s="8">
        <f>('Dataset experimental'!AE288+SIN('Avaliação do resultado ML'!B288))*0.70674187</f>
        <v>-0.23216937290017578</v>
      </c>
      <c r="D288" s="8">
        <f>'Modelos Propostos'!E288+'Avaliação do resultado ML'!C288-'Modelos normativos'!AQ288</f>
        <v>-0.13158718282095738</v>
      </c>
      <c r="E288" s="8">
        <f>'Modelos empíricos'!I288+1.1854</f>
        <v>2.1780658997043534</v>
      </c>
      <c r="F288" s="3">
        <f>-0.01753*('Modelos normativos'!AN288-'Dataset experimental'!C288-ABS(G288)-('Modelos Propostos'!E288-'Modelos normativos'!AP288)/0.25291)</f>
        <v>3.6510449139203247E-2</v>
      </c>
      <c r="G288" s="3">
        <f>'Dataset experimental'!K288+'Modelos empíricos'!K288^2+('Modelos Propostos'!E288-'Modelos normativos'!AQ288)*4.10553</f>
        <v>0.93958416907870301</v>
      </c>
      <c r="H288" s="3">
        <f t="shared" si="13"/>
        <v>2.2192818997642253E-2</v>
      </c>
      <c r="I288" s="3">
        <f>(1.61428/'Dataset experimental'!Q288)^3</f>
        <v>-38.287335227805464</v>
      </c>
      <c r="J288" s="3">
        <f>SIN('Dataset experimental'!E288)+1.450178*(SIN('Avaliação do resultado ML'!I288)+'Dataset experimental'!C288)</f>
        <v>-0.87542968995898762</v>
      </c>
      <c r="K288" s="3">
        <f>('Modelos empíricos'!C288-'Dataset experimental'!G288)*'Dataset experimental'!AE288-'Modelos normativos'!AP288</f>
        <v>1.5514217398414809</v>
      </c>
      <c r="L288" s="3">
        <f>0.0076*'Dataset experimental'!B288+'Avaliação do resultado ML'!M288+'Avaliação do resultado ML'!N288+(-0.0328)*(0.0171*'Dataset experimental'!AD288-0.9442)*'Avaliação do resultado ML'!O288-'Avaliação do resultado ML'!P288-0.0364</f>
        <v>8.9694614748119669E-2</v>
      </c>
      <c r="M288" s="8">
        <f>0.03283*SIN(0.7328*'Dataset experimental'!D288-1.8266)</f>
        <v>-1.1595882783440576E-2</v>
      </c>
      <c r="N288" s="8">
        <f>0.0476*SIN(4.2067/(0.0095*'Dataset experimental'!P288-1.9338)^3)</f>
        <v>4.135060507021409E-2</v>
      </c>
      <c r="O288" s="8">
        <f>0.0214*'Dataset experimental'!F288-3.1067*'Dataset experimental'!B288*'Dataset experimental'!P288*('Dataset experimental'!T288-'Dataset experimental'!R288)*(0.39*'Dataset experimental'!P288*'Dataset experimental'!T288/'Dataset experimental'!V288-'Dataset experimental'!Z288+3.12)/(100000*'Dataset experimental'!V288)+0.7995</f>
        <v>1.2098348846348932</v>
      </c>
      <c r="P288" s="8">
        <f>0.4461*('Dataset experimental'!Z288-0.6*'Modelos normativos'!AB288)*(3.4*'Dataset experimental'!L288+0.17*'Dataset experimental'!B288/'Modelos normativos'!AC288)/200000</f>
        <v>6.2478051834434202E-2</v>
      </c>
      <c r="Q288" s="3">
        <f>0.0076*'Dataset experimental'!B288+(-0.0328)*(0.0171*'Dataset experimental'!AD288-0.9442)*'Avaliação do resultado ML'!O288-'Avaliação do resultado ML'!P288-0.0364</f>
        <v>5.9939892461346136E-2</v>
      </c>
      <c r="R288" s="3">
        <f t="shared" si="14"/>
        <v>4.0416052939308322</v>
      </c>
      <c r="S288" s="3">
        <f>(-0.042-0.014*'Com TS variável MC2020'!Q297)*('Modelos normativos'!AP288-ABS('Modelos Propostos'!K288)-'Dataset experimental'!W288+COS(T288))</f>
        <v>6.4274048436377407E-2</v>
      </c>
      <c r="T288" s="3">
        <f>'Dataset experimental'!O288-('Modelos normativos'!AQ288-SIN(0.083/('Dataset experimental'!M288-'Dataset experimental'!O288))-'Modelos empíricos'!I288)/0.646</f>
        <v>4.3207302084381807</v>
      </c>
      <c r="X288" s="3">
        <f>'Modelos normativos'!S288+'Avaliação do resultado ML'!A288</f>
        <v>0.10812372749074325</v>
      </c>
      <c r="Y288" s="3">
        <f>X288/'Dataset experimental'!$AF288</f>
        <v>0.63602192641613675</v>
      </c>
      <c r="AK288" s="3">
        <f>'Modelos Propostos'!B288+H288</f>
        <v>0.15698437549213104</v>
      </c>
      <c r="AL288" s="3">
        <f>AK288/'Dataset experimental'!$AF288</f>
        <v>0.92343750289488835</v>
      </c>
      <c r="AW288" s="3">
        <f>'Modelos normativos'!S288+F288</f>
        <v>0.16778467885801368</v>
      </c>
      <c r="AX288" s="3">
        <f>AW288/'Dataset experimental'!$AF288</f>
        <v>0.98696869916478625</v>
      </c>
      <c r="BI288" s="3">
        <f>'Modelos Propostos'!B288+S288</f>
        <v>0.1990656049308662</v>
      </c>
      <c r="BJ288" s="3">
        <f>BI288/'Dataset experimental'!$AF288</f>
        <v>1.1709741466521539</v>
      </c>
      <c r="BU288" s="3">
        <f>'Modelos Propostos'!B288+L288</f>
        <v>0.22448617124260845</v>
      </c>
      <c r="BV288" s="3">
        <f>BU288/'Dataset experimental'!$AF288</f>
        <v>1.3205068896624026</v>
      </c>
      <c r="CH288" s="3">
        <f>'Modelos Propostos'!B288+Q288</f>
        <v>0.19473144895583494</v>
      </c>
      <c r="CI288" s="3">
        <f>CH288/'Dataset experimental'!$AF288</f>
        <v>1.1454791115049114</v>
      </c>
    </row>
    <row r="289" spans="1:87" x14ac:dyDescent="0.25">
      <c r="A289" s="3">
        <f t="shared" si="12"/>
        <v>-2.1511329395504233E-2</v>
      </c>
      <c r="B289" s="8">
        <f>'Dataset experimental'!K289*COS('Dataset experimental'!AC289)-'Dataset experimental'!M289-'Dataset experimental'!C289</f>
        <v>1.6862245673555321E-2</v>
      </c>
      <c r="C289" s="8">
        <f>('Dataset experimental'!AE289+SIN('Avaliação do resultado ML'!B289))*0.70674187</f>
        <v>-0.14571899486248568</v>
      </c>
      <c r="D289" s="8">
        <f>'Modelos Propostos'!E289+'Avaliação do resultado ML'!C289-'Modelos normativos'!AQ289</f>
        <v>-0.13696234851223443</v>
      </c>
      <c r="E289" s="8">
        <f>'Modelos empíricos'!I289+1.1854</f>
        <v>2.1057868591701805</v>
      </c>
      <c r="F289" s="3">
        <f>-0.01753*('Modelos normativos'!AN289-'Dataset experimental'!C289-ABS(G289)-('Modelos Propostos'!E289-'Modelos normativos'!AP289)/0.25291)</f>
        <v>-1.7868626124003102E-4</v>
      </c>
      <c r="G289" s="3">
        <f>'Dataset experimental'!K289+'Modelos empíricos'!K289^2+('Modelos Propostos'!E289-'Modelos normativos'!AQ289)*4.10553</f>
        <v>3.9295034398368761E-3</v>
      </c>
      <c r="H289" s="3">
        <f t="shared" si="13"/>
        <v>-2.0683769180515612E-3</v>
      </c>
      <c r="I289" s="3">
        <f>(1.61428/'Dataset experimental'!Q289)^3</f>
        <v>-38.287335227805464</v>
      </c>
      <c r="J289" s="3">
        <f>SIN('Dataset experimental'!E289)+1.450178*(SIN('Avaliação do resultado ML'!I289)+'Dataset experimental'!C289)</f>
        <v>-0.87542968995898762</v>
      </c>
      <c r="K289" s="3">
        <f>('Modelos empíricos'!C289-'Dataset experimental'!G289)*'Dataset experimental'!AE289-'Modelos normativos'!AP289</f>
        <v>0.8124270424399026</v>
      </c>
      <c r="L289" s="3">
        <f>0.0076*'Dataset experimental'!B289+'Avaliação do resultado ML'!M289+'Avaliação do resultado ML'!N289+(-0.0328)*(0.0171*'Dataset experimental'!AD289-0.9442)*'Avaliação do resultado ML'!O289-'Avaliação do resultado ML'!P289-0.0364</f>
        <v>6.5450565124521728E-2</v>
      </c>
      <c r="M289" s="8">
        <f>0.03283*SIN(0.7328*'Dataset experimental'!D289-1.8266)</f>
        <v>-1.1595882783440576E-2</v>
      </c>
      <c r="N289" s="8">
        <f>0.0476*SIN(4.2067/(0.0095*'Dataset experimental'!P289-1.9338)^3)</f>
        <v>4.135060507021409E-2</v>
      </c>
      <c r="O289" s="8">
        <f>0.0214*'Dataset experimental'!F289-3.1067*'Dataset experimental'!B289*'Dataset experimental'!P289*('Dataset experimental'!T289-'Dataset experimental'!R289)*(0.39*'Dataset experimental'!P289*'Dataset experimental'!T289/'Dataset experimental'!V289-'Dataset experimental'!Z289+3.12)/(100000*'Dataset experimental'!V289)+0.7995</f>
        <v>0.93644372562677825</v>
      </c>
      <c r="P289" s="8">
        <f>0.4461*('Dataset experimental'!Z289-0.6*'Modelos normativos'!AB289)*(3.4*'Dataset experimental'!L289+0.17*'Dataset experimental'!B289/'Modelos normativos'!AC289)/200000</f>
        <v>7.987052730493871E-2</v>
      </c>
      <c r="Q289" s="3">
        <f>0.0076*'Dataset experimental'!B289+(-0.0328)*(0.0171*'Dataset experimental'!AD289-0.9442)*'Avaliação do resultado ML'!O289-'Avaliação do resultado ML'!P289-0.0364</f>
        <v>3.5695842837748196E-2</v>
      </c>
      <c r="R289" s="3">
        <f t="shared" si="14"/>
        <v>-31.64344204062045</v>
      </c>
      <c r="S289" s="3">
        <f>(-0.042-0.014*'Com TS variável MC2020'!Q298)*('Modelos normativos'!AP289-ABS('Modelos Propostos'!K289)-'Dataset experimental'!W289+COS(T289))</f>
        <v>6.2098609036251487E-2</v>
      </c>
      <c r="T289" s="3">
        <f>'Dataset experimental'!O289-('Modelos normativos'!AQ289-SIN(0.083/('Dataset experimental'!M289-'Dataset experimental'!O289))-'Modelos empíricos'!I289)/0.646</f>
        <v>3.5145962065142387</v>
      </c>
      <c r="X289" s="3">
        <f>'Modelos normativos'!S289+'Avaliação do resultado ML'!A289</f>
        <v>0.15233964681673887</v>
      </c>
      <c r="Y289" s="3">
        <f>X289/'Dataset experimental'!$AF289</f>
        <v>0.66234629050756022</v>
      </c>
      <c r="AK289" s="3">
        <f>'Modelos Propostos'!B289+H289</f>
        <v>0.18652337318340875</v>
      </c>
      <c r="AL289" s="3">
        <f>AK289/'Dataset experimental'!$AF289</f>
        <v>0.81097118775395105</v>
      </c>
      <c r="AW289" s="3">
        <f>'Modelos normativos'!S289+F289</f>
        <v>0.17367228995100306</v>
      </c>
      <c r="AX289" s="3">
        <f>AW289/'Dataset experimental'!$AF289</f>
        <v>0.75509691283044811</v>
      </c>
      <c r="BI289" s="3">
        <f>'Modelos Propostos'!B289+S289</f>
        <v>0.25069035913771182</v>
      </c>
      <c r="BJ289" s="3">
        <f>BI289/'Dataset experimental'!$AF289</f>
        <v>1.0899580832074427</v>
      </c>
      <c r="BU289" s="3">
        <f>'Modelos Propostos'!B289+L289</f>
        <v>0.25404231522598203</v>
      </c>
      <c r="BV289" s="3">
        <f>BU289/'Dataset experimental'!$AF289</f>
        <v>1.1045318053303566</v>
      </c>
      <c r="CH289" s="3">
        <f>'Modelos Propostos'!B289+Q289</f>
        <v>0.22428759293920852</v>
      </c>
      <c r="CI289" s="3">
        <f>CH289/'Dataset experimental'!$AF289</f>
        <v>0.9751634475617762</v>
      </c>
    </row>
    <row r="290" spans="1:87" x14ac:dyDescent="0.25">
      <c r="A290" s="3">
        <f t="shared" si="12"/>
        <v>-9.9911700592210557E-3</v>
      </c>
      <c r="B290" s="8">
        <f>'Dataset experimental'!K290*COS('Dataset experimental'!AC290)-'Dataset experimental'!M290-'Dataset experimental'!C290</f>
        <v>1.6862245673555321E-2</v>
      </c>
      <c r="C290" s="8">
        <f>('Dataset experimental'!AE290+SIN('Avaliação do resultado ML'!B290))*0.70674187</f>
        <v>-6.6714103928520008E-2</v>
      </c>
      <c r="D290" s="8">
        <f>'Modelos Propostos'!E290+'Avaliação do resultado ML'!C290-'Modelos normativos'!AQ290</f>
        <v>-0.26289093021725196</v>
      </c>
      <c r="E290" s="8">
        <f>'Modelos empíricos'!I290+1.1854</f>
        <v>2.0894335134524882</v>
      </c>
      <c r="F290" s="3">
        <f>-0.01753*('Modelos normativos'!AN290-'Dataset experimental'!C290-ABS(G290)-('Modelos Propostos'!E290-'Modelos normativos'!AP290)/0.25291)</f>
        <v>-1.5190812128399966E-2</v>
      </c>
      <c r="G290" s="3">
        <f>'Dataset experimental'!K290+'Modelos empíricos'!K290^2+('Modelos Propostos'!E290-'Modelos normativos'!AQ290)*4.10553</f>
        <v>-1.085038613173047</v>
      </c>
      <c r="H290" s="3">
        <f t="shared" si="13"/>
        <v>-1.9411697758422452E-2</v>
      </c>
      <c r="I290" s="3">
        <f>(1.61428/'Dataset experimental'!Q290)^3</f>
        <v>-38.287335227805464</v>
      </c>
      <c r="J290" s="3">
        <f>SIN('Dataset experimental'!E290)+1.450178*(SIN('Avaliação do resultado ML'!I290)+'Dataset experimental'!C290)</f>
        <v>-0.87542968995898762</v>
      </c>
      <c r="K290" s="3">
        <f>('Modelos empíricos'!C290-'Dataset experimental'!G290)*'Dataset experimental'!AE290-'Modelos normativos'!AP290</f>
        <v>0.28415044054008864</v>
      </c>
      <c r="L290" s="3">
        <f>0.0076*'Dataset experimental'!B290+'Avaliação do resultado ML'!M290+'Avaliação do resultado ML'!N290+(-0.0328)*(0.0171*'Dataset experimental'!AD290-0.9442)*'Avaliação do resultado ML'!O290-'Avaliação do resultado ML'!P290-0.0364</f>
        <v>4.8143522925064075E-2</v>
      </c>
      <c r="M290" s="8">
        <f>0.03283*SIN(0.7328*'Dataset experimental'!D290-1.8266)</f>
        <v>-1.1595882783440576E-2</v>
      </c>
      <c r="N290" s="8">
        <f>0.0476*SIN(4.2067/(0.0095*'Dataset experimental'!P290-1.9338)^3)</f>
        <v>4.135060507021409E-2</v>
      </c>
      <c r="O290" s="8">
        <f>0.0214*'Dataset experimental'!F290-3.1067*'Dataset experimental'!B290*'Dataset experimental'!P290*('Dataset experimental'!T290-'Dataset experimental'!R290)*(0.39*'Dataset experimental'!P290*'Dataset experimental'!T290/'Dataset experimental'!V290-'Dataset experimental'!Z290+3.12)/(100000*'Dataset experimental'!V290)+0.7995</f>
        <v>0.73013807400644659</v>
      </c>
      <c r="P290" s="8">
        <f>0.4461*('Dataset experimental'!Z290-0.6*'Modelos normativos'!AB290)*(3.4*'Dataset experimental'!L290+0.17*'Dataset experimental'!B290/'Modelos normativos'!AC290)/200000</f>
        <v>9.2995187218050793E-2</v>
      </c>
      <c r="Q290" s="3">
        <f>0.0076*'Dataset experimental'!B290+(-0.0328)*(0.0171*'Dataset experimental'!AD290-0.9442)*'Avaliação do resultado ML'!O290-'Avaliação do resultado ML'!P290-0.0364</f>
        <v>1.8388800638290542E-2</v>
      </c>
      <c r="R290" s="3">
        <f t="shared" si="14"/>
        <v>-2.4801294314494107</v>
      </c>
      <c r="S290" s="3">
        <f>(-0.042-0.014*'Com TS variável MC2020'!Q299)*('Modelos normativos'!AP290-ABS('Modelos Propostos'!K290)-'Dataset experimental'!W290+COS(T290))</f>
        <v>4.2403717812390253E-2</v>
      </c>
      <c r="T290" s="3">
        <f>'Dataset experimental'!O290-('Modelos normativos'!AQ290-SIN(0.083/('Dataset experimental'!M290-'Dataset experimental'!O290))-'Modelos empíricos'!I290)/0.646</f>
        <v>3.172046952092141</v>
      </c>
      <c r="X290" s="3">
        <f>'Modelos normativos'!S290+'Avaliação do resultado ML'!A290</f>
        <v>0.19598894837206707</v>
      </c>
      <c r="Y290" s="3">
        <f>X290/'Dataset experimental'!$AF290</f>
        <v>0.72588499397061867</v>
      </c>
      <c r="AK290" s="3">
        <f>'Modelos Propostos'!B290+H290</f>
        <v>0.20977860000513252</v>
      </c>
      <c r="AL290" s="3">
        <f>AK290/'Dataset experimental'!$AF290</f>
        <v>0.7769577777967871</v>
      </c>
      <c r="AW290" s="3">
        <f>'Modelos normativos'!S290+F290</f>
        <v>0.19078930630288818</v>
      </c>
      <c r="AX290" s="3">
        <f>AW290/'Dataset experimental'!$AF290</f>
        <v>0.70662706038106726</v>
      </c>
      <c r="BI290" s="3">
        <f>'Modelos Propostos'!B290+S290</f>
        <v>0.2715940155759452</v>
      </c>
      <c r="BJ290" s="3">
        <f>BI290/'Dataset experimental'!$AF290</f>
        <v>1.0059037613923896</v>
      </c>
      <c r="BU290" s="3">
        <f>'Modelos Propostos'!B290+L290</f>
        <v>0.277333820688619</v>
      </c>
      <c r="BV290" s="3">
        <f>BU290/'Dataset experimental'!$AF290</f>
        <v>1.027162298846737</v>
      </c>
      <c r="CH290" s="3">
        <f>'Modelos Propostos'!B290+Q290</f>
        <v>0.2475790984018455</v>
      </c>
      <c r="CI290" s="3">
        <f>CH290/'Dataset experimental'!$AF290</f>
        <v>0.91695962371053885</v>
      </c>
    </row>
    <row r="291" spans="1:87" x14ac:dyDescent="0.25">
      <c r="A291" s="3">
        <f t="shared" si="12"/>
        <v>-2.3311211970894585E-2</v>
      </c>
      <c r="B291" s="8">
        <f>'Dataset experimental'!K291*COS('Dataset experimental'!AC291)-'Dataset experimental'!M291-'Dataset experimental'!C291</f>
        <v>4.9185394106477875E-2</v>
      </c>
      <c r="C291" s="8">
        <f>('Dataset experimental'!AE291+SIN('Avaliação do resultado ML'!B291))*0.70674187</f>
        <v>-4.3883430928795569E-2</v>
      </c>
      <c r="D291" s="8">
        <f>'Modelos Propostos'!E291+'Avaliação do resultado ML'!C291-'Modelos normativos'!AQ291</f>
        <v>-0.22533165318125858</v>
      </c>
      <c r="E291" s="8">
        <f>'Modelos empíricos'!I291+1.1854</f>
        <v>2.7109084070679415</v>
      </c>
      <c r="F291" s="3">
        <f>-0.01753*('Modelos normativos'!AN291-'Dataset experimental'!C291-ABS(G291)-('Modelos Propostos'!E291-'Modelos normativos'!AP291)/0.25291)</f>
        <v>-1.4225608194850388E-2</v>
      </c>
      <c r="G291" s="3">
        <f>'Dataset experimental'!K291+'Modelos empíricos'!K291^2+('Modelos Propostos'!E291-'Modelos normativos'!AQ291)*4.10553</f>
        <v>-1.131613450317281</v>
      </c>
      <c r="H291" s="3">
        <f t="shared" si="13"/>
        <v>-1.9754841148379564E-2</v>
      </c>
      <c r="I291" s="3">
        <f>(1.61428/'Dataset experimental'!Q291)^3</f>
        <v>-38.287335227805464</v>
      </c>
      <c r="J291" s="3">
        <f>SIN('Dataset experimental'!E291)+1.450178*(SIN('Avaliação do resultado ML'!I291)+'Dataset experimental'!C291)</f>
        <v>-0.87542968995898762</v>
      </c>
      <c r="K291" s="3">
        <f>('Modelos empíricos'!C291-'Dataset experimental'!G291)*'Dataset experimental'!AE291-'Modelos normativos'!AP291</f>
        <v>0.27369831169582692</v>
      </c>
      <c r="L291" s="3">
        <f>0.0076*'Dataset experimental'!B291+'Avaliação do resultado ML'!M291+'Avaliação do resultado ML'!N291+(-0.0328)*(0.0171*'Dataset experimental'!AD291-0.9442)*'Avaliação do resultado ML'!O291-'Avaliação do resultado ML'!P291-0.0364</f>
        <v>4.7800246534648372E-2</v>
      </c>
      <c r="M291" s="8">
        <f>0.03283*SIN(0.7328*'Dataset experimental'!D291-1.8266)</f>
        <v>-1.1595882783440576E-2</v>
      </c>
      <c r="N291" s="8">
        <f>0.0476*SIN(4.2067/(0.0095*'Dataset experimental'!P291-1.9338)^3)</f>
        <v>4.135060507021409E-2</v>
      </c>
      <c r="O291" s="8">
        <f>0.0214*'Dataset experimental'!F291-3.1067*'Dataset experimental'!B291*'Dataset experimental'!P291*('Dataset experimental'!T291-'Dataset experimental'!R291)*(0.39*'Dataset experimental'!P291*'Dataset experimental'!T291/'Dataset experimental'!V291-'Dataset experimental'!Z291+3.12)/(100000*'Dataset experimental'!V291)+0.7995</f>
        <v>0.73013807400644659</v>
      </c>
      <c r="P291" s="8">
        <f>0.4461*('Dataset experimental'!Z291-0.6*'Modelos normativos'!AB291)*(3.4*'Dataset experimental'!L291+0.17*'Dataset experimental'!B291/'Modelos normativos'!AC291)/200000</f>
        <v>9.3338463608466496E-2</v>
      </c>
      <c r="Q291" s="3">
        <f>0.0076*'Dataset experimental'!B291+(-0.0328)*(0.0171*'Dataset experimental'!AD291-0.9442)*'Avaliação do resultado ML'!O291-'Avaliação do resultado ML'!P291-0.0364</f>
        <v>1.8045524247874839E-2</v>
      </c>
      <c r="R291" s="3">
        <f t="shared" si="14"/>
        <v>-2.4196725337155796</v>
      </c>
      <c r="S291" s="3">
        <f>(-0.042-0.014*'Com TS variável MC2020'!Q300)*('Modelos normativos'!AP291-ABS('Modelos Propostos'!K291)-'Dataset experimental'!W291+COS(T291))</f>
        <v>2.334803379934848E-2</v>
      </c>
      <c r="T291" s="3">
        <f>'Dataset experimental'!O291-('Modelos normativos'!AQ291-SIN(0.083/('Dataset experimental'!M291-'Dataset experimental'!O291))-'Modelos empíricos'!I291)/0.646</f>
        <v>4.134082391125351</v>
      </c>
      <c r="X291" s="3">
        <f>'Modelos normativos'!S291+'Avaliação do resultado ML'!A291</f>
        <v>0.18401448791568462</v>
      </c>
      <c r="Y291" s="3">
        <f>X291/'Dataset experimental'!$AF291</f>
        <v>1.1500905494730289</v>
      </c>
      <c r="AK291" s="3">
        <f>'Modelos Propostos'!B291+H291</f>
        <v>0.21038646472018818</v>
      </c>
      <c r="AL291" s="3">
        <f>AK291/'Dataset experimental'!$AF291</f>
        <v>1.3149154045011762</v>
      </c>
      <c r="AW291" s="3">
        <f>'Modelos normativos'!S291+F291</f>
        <v>0.19310009169172881</v>
      </c>
      <c r="AX291" s="3">
        <f>AW291/'Dataset experimental'!$AF291</f>
        <v>1.2068755730733052</v>
      </c>
      <c r="BI291" s="3">
        <f>'Modelos Propostos'!B291+S291</f>
        <v>0.2534893396679162</v>
      </c>
      <c r="BJ291" s="3">
        <f>BI291/'Dataset experimental'!$AF291</f>
        <v>1.5843083729244762</v>
      </c>
      <c r="BU291" s="3">
        <f>'Modelos Propostos'!B291+L291</f>
        <v>0.27794155240321611</v>
      </c>
      <c r="BV291" s="3">
        <f>BU291/'Dataset experimental'!$AF291</f>
        <v>1.7371347025201007</v>
      </c>
      <c r="CH291" s="3">
        <f>'Modelos Propostos'!B291+Q291</f>
        <v>0.24818683011644257</v>
      </c>
      <c r="CI291" s="3">
        <f>CH291/'Dataset experimental'!$AF291</f>
        <v>1.5511676882277661</v>
      </c>
    </row>
    <row r="292" spans="1:87" x14ac:dyDescent="0.25">
      <c r="A292" s="3">
        <f t="shared" si="12"/>
        <v>-1.7737972306388353E-2</v>
      </c>
      <c r="B292" s="8">
        <f>'Dataset experimental'!K292*COS('Dataset experimental'!AC292)-'Dataset experimental'!M292-'Dataset experimental'!C292</f>
        <v>-0.46312437615942448</v>
      </c>
      <c r="C292" s="8">
        <f>('Dataset experimental'!AE292+SIN('Avaliação do resultado ML'!B292))*0.70674187</f>
        <v>-0.47336946395510476</v>
      </c>
      <c r="D292" s="8">
        <f>'Modelos Propostos'!E292+'Avaliação do resultado ML'!C292-'Modelos normativos'!AQ292</f>
        <v>-0.26956018029563655</v>
      </c>
      <c r="E292" s="8">
        <f>'Modelos empíricos'!I292+1.1854</f>
        <v>2.6098972192650196</v>
      </c>
      <c r="F292" s="3">
        <f>-0.01753*('Modelos normativos'!AN292-'Dataset experimental'!C292-ABS(G292)-('Modelos Propostos'!E292-'Modelos normativos'!AP292)/0.25291)</f>
        <v>-5.1480708258800877E-3</v>
      </c>
      <c r="G292" s="3">
        <f>'Dataset experimental'!K292+'Modelos empíricos'!K292^2+('Modelos Propostos'!E292-'Modelos normativos'!AQ292)*4.10553</f>
        <v>0.26791195826194625</v>
      </c>
      <c r="H292" s="3">
        <f t="shared" si="13"/>
        <v>-1.7047566268669E-2</v>
      </c>
      <c r="I292" s="3">
        <f>(1.61428/'Dataset experimental'!Q292)^3</f>
        <v>-38.287335227805464</v>
      </c>
      <c r="J292" s="3">
        <f>SIN('Dataset experimental'!E292)+1.450178*(SIN('Avaliação do resultado ML'!I292)+'Dataset experimental'!C292)</f>
        <v>-0.87542968995898762</v>
      </c>
      <c r="K292" s="3">
        <f>('Modelos empíricos'!C292-'Dataset experimental'!G292)*'Dataset experimental'!AE292-'Modelos normativos'!AP292</f>
        <v>0.3561617560976108</v>
      </c>
      <c r="L292" s="3">
        <f>0.0076*'Dataset experimental'!B292+'Avaliação do resultado ML'!M292+'Avaliação do resultado ML'!N292+(-0.0328)*(0.0171*'Dataset experimental'!AD292-0.9442)*'Avaliação do resultado ML'!O292-'Avaliação do resultado ML'!P292-0.0364</f>
        <v>5.0462448953734251E-2</v>
      </c>
      <c r="M292" s="8">
        <f>0.03283*SIN(0.7328*'Dataset experimental'!D292-1.8266)</f>
        <v>-1.1595882783440576E-2</v>
      </c>
      <c r="N292" s="8">
        <f>0.0476*SIN(4.2067/(0.0095*'Dataset experimental'!P292-1.9338)^3)</f>
        <v>4.135060507021409E-2</v>
      </c>
      <c r="O292" s="8">
        <f>0.0214*'Dataset experimental'!F292-3.1067*'Dataset experimental'!B292*'Dataset experimental'!P292*('Dataset experimental'!T292-'Dataset experimental'!R292)*(0.39*'Dataset experimental'!P292*'Dataset experimental'!T292/'Dataset experimental'!V292-'Dataset experimental'!Z292+3.12)/(100000*'Dataset experimental'!V292)+0.7995</f>
        <v>0.68513408134850395</v>
      </c>
      <c r="P292" s="8">
        <f>0.4461*('Dataset experimental'!Z292-0.6*'Modelos normativos'!AB292)*(3.4*'Dataset experimental'!L292+0.17*'Dataset experimental'!B292/'Modelos normativos'!AC292)/200000</f>
        <v>9.3032045237545838E-2</v>
      </c>
      <c r="Q292" s="3">
        <f>0.0076*'Dataset experimental'!B292+(-0.0328)*(0.0171*'Dataset experimental'!AD292-0.9442)*'Avaliação do resultado ML'!O292-'Avaliação do resultado ML'!P292-0.0364</f>
        <v>2.0707726666960719E-2</v>
      </c>
      <c r="R292" s="3">
        <f t="shared" si="14"/>
        <v>-2.960096952165955</v>
      </c>
      <c r="S292" s="3">
        <f>(-0.042-0.014*'Com TS variável MC2020'!Q301)*('Modelos normativos'!AP292-ABS('Modelos Propostos'!K292)-'Dataset experimental'!W292+COS(T292))</f>
        <v>2.3093342866690476E-2</v>
      </c>
      <c r="T292" s="3">
        <f>'Dataset experimental'!O292-('Modelos normativos'!AQ292-SIN(0.083/('Dataset experimental'!M292-'Dataset experimental'!O292))-'Modelos empíricos'!I292)/0.646</f>
        <v>4.1754184541943129</v>
      </c>
      <c r="X292" s="3">
        <f>'Modelos normativos'!S292+'Avaliação do resultado ML'!A292</f>
        <v>0.18753826677097771</v>
      </c>
      <c r="Y292" s="3">
        <f>X292/'Dataset experimental'!$AF292</f>
        <v>1.1721141673186106</v>
      </c>
      <c r="AK292" s="3">
        <f>'Modelos Propostos'!B292+H292</f>
        <v>0.20611341090921165</v>
      </c>
      <c r="AL292" s="3">
        <f>AK292/'Dataset experimental'!$AF292</f>
        <v>1.2882088181825728</v>
      </c>
      <c r="AW292" s="3">
        <f>'Modelos normativos'!S292+F292</f>
        <v>0.20012816825148597</v>
      </c>
      <c r="AX292" s="3">
        <f>AW292/'Dataset experimental'!$AF292</f>
        <v>1.2508010515717873</v>
      </c>
      <c r="BI292" s="3">
        <f>'Modelos Propostos'!B292+S292</f>
        <v>0.24625432004457112</v>
      </c>
      <c r="BJ292" s="3">
        <f>BI292/'Dataset experimental'!$AF292</f>
        <v>1.5390895002785694</v>
      </c>
      <c r="BU292" s="3">
        <f>'Modelos Propostos'!B292+L292</f>
        <v>0.27362342613161489</v>
      </c>
      <c r="BV292" s="3">
        <f>BU292/'Dataset experimental'!$AF292</f>
        <v>1.710146413322593</v>
      </c>
      <c r="CH292" s="3">
        <f>'Modelos Propostos'!B292+Q292</f>
        <v>0.24386870384484136</v>
      </c>
      <c r="CI292" s="3">
        <f>CH292/'Dataset experimental'!$AF292</f>
        <v>1.5241793990302583</v>
      </c>
    </row>
    <row r="293" spans="1:87" x14ac:dyDescent="0.25">
      <c r="A293" s="3">
        <f t="shared" si="12"/>
        <v>-8.542326841519985E-3</v>
      </c>
      <c r="B293" s="8">
        <f>'Dataset experimental'!K293*COS('Dataset experimental'!AC293)-'Dataset experimental'!M293-'Dataset experimental'!C293</f>
        <v>-0.46312437615942448</v>
      </c>
      <c r="C293" s="8">
        <f>('Dataset experimental'!AE293+SIN('Avaliação do resultado ML'!B293))*0.70674187</f>
        <v>-0.39436457302113909</v>
      </c>
      <c r="D293" s="8">
        <f>'Modelos Propostos'!E293+'Avaliação do resultado ML'!C293-'Modelos normativos'!AQ293</f>
        <v>-0.34671770212835118</v>
      </c>
      <c r="E293" s="8">
        <f>'Modelos empíricos'!I293+1.1854</f>
        <v>2.4665557961194375</v>
      </c>
      <c r="F293" s="3">
        <f>-0.01753*('Modelos normativos'!AN293-'Dataset experimental'!C293-ABS(G293)-('Modelos Propostos'!E293-'Modelos normativos'!AP293)/0.25291)</f>
        <v>-3.193510724995851E-2</v>
      </c>
      <c r="G293" s="3">
        <f>'Dataset experimental'!K293+'Modelos empíricos'!K293^2+('Modelos Propostos'!E293-'Modelos normativos'!AQ293)*4.10553</f>
        <v>-0.52371298135202349</v>
      </c>
      <c r="H293" s="3">
        <f t="shared" si="13"/>
        <v>-3.2507472661734413E-2</v>
      </c>
      <c r="I293" s="3">
        <f>(1.61428/'Dataset experimental'!Q293)^3</f>
        <v>-38.287335227805464</v>
      </c>
      <c r="J293" s="3">
        <f>SIN('Dataset experimental'!E293)+1.450178*(SIN('Avaliação do resultado ML'!I293)+'Dataset experimental'!C293)</f>
        <v>-0.87542968995898762</v>
      </c>
      <c r="K293" s="3">
        <f>('Modelos empíricos'!C293-'Dataset experimental'!G293)*'Dataset experimental'!AE293-'Modelos normativos'!AP293</f>
        <v>-0.11474614500093988</v>
      </c>
      <c r="L293" s="3">
        <f>0.0076*'Dataset experimental'!B293+'Avaliação do resultado ML'!M293+'Avaliação do resultado ML'!N293+(-0.0328)*(0.0171*'Dataset experimental'!AD293-0.9442)*'Avaliação do resultado ML'!O293-'Avaliação do resultado ML'!P293-0.0364</f>
        <v>3.5048868996655783E-2</v>
      </c>
      <c r="M293" s="8">
        <f>0.03283*SIN(0.7328*'Dataset experimental'!D293-1.8266)</f>
        <v>-1.1595882783440576E-2</v>
      </c>
      <c r="N293" s="8">
        <f>0.0476*SIN(4.2067/(0.0095*'Dataset experimental'!P293-1.9338)^3)</f>
        <v>4.135060507021409E-2</v>
      </c>
      <c r="O293" s="8">
        <f>0.0214*'Dataset experimental'!F293-3.1067*'Dataset experimental'!B293*'Dataset experimental'!P293*('Dataset experimental'!T293-'Dataset experimental'!R293)*(0.39*'Dataset experimental'!P293*'Dataset experimental'!T293/'Dataset experimental'!V293-'Dataset experimental'!Z293+3.12)/(100000*'Dataset experimental'!V293)+0.7995</f>
        <v>0.48727133553617896</v>
      </c>
      <c r="P293" s="8">
        <f>0.4461*('Dataset experimental'!Z293-0.6*'Modelos normativos'!AB293)*(3.4*'Dataset experimental'!L293+0.17*'Dataset experimental'!B293/'Modelos normativos'!AC293)/200000</f>
        <v>0.10521702079214132</v>
      </c>
      <c r="Q293" s="3">
        <f>0.0076*'Dataset experimental'!B293+(-0.0328)*(0.0171*'Dataset experimental'!AD293-0.9442)*'Avaliação do resultado ML'!O293-'Avaliação do resultado ML'!P293-0.0364</f>
        <v>5.2941467098822498E-3</v>
      </c>
      <c r="R293" s="3">
        <f t="shared" si="14"/>
        <v>-1.0781788347979733</v>
      </c>
      <c r="S293" s="3">
        <f>(-0.042-0.014*'Com TS variável MC2020'!Q302)*('Modelos normativos'!AP293-ABS('Modelos Propostos'!K293)-'Dataset experimental'!W293+COS(T293))</f>
        <v>2.7933640724936804E-2</v>
      </c>
      <c r="T293" s="3">
        <f>'Dataset experimental'!O293-('Modelos normativos'!AQ293-SIN(0.083/('Dataset experimental'!M293-'Dataset experimental'!O293))-'Modelos empíricos'!I293)/0.646</f>
        <v>3.7117902252279622</v>
      </c>
      <c r="X293" s="3">
        <f>'Modelos normativos'!S293+'Avaliação do resultado ML'!A293</f>
        <v>0.22705364860821325</v>
      </c>
      <c r="Y293" s="3">
        <f>X293/'Dataset experimental'!$AF293</f>
        <v>1.1352682430410661</v>
      </c>
      <c r="AK293" s="3">
        <f>'Modelos Propostos'!B293+H293</f>
        <v>0.22877555845769415</v>
      </c>
      <c r="AL293" s="3">
        <f>AK293/'Dataset experimental'!$AF293</f>
        <v>1.1438777922884706</v>
      </c>
      <c r="AW293" s="3">
        <f>'Modelos normativos'!S293+F293</f>
        <v>0.20366086819977472</v>
      </c>
      <c r="AX293" s="3">
        <f>AW293/'Dataset experimental'!$AF293</f>
        <v>1.0183043409988735</v>
      </c>
      <c r="BI293" s="3">
        <f>'Modelos Propostos'!B293+S293</f>
        <v>0.28921667184436539</v>
      </c>
      <c r="BJ293" s="3">
        <f>BI293/'Dataset experimental'!$AF293</f>
        <v>1.446083359221827</v>
      </c>
      <c r="BU293" s="3">
        <f>'Modelos Propostos'!B293+L293</f>
        <v>0.29633190011608435</v>
      </c>
      <c r="BV293" s="3">
        <f>BU293/'Dataset experimental'!$AF293</f>
        <v>1.4816595005804216</v>
      </c>
      <c r="CH293" s="3">
        <f>'Modelos Propostos'!B293+Q293</f>
        <v>0.26657717782931084</v>
      </c>
      <c r="CI293" s="3">
        <f>CH293/'Dataset experimental'!$AF293</f>
        <v>1.332885889146554</v>
      </c>
    </row>
    <row r="294" spans="1:87" x14ac:dyDescent="0.25">
      <c r="A294" s="3">
        <f t="shared" si="12"/>
        <v>-2.8911702308079629E-2</v>
      </c>
      <c r="B294" s="8">
        <f>'Dataset experimental'!K294*COS('Dataset experimental'!AC294)-'Dataset experimental'!M294-'Dataset experimental'!C294</f>
        <v>1.4125696782332913</v>
      </c>
      <c r="C294" s="8">
        <f>('Dataset experimental'!AE294+SIN('Avaliação do resultado ML'!B294))*0.70674187</f>
        <v>0.82899719216110812</v>
      </c>
      <c r="D294" s="8">
        <f>'Modelos Propostos'!E294+'Avaliação do resultado ML'!C294-'Modelos normativos'!AQ294</f>
        <v>-0.12029514061148794</v>
      </c>
      <c r="E294" s="8">
        <f>'Modelos empíricos'!I294+1.1854</f>
        <v>2.4744908221301714</v>
      </c>
      <c r="F294" s="3">
        <f>-0.01753*('Modelos normativos'!AN294-'Dataset experimental'!C294-ABS(G294)-('Modelos Propostos'!E294-'Modelos normativos'!AP294)/0.25291)</f>
        <v>9.9174764021759593E-2</v>
      </c>
      <c r="G294" s="3">
        <f>'Dataset experimental'!K294+'Modelos empíricos'!K294^2+('Modelos Propostos'!E294-'Modelos normativos'!AQ294)*4.10553</f>
        <v>-4.1509216295818927</v>
      </c>
      <c r="H294" s="3">
        <f t="shared" si="13"/>
        <v>3.863966092530071E-2</v>
      </c>
      <c r="I294" s="3">
        <f>(1.61428/'Dataset experimental'!Q294)^3</f>
        <v>-38.287335227805464</v>
      </c>
      <c r="J294" s="3">
        <f>SIN('Dataset experimental'!E294)+1.450178*(SIN('Avaliação do resultado ML'!I294)+'Dataset experimental'!C294)</f>
        <v>-0.15706859267646223</v>
      </c>
      <c r="K294" s="3">
        <f>('Modelos empíricos'!C294-'Dataset experimental'!G294)*'Dataset experimental'!AE294-'Modelos normativos'!AP294</f>
        <v>1.334030545929606</v>
      </c>
      <c r="L294" s="3">
        <f>0.0076*'Dataset experimental'!B294+'Avaliação do resultado ML'!M294+'Avaliação do resultado ML'!N294+(-0.0328)*(0.0171*'Dataset experimental'!AD294-0.9442)*'Avaliação do resultado ML'!O294-'Avaliação do resultado ML'!P294-0.0364</f>
        <v>0.10621620295487495</v>
      </c>
      <c r="M294" s="8">
        <f>0.03283*SIN(0.7328*'Dataset experimental'!D294-1.8266)</f>
        <v>-1.1595882783440576E-2</v>
      </c>
      <c r="N294" s="8">
        <f>0.0476*SIN(4.2067/(0.0095*'Dataset experimental'!P294-1.9338)^3)</f>
        <v>4.135060507021409E-2</v>
      </c>
      <c r="O294" s="8">
        <f>0.0214*'Dataset experimental'!F294-3.1067*'Dataset experimental'!B294*'Dataset experimental'!P294*('Dataset experimental'!T294-'Dataset experimental'!R294)*(0.39*'Dataset experimental'!P294*'Dataset experimental'!T294/'Dataset experimental'!V294-'Dataset experimental'!Z294+3.12)/(100000*'Dataset experimental'!V294)+0.7995</f>
        <v>1.3791714121306682</v>
      </c>
      <c r="P294" s="8">
        <f>0.4461*('Dataset experimental'!Z294-0.6*'Modelos normativos'!AB294)*(3.4*'Dataset experimental'!L294+0.17*'Dataset experimental'!B294/'Modelos normativos'!AC294)/200000</f>
        <v>4.7362912913814864E-2</v>
      </c>
      <c r="Q294" s="3">
        <f>0.0076*'Dataset experimental'!B294+(-0.0328)*(0.0171*'Dataset experimental'!AD294-0.9442)*'Avaliação do resultado ML'!O294-'Avaliação do resultado ML'!P294-0.0364</f>
        <v>7.646148066810142E-2</v>
      </c>
      <c r="R294" s="3">
        <f t="shared" si="14"/>
        <v>2.748890658233651</v>
      </c>
      <c r="S294" s="3">
        <f>(-0.042-0.014*'Com TS variável MC2020'!Q303)*('Modelos normativos'!AP294-ABS('Modelos Propostos'!K294)-'Dataset experimental'!W294+COS(T294))</f>
        <v>7.6568724658072754E-2</v>
      </c>
      <c r="T294" s="3">
        <f>'Dataset experimental'!O294-('Modelos normativos'!AQ294-SIN(0.083/('Dataset experimental'!M294-'Dataset experimental'!O294))-'Modelos empíricos'!I294)/0.646</f>
        <v>0.93183034816908772</v>
      </c>
      <c r="X294" s="3">
        <f>'Modelos normativos'!S294+'Avaliação do resultado ML'!A294</f>
        <v>9.0004469426885003E-2</v>
      </c>
      <c r="Y294" s="3">
        <f>X294/'Dataset experimental'!$AF294</f>
        <v>0.52943805545226463</v>
      </c>
      <c r="AK294" s="3">
        <f>'Modelos Propostos'!B294+H294</f>
        <v>0.16297080195907385</v>
      </c>
      <c r="AL294" s="3">
        <f>AK294/'Dataset experimental'!$AF294</f>
        <v>0.9586517762298461</v>
      </c>
      <c r="AW294" s="3">
        <f>'Modelos normativos'!S294+F294</f>
        <v>0.21809093575672422</v>
      </c>
      <c r="AX294" s="3">
        <f>AW294/'Dataset experimental'!$AF294</f>
        <v>1.2828878573924953</v>
      </c>
      <c r="BI294" s="3">
        <f>'Modelos Propostos'!B294+S294</f>
        <v>0.20089986569184587</v>
      </c>
      <c r="BJ294" s="3">
        <f>BI294/'Dataset experimental'!$AF294</f>
        <v>1.1817639158343873</v>
      </c>
      <c r="BU294" s="3">
        <f>'Modelos Propostos'!B294+L294</f>
        <v>0.23054734398864807</v>
      </c>
      <c r="BV294" s="3">
        <f>BU294/'Dataset experimental'!$AF294</f>
        <v>1.3561608469920474</v>
      </c>
      <c r="CH294" s="3">
        <f>'Modelos Propostos'!B294+Q294</f>
        <v>0.20079262170187456</v>
      </c>
      <c r="CI294" s="3">
        <f>CH294/'Dataset experimental'!$AF294</f>
        <v>1.1811330688345563</v>
      </c>
    </row>
    <row r="295" spans="1:87" x14ac:dyDescent="0.25">
      <c r="A295" s="3">
        <f t="shared" si="12"/>
        <v>-6.1252607438625276E-3</v>
      </c>
      <c r="B295" s="8">
        <f>'Dataset experimental'!K295*COS('Dataset experimental'!AC295)-'Dataset experimental'!M295-'Dataset experimental'!C295</f>
        <v>-0.74303525534472037</v>
      </c>
      <c r="C295" s="8">
        <f>('Dataset experimental'!AE295+SIN('Avaliação do resultado ML'!B295))*0.70674187</f>
        <v>-0.61549683665038868</v>
      </c>
      <c r="D295" s="8">
        <f>'Modelos Propostos'!E295+'Avaliação do resultado ML'!C295-'Modelos normativos'!AQ295</f>
        <v>-0.35897541427337742</v>
      </c>
      <c r="E295" s="8">
        <f>'Modelos empíricos'!I295+1.1854</f>
        <v>2.3841336731068292</v>
      </c>
      <c r="F295" s="3">
        <f>-0.01753*('Modelos normativos'!AN295-'Dataset experimental'!C295-ABS(G295)-('Modelos Propostos'!E295-'Modelos normativos'!AP295)/0.25291)</f>
        <v>3.2384379458882881E-2</v>
      </c>
      <c r="G295" s="3">
        <f>'Dataset experimental'!K295+'Modelos empíricos'!K295^2+('Modelos Propostos'!E295-'Modelos normativos'!AQ295)*4.10553</f>
        <v>0.46995041727291464</v>
      </c>
      <c r="H295" s="3">
        <f t="shared" si="13"/>
        <v>3.1970983244435952E-2</v>
      </c>
      <c r="I295" s="3">
        <f>(1.61428/'Dataset experimental'!Q295)^3</f>
        <v>-38.287335227805464</v>
      </c>
      <c r="J295" s="3">
        <f>SIN('Dataset experimental'!E295)+1.450178*(SIN('Avaliação do resultado ML'!I295)+'Dataset experimental'!C295)</f>
        <v>-0.15706859267646223</v>
      </c>
      <c r="K295" s="3">
        <f>('Modelos empíricos'!C295-'Dataset experimental'!G295)*'Dataset experimental'!AE295-'Modelos normativos'!AP295</f>
        <v>1.1309029894000673</v>
      </c>
      <c r="L295" s="3">
        <f>0.0076*'Dataset experimental'!B295+'Avaliação do resultado ML'!M295+'Avaliação do resultado ML'!N295+(-0.0328)*(0.0171*'Dataset experimental'!AD295-0.9442)*'Avaliação do resultado ML'!O295-'Avaliação do resultado ML'!P295-0.0364</f>
        <v>9.9487792234202996E-2</v>
      </c>
      <c r="M295" s="8">
        <f>0.03283*SIN(0.7328*'Dataset experimental'!D295-1.8266)</f>
        <v>-1.1595882783440576E-2</v>
      </c>
      <c r="N295" s="8">
        <f>0.0476*SIN(4.2067/(0.0095*'Dataset experimental'!P295-1.9338)^3)</f>
        <v>4.135060507021409E-2</v>
      </c>
      <c r="O295" s="8">
        <f>0.0214*'Dataset experimental'!F295-3.1067*'Dataset experimental'!B295*'Dataset experimental'!P295*('Dataset experimental'!T295-'Dataset experimental'!R295)*(0.39*'Dataset experimental'!P295*'Dataset experimental'!T295/'Dataset experimental'!V295-'Dataset experimental'!Z295+3.12)/(100000*'Dataset experimental'!V295)+0.7995</f>
        <v>1.0503188748828998</v>
      </c>
      <c r="P295" s="8">
        <f>0.4461*('Dataset experimental'!Z295-0.6*'Modelos normativos'!AB295)*(3.4*'Dataset experimental'!L295+0.17*'Dataset experimental'!B295/'Modelos normativos'!AC295)/200000</f>
        <v>6.9230875753092419E-2</v>
      </c>
      <c r="Q295" s="3">
        <f>0.0076*'Dataset experimental'!B295+(-0.0328)*(0.0171*'Dataset experimental'!AD295-0.9442)*'Avaliação do resultado ML'!O295-'Avaliação do resultado ML'!P295-0.0364</f>
        <v>6.9733069947429463E-2</v>
      </c>
      <c r="R295" s="3">
        <f t="shared" si="14"/>
        <v>3.111815219243133</v>
      </c>
      <c r="S295" s="3">
        <f>(-0.042-0.014*'Com TS variável MC2020'!Q304)*('Modelos normativos'!AP295-ABS('Modelos Propostos'!K295)-'Dataset experimental'!W295+COS(T295))</f>
        <v>2.6139375206746959E-2</v>
      </c>
      <c r="T295" s="3">
        <f>'Dataset experimental'!O295-('Modelos normativos'!AQ295-SIN(0.083/('Dataset experimental'!M295-'Dataset experimental'!O295))-'Modelos empíricos'!I295)/0.646</f>
        <v>5.6908377342982792</v>
      </c>
      <c r="X295" s="3">
        <f>'Modelos normativos'!S295+'Avaliação do resultado ML'!A295</f>
        <v>0.14879366334602015</v>
      </c>
      <c r="Y295" s="3">
        <f>X295/'Dataset experimental'!$AF295</f>
        <v>0.99195775564013433</v>
      </c>
      <c r="AK295" s="3">
        <f>'Modelos Propostos'!B295+H295</f>
        <v>0.18798332573408619</v>
      </c>
      <c r="AL295" s="3">
        <f>AK295/'Dataset experimental'!$AF295</f>
        <v>1.2532221715605747</v>
      </c>
      <c r="AW295" s="3">
        <f>'Modelos normativos'!S295+F295</f>
        <v>0.18730330354876557</v>
      </c>
      <c r="AX295" s="3">
        <f>AW295/'Dataset experimental'!$AF295</f>
        <v>1.2486886903251038</v>
      </c>
      <c r="BI295" s="3">
        <f>'Modelos Propostos'!B295+S295</f>
        <v>0.18215171769639721</v>
      </c>
      <c r="BJ295" s="3">
        <f>BI295/'Dataset experimental'!$AF295</f>
        <v>1.2143447846426481</v>
      </c>
      <c r="BU295" s="3">
        <f>'Modelos Propostos'!B295+L295</f>
        <v>0.25550013472385324</v>
      </c>
      <c r="BV295" s="3">
        <f>BU295/'Dataset experimental'!$AF295</f>
        <v>1.703334231492355</v>
      </c>
      <c r="CH295" s="3">
        <f>'Modelos Propostos'!B295+Q295</f>
        <v>0.22574541243707968</v>
      </c>
      <c r="CI295" s="3">
        <f>CH295/'Dataset experimental'!$AF295</f>
        <v>1.504969416247198</v>
      </c>
    </row>
    <row r="296" spans="1:87" x14ac:dyDescent="0.25">
      <c r="A296" s="3">
        <f t="shared" si="12"/>
        <v>-1.3834796819154092E-2</v>
      </c>
      <c r="B296" s="8">
        <f>'Dataset experimental'!K296*COS('Dataset experimental'!AC296)-'Dataset experimental'!M296-'Dataset experimental'!C296</f>
        <v>-0.74303525534472037</v>
      </c>
      <c r="C296" s="8">
        <f>('Dataset experimental'!AE296+SIN('Avaliação do resultado ML'!B296))*0.70674187</f>
        <v>-0.5290464586126985</v>
      </c>
      <c r="D296" s="8">
        <f>'Modelos Propostos'!E296+'Avaliação do resultado ML'!C296-'Modelos normativos'!AQ296</f>
        <v>-0.26231332241672045</v>
      </c>
      <c r="E296" s="8">
        <f>'Modelos empíricos'!I296+1.1854</f>
        <v>2.3259892603374235</v>
      </c>
      <c r="F296" s="3">
        <f>-0.01753*('Modelos normativos'!AN296-'Dataset experimental'!C296-ABS(G296)-('Modelos Propostos'!E296-'Modelos normativos'!AP296)/0.25291)</f>
        <v>1.5694920868526297E-2</v>
      </c>
      <c r="G296" s="3">
        <f>'Dataset experimental'!K296+'Modelos empíricos'!K296^2+('Modelos Propostos'!E296-'Modelos normativos'!AQ296)*4.10553</f>
        <v>6.0148308846760923E-2</v>
      </c>
      <c r="H296" s="3">
        <f t="shared" si="13"/>
        <v>1.3511834658492398E-2</v>
      </c>
      <c r="I296" s="3">
        <f>(1.61428/'Dataset experimental'!Q296)^3</f>
        <v>-38.287335227805464</v>
      </c>
      <c r="J296" s="3">
        <f>SIN('Dataset experimental'!E296)+1.450178*(SIN('Avaliação do resultado ML'!I296)+'Dataset experimental'!C296)</f>
        <v>-0.15706859267646223</v>
      </c>
      <c r="K296" s="3">
        <f>('Modelos empíricos'!C296-'Dataset experimental'!G296)*'Dataset experimental'!AE296-'Modelos normativos'!AP296</f>
        <v>0.56863833554860355</v>
      </c>
      <c r="L296" s="3">
        <f>0.0076*'Dataset experimental'!B296+'Avaliação do resultado ML'!M296+'Avaliação do resultado ML'!N296+(-0.0328)*(0.0171*'Dataset experimental'!AD296-0.9442)*'Avaliação do resultado ML'!O296-'Avaliação do resultado ML'!P296-0.0364</f>
        <v>8.1061498747260791E-2</v>
      </c>
      <c r="M296" s="8">
        <f>0.03283*SIN(0.7328*'Dataset experimental'!D296-1.8266)</f>
        <v>-1.1595882783440576E-2</v>
      </c>
      <c r="N296" s="8">
        <f>0.0476*SIN(4.2067/(0.0095*'Dataset experimental'!P296-1.9338)^3)</f>
        <v>4.135060507021409E-2</v>
      </c>
      <c r="O296" s="8">
        <f>0.0214*'Dataset experimental'!F296-3.1067*'Dataset experimental'!B296*'Dataset experimental'!P296*('Dataset experimental'!T296-'Dataset experimental'!R296)*(0.39*'Dataset experimental'!P296*'Dataset experimental'!T296/'Dataset experimental'!V296-'Dataset experimental'!Z296+3.12)/(100000*'Dataset experimental'!V296)+0.7995</f>
        <v>0.83806172714007465</v>
      </c>
      <c r="P296" s="8">
        <f>0.4461*('Dataset experimental'!Z296-0.6*'Modelos normativos'!AB296)*(3.4*'Dataset experimental'!L296+0.17*'Dataset experimental'!B296/'Modelos normativos'!AC296)/200000</f>
        <v>8.2944843386209291E-2</v>
      </c>
      <c r="Q296" s="3">
        <f>0.0076*'Dataset experimental'!B296+(-0.0328)*(0.0171*'Dataset experimental'!AD296-0.9442)*'Avaliação do resultado ML'!O296-'Avaliação do resultado ML'!P296-0.0364</f>
        <v>5.1306776460487258E-2</v>
      </c>
      <c r="R296" s="3">
        <f t="shared" si="14"/>
        <v>5.9992962314938021</v>
      </c>
      <c r="S296" s="3">
        <f>(-0.042-0.014*'Com TS variável MC2020'!Q305)*('Modelos normativos'!AP296-ABS('Modelos Propostos'!K296)-'Dataset experimental'!W296+COS(T296))</f>
        <v>1.849202178630599E-2</v>
      </c>
      <c r="T296" s="3">
        <f>'Dataset experimental'!O296-('Modelos normativos'!AQ296-SIN(0.083/('Dataset experimental'!M296-'Dataset experimental'!O296))-'Modelos empíricos'!I296)/0.646</f>
        <v>5.0502371745531418</v>
      </c>
      <c r="X296" s="3">
        <f>'Modelos normativos'!S296+'Avaliação do resultado ML'!A296</f>
        <v>0.17635016831606665</v>
      </c>
      <c r="Y296" s="3">
        <f>X296/'Dataset experimental'!$AF296</f>
        <v>0.92815878061087709</v>
      </c>
      <c r="AK296" s="3">
        <f>'Modelos Propostos'!B296+H296</f>
        <v>0.21162890157241365</v>
      </c>
      <c r="AL296" s="3">
        <f>AK296/'Dataset experimental'!$AF296</f>
        <v>1.1138363240653351</v>
      </c>
      <c r="AW296" s="3">
        <f>'Modelos normativos'!S296+F296</f>
        <v>0.20587988600374704</v>
      </c>
      <c r="AX296" s="3">
        <f>AW296/'Dataset experimental'!$AF296</f>
        <v>1.0835783473881424</v>
      </c>
      <c r="BI296" s="3">
        <f>'Modelos Propostos'!B296+S296</f>
        <v>0.21660908870022724</v>
      </c>
      <c r="BJ296" s="3">
        <f>BI296/'Dataset experimental'!$AF296</f>
        <v>1.1400478352643539</v>
      </c>
      <c r="BU296" s="3">
        <f>'Modelos Propostos'!B296+L296</f>
        <v>0.27917856566118204</v>
      </c>
      <c r="BV296" s="3">
        <f>BU296/'Dataset experimental'!$AF296</f>
        <v>1.4693608719009581</v>
      </c>
      <c r="CH296" s="3">
        <f>'Modelos Propostos'!B296+Q296</f>
        <v>0.24942384337440851</v>
      </c>
      <c r="CI296" s="3">
        <f>CH296/'Dataset experimental'!$AF296</f>
        <v>1.3127570703916238</v>
      </c>
    </row>
    <row r="297" spans="1:87" x14ac:dyDescent="0.25">
      <c r="A297" s="3">
        <f t="shared" si="12"/>
        <v>-1.2621033378617277E-2</v>
      </c>
      <c r="B297" s="8">
        <f>'Dataset experimental'!K297*COS('Dataset experimental'!AC297)-'Dataset experimental'!M297-'Dataset experimental'!C297</f>
        <v>-0.74303525534472037</v>
      </c>
      <c r="C297" s="8">
        <f>('Dataset experimental'!AE297+SIN('Avaliação do resultado ML'!B297))*0.70674187</f>
        <v>-0.43680514616100036</v>
      </c>
      <c r="D297" s="8">
        <f>'Modelos Propostos'!E297+'Avaliação do resultado ML'!C297-'Modelos normativos'!AQ297</f>
        <v>-0.28009249175889772</v>
      </c>
      <c r="E297" s="8">
        <f>'Modelos empíricos'!I297+1.1854</f>
        <v>2.3494262097231897</v>
      </c>
      <c r="F297" s="3">
        <f>-0.01753*('Modelos normativos'!AN297-'Dataset experimental'!C297-ABS(G297)-('Modelos Propostos'!E297-'Modelos normativos'!AP297)/0.25291)</f>
        <v>8.0146769637483052E-3</v>
      </c>
      <c r="G297" s="3">
        <f>'Dataset experimental'!K297+'Modelos empíricos'!K297^2+('Modelos Propostos'!E297-'Modelos normativos'!AQ297)*4.10553</f>
        <v>-0.67870020601068271</v>
      </c>
      <c r="H297" s="3">
        <f t="shared" si="13"/>
        <v>-4.3217521355272933E-3</v>
      </c>
      <c r="I297" s="3">
        <f>(1.61428/'Dataset experimental'!Q297)^3</f>
        <v>-38.287335227805464</v>
      </c>
      <c r="J297" s="3">
        <f>SIN('Dataset experimental'!E297)+1.450178*(SIN('Avaliação do resultado ML'!I297)+'Dataset experimental'!C297)</f>
        <v>-0.15706859267646223</v>
      </c>
      <c r="K297" s="3">
        <f>('Modelos empíricos'!C297-'Dataset experimental'!G297)*'Dataset experimental'!AE297-'Modelos normativos'!AP297</f>
        <v>2.5428259580900447E-2</v>
      </c>
      <c r="L297" s="3">
        <f>0.0076*'Dataset experimental'!B297+'Avaliação do resultado ML'!M297+'Avaliação do resultado ML'!N297+(-0.0328)*(0.0171*'Dataset experimental'!AD297-0.9442)*'Avaliação do resultado ML'!O297-'Avaliação do resultado ML'!P297-0.0364</f>
        <v>6.3283120886256261E-2</v>
      </c>
      <c r="M297" s="8">
        <f>0.03283*SIN(0.7328*'Dataset experimental'!D297-1.8266)</f>
        <v>-1.1595882783440576E-2</v>
      </c>
      <c r="N297" s="8">
        <f>0.0476*SIN(4.2067/(0.0095*'Dataset experimental'!P297-1.9338)^3)</f>
        <v>4.135060507021409E-2</v>
      </c>
      <c r="O297" s="8">
        <f>0.0214*'Dataset experimental'!F297-3.1067*'Dataset experimental'!B297*'Dataset experimental'!P297*('Dataset experimental'!T297-'Dataset experimental'!R297)*(0.39*'Dataset experimental'!P297*'Dataset experimental'!T297/'Dataset experimental'!V297-'Dataset experimental'!Z297+3.12)/(100000*'Dataset experimental'!V297)+0.7995</f>
        <v>0.61158639725179753</v>
      </c>
      <c r="P297" s="8">
        <f>0.4461*('Dataset experimental'!Z297-0.6*'Modelos normativos'!AB297)*(3.4*'Dataset experimental'!L297+0.17*'Dataset experimental'!B297/'Modelos normativos'!AC297)/200000</f>
        <v>9.7577449999534924E-2</v>
      </c>
      <c r="Q297" s="3">
        <f>0.0076*'Dataset experimental'!B297+(-0.0328)*(0.0171*'Dataset experimental'!AD297-0.9442)*'Avaliação do resultado ML'!O297-'Avaliação do resultado ML'!P297-0.0364</f>
        <v>3.3528398599482728E-2</v>
      </c>
      <c r="R297" s="3">
        <f t="shared" si="14"/>
        <v>-14.642931593885853</v>
      </c>
      <c r="S297" s="3">
        <f>(-0.042-0.014*'Com TS variável MC2020'!Q306)*('Modelos normativos'!AP297-ABS('Modelos Propostos'!K297)-'Dataset experimental'!W297+COS(T297))</f>
        <v>2.7179946754113185E-2</v>
      </c>
      <c r="T297" s="3">
        <f>'Dataset experimental'!O297-('Modelos normativos'!AQ297-SIN(0.083/('Dataset experimental'!M297-'Dataset experimental'!O297))-'Modelos empíricos'!I297)/0.646</f>
        <v>4.4990416765561791</v>
      </c>
      <c r="X297" s="3">
        <f>'Modelos normativos'!S297+'Avaliação do resultado ML'!A297</f>
        <v>0.21519229134086368</v>
      </c>
      <c r="Y297" s="3">
        <f>X297/'Dataset experimental'!$AF297</f>
        <v>0.97814677882210765</v>
      </c>
      <c r="AK297" s="3">
        <f>'Modelos Propostos'!B297+H297</f>
        <v>0.23872045136505637</v>
      </c>
      <c r="AL297" s="3">
        <f>AK297/'Dataset experimental'!$AF297</f>
        <v>1.0850929607502562</v>
      </c>
      <c r="AW297" s="3">
        <f>'Modelos normativos'!S297+F297</f>
        <v>0.23582800168322926</v>
      </c>
      <c r="AX297" s="3">
        <f>AW297/'Dataset experimental'!$AF297</f>
        <v>1.0719454621964966</v>
      </c>
      <c r="BI297" s="3">
        <f>'Modelos Propostos'!B297+S297</f>
        <v>0.27022215025469687</v>
      </c>
      <c r="BJ297" s="3">
        <f>BI297/'Dataset experimental'!$AF297</f>
        <v>1.228282501157713</v>
      </c>
      <c r="BU297" s="3">
        <f>'Modelos Propostos'!B297+L297</f>
        <v>0.3063253243868399</v>
      </c>
      <c r="BV297" s="3">
        <f>BU297/'Dataset experimental'!$AF297</f>
        <v>1.3923878381219996</v>
      </c>
      <c r="CH297" s="3">
        <f>'Modelos Propostos'!B297+Q297</f>
        <v>0.2765706021000664</v>
      </c>
      <c r="CI297" s="3">
        <f>CH297/'Dataset experimental'!$AF297</f>
        <v>1.2571391004548473</v>
      </c>
    </row>
    <row r="298" spans="1:87" x14ac:dyDescent="0.25">
      <c r="A298" s="3">
        <f t="shared" si="12"/>
        <v>-1.5461437465379937E-2</v>
      </c>
      <c r="B298" s="8">
        <f>'Dataset experimental'!K298*COS('Dataset experimental'!AC298)-'Dataset experimental'!M298-'Dataset experimental'!C298</f>
        <v>-0.74303525534472037</v>
      </c>
      <c r="C298" s="8">
        <f>('Dataset experimental'!AE298+SIN('Avaliação do resultado ML'!B298))*0.70674187</f>
        <v>-0.3470456627438771</v>
      </c>
      <c r="D298" s="8">
        <f>'Modelos Propostos'!E298+'Avaliação do resultado ML'!C298-'Modelos normativos'!AQ298</f>
        <v>-0.22112980810433303</v>
      </c>
      <c r="E298" s="8">
        <f>'Modelos empíricos'!I298+1.1854</f>
        <v>2.1977818034876675</v>
      </c>
      <c r="F298" s="3">
        <f>-0.01753*('Modelos normativos'!AN298-'Dataset experimental'!C298-ABS(G298)-('Modelos Propostos'!E298-'Modelos normativos'!AP298)/0.25291)</f>
        <v>-4.9796625287215996E-3</v>
      </c>
      <c r="G298" s="3">
        <f>'Dataset experimental'!K298+'Modelos empíricos'!K298^2+('Modelos Propostos'!E298-'Modelos normativos'!AQ298)*4.10553</f>
        <v>-0.86759621831311395</v>
      </c>
      <c r="H298" s="3">
        <f t="shared" si="13"/>
        <v>-1.2738030443709284E-2</v>
      </c>
      <c r="I298" s="3">
        <f>(1.61428/'Dataset experimental'!Q298)^3</f>
        <v>-38.287335227805464</v>
      </c>
      <c r="J298" s="3">
        <f>SIN('Dataset experimental'!E298)+1.450178*(SIN('Avaliação do resultado ML'!I298)+'Dataset experimental'!C298)</f>
        <v>-0.15706859267646223</v>
      </c>
      <c r="K298" s="3">
        <f>('Modelos empíricos'!C298-'Dataset experimental'!G298)*'Dataset experimental'!AE298-'Modelos normativos'!AP298</f>
        <v>-0.23093111623944651</v>
      </c>
      <c r="L298" s="3">
        <f>0.0076*'Dataset experimental'!B298+'Avaliação do resultado ML'!M298+'Avaliação do resultado ML'!N298+(-0.0328)*(0.0171*'Dataset experimental'!AD298-0.9442)*'Avaliação do resultado ML'!O298-'Avaliação do resultado ML'!P298-0.0364</f>
        <v>5.4928002440347554E-2</v>
      </c>
      <c r="M298" s="8">
        <f>0.03283*SIN(0.7328*'Dataset experimental'!D298-1.8266)</f>
        <v>-1.1595882783440576E-2</v>
      </c>
      <c r="N298" s="8">
        <f>0.0476*SIN(4.2067/(0.0095*'Dataset experimental'!P298-1.9338)^3)</f>
        <v>4.135060507021409E-2</v>
      </c>
      <c r="O298" s="8">
        <f>0.0214*'Dataset experimental'!F298-3.1067*'Dataset experimental'!B298*'Dataset experimental'!P298*('Dataset experimental'!T298-'Dataset experimental'!R298)*(0.39*'Dataset experimental'!P298*'Dataset experimental'!T298/'Dataset experimental'!V298-'Dataset experimental'!Z298+3.12)/(100000*'Dataset experimental'!V298)+0.7995</f>
        <v>0.51232351789621899</v>
      </c>
      <c r="P298" s="8">
        <f>0.4461*('Dataset experimental'!Z298-0.6*'Modelos normativos'!AB298)*(3.4*'Dataset experimental'!L298+0.17*'Dataset experimental'!B298/'Modelos normativos'!AC298)/200000</f>
        <v>0.1039908402157351</v>
      </c>
      <c r="Q298" s="3">
        <f>0.0076*'Dataset experimental'!B298+(-0.0328)*(0.0171*'Dataset experimental'!AD298-0.9442)*'Avaliação do resultado ML'!O298-'Avaliação do resultado ML'!P298-0.0364</f>
        <v>2.5173280153574021E-2</v>
      </c>
      <c r="R298" s="3">
        <f t="shared" si="14"/>
        <v>-4.3121267988077321</v>
      </c>
      <c r="S298" s="3">
        <f>(-0.042-0.014*'Com TS variável MC2020'!Q307)*('Modelos normativos'!AP298-ABS('Modelos Propostos'!K298)-'Dataset experimental'!W298+COS(T298))</f>
        <v>4.0168397478663333E-2</v>
      </c>
      <c r="T298" s="3">
        <f>'Dataset experimental'!O298-('Modelos normativos'!AQ298-SIN(0.083/('Dataset experimental'!M298-'Dataset experimental'!O298))-'Modelos empíricos'!I298)/0.646</f>
        <v>4.2166249490049692</v>
      </c>
      <c r="X298" s="3">
        <f>'Modelos normativos'!S298+'Avaliação do resultado ML'!A298</f>
        <v>0.22884418829017111</v>
      </c>
      <c r="Y298" s="3">
        <f>X298/'Dataset experimental'!$AF298</f>
        <v>0.84757106774137447</v>
      </c>
      <c r="AK298" s="3">
        <f>'Modelos Propostos'!B298+H298</f>
        <v>0.24999461093032679</v>
      </c>
      <c r="AL298" s="3">
        <f>AK298/'Dataset experimental'!$AF298</f>
        <v>0.92590596640861766</v>
      </c>
      <c r="AW298" s="3">
        <f>'Modelos normativos'!S298+F298</f>
        <v>0.23932596322682945</v>
      </c>
      <c r="AX298" s="3">
        <f>AW298/'Dataset experimental'!$AF298</f>
        <v>0.88639245639566455</v>
      </c>
      <c r="BI298" s="3">
        <f>'Modelos Propostos'!B298+S298</f>
        <v>0.30290103885269942</v>
      </c>
      <c r="BJ298" s="3">
        <f>BI298/'Dataset experimental'!$AF298</f>
        <v>1.1218556994544422</v>
      </c>
      <c r="BU298" s="3">
        <f>'Modelos Propostos'!B298+L298</f>
        <v>0.31766064381438364</v>
      </c>
      <c r="BV298" s="3">
        <f>BU298/'Dataset experimental'!$AF298</f>
        <v>1.1765209030162356</v>
      </c>
      <c r="CH298" s="3">
        <f>'Modelos Propostos'!B298+Q298</f>
        <v>0.28790592152761008</v>
      </c>
      <c r="CI298" s="3">
        <f>CH298/'Dataset experimental'!$AF298</f>
        <v>1.0663182278800372</v>
      </c>
    </row>
    <row r="299" spans="1:87" x14ac:dyDescent="0.25">
      <c r="A299" s="3">
        <f t="shared" si="12"/>
        <v>4.8856754307813957E-3</v>
      </c>
      <c r="B299" s="8">
        <f>'Dataset experimental'!K299*COS('Dataset experimental'!AC299)-'Dataset experimental'!M299-'Dataset experimental'!C299</f>
        <v>-1.0324420886571735</v>
      </c>
      <c r="C299" s="8">
        <f>('Dataset experimental'!AE299+SIN('Avaliação do resultado ML'!B299))*0.70674187</f>
        <v>-0.56545154679506782</v>
      </c>
      <c r="D299" s="8">
        <f>'Modelos Propostos'!E299+'Avaliação do resultado ML'!C299-'Modelos normativos'!AQ299</f>
        <v>-0.53528353372437898</v>
      </c>
      <c r="E299" s="8">
        <f>'Modelos empíricos'!I299+1.1854</f>
        <v>2.6805160626436733</v>
      </c>
      <c r="F299" s="3">
        <f>-0.01753*('Modelos normativos'!AN299-'Dataset experimental'!C299-ABS(G299)-('Modelos Propostos'!E299-'Modelos normativos'!AP299)/0.25291)</f>
        <v>-1.7159082554938346E-3</v>
      </c>
      <c r="G299" s="3">
        <f>'Dataset experimental'!K299+'Modelos empíricos'!K299^2+('Modelos Propostos'!E299-'Modelos normativos'!AQ299)*4.10553</f>
        <v>-0.23263473192371553</v>
      </c>
      <c r="H299" s="3">
        <f t="shared" si="13"/>
        <v>-1.5745782366464762E-3</v>
      </c>
      <c r="I299" s="3">
        <f>(1.61428/'Dataset experimental'!Q299)^3</f>
        <v>-38.287335227805464</v>
      </c>
      <c r="J299" s="3">
        <f>SIN('Dataset experimental'!E299)+1.450178*(SIN('Avaliação do resultado ML'!I299)+'Dataset experimental'!C299)</f>
        <v>-0.15706859267646223</v>
      </c>
      <c r="K299" s="3">
        <f>('Modelos empíricos'!C299-'Dataset experimental'!G299)*'Dataset experimental'!AE299-'Modelos normativos'!AP299</f>
        <v>0.10910702591903072</v>
      </c>
      <c r="L299" s="3">
        <f>0.0076*'Dataset experimental'!B299+'Avaliação do resultado ML'!M299+'Avaliação do resultado ML'!N299+(-0.0328)*(0.0171*'Dataset experimental'!AD299-0.9442)*'Avaliação do resultado ML'!O299-'Avaliação do resultado ML'!P299-0.0364</f>
        <v>6.6030649807786806E-2</v>
      </c>
      <c r="M299" s="8">
        <f>0.03283*SIN(0.7328*'Dataset experimental'!D299-1.8266)</f>
        <v>-1.1595882783440576E-2</v>
      </c>
      <c r="N299" s="8">
        <f>0.0476*SIN(4.2067/(0.0095*'Dataset experimental'!P299-1.9338)^3)</f>
        <v>4.135060507021409E-2</v>
      </c>
      <c r="O299" s="8">
        <f>0.0214*'Dataset experimental'!F299-3.1067*'Dataset experimental'!B299*'Dataset experimental'!P299*('Dataset experimental'!T299-'Dataset experimental'!R299)*(0.39*'Dataset experimental'!P299*'Dataset experimental'!T299/'Dataset experimental'!V299-'Dataset experimental'!Z299+3.12)/(100000*'Dataset experimental'!V299)+0.7995</f>
        <v>0.6201263112134231</v>
      </c>
      <c r="P299" s="8">
        <f>0.4461*('Dataset experimental'!Z299-0.6*'Modelos normativos'!AB299)*(3.4*'Dataset experimental'!L299+0.17*'Dataset experimental'!B299/'Modelos normativos'!AC299)/200000</f>
        <v>9.4812967220712321E-2</v>
      </c>
      <c r="Q299" s="3">
        <f>0.0076*'Dataset experimental'!B299+(-0.0328)*(0.0171*'Dataset experimental'!AD299-0.9442)*'Avaliação do resultado ML'!O299-'Avaliação do resultado ML'!P299-0.0364</f>
        <v>3.6275927521013274E-2</v>
      </c>
      <c r="R299" s="3">
        <f t="shared" si="14"/>
        <v>-41.935451837832041</v>
      </c>
      <c r="S299" s="3">
        <f>(-0.042-0.014*'Com TS variável MC2020'!Q308)*('Modelos normativos'!AP299-ABS('Modelos Propostos'!K299)-'Dataset experimental'!W299+COS(T299))</f>
        <v>2.331880773401458E-3</v>
      </c>
      <c r="T299" s="3">
        <f>'Dataset experimental'!O299-('Modelos normativos'!AQ299-SIN(0.083/('Dataset experimental'!M299-'Dataset experimental'!O299))-'Modelos empíricos'!I299)/0.646</f>
        <v>5.0115646686931505</v>
      </c>
      <c r="X299" s="3">
        <f>'Modelos normativos'!S299+'Avaliação do resultado ML'!A299</f>
        <v>0.21975112341109376</v>
      </c>
      <c r="Y299" s="3">
        <f>X299/'Dataset experimental'!$AF299</f>
        <v>1.2926536671240809</v>
      </c>
      <c r="AK299" s="3">
        <f>'Modelos Propostos'!B299+H299</f>
        <v>0.23093489446991639</v>
      </c>
      <c r="AL299" s="3">
        <f>AK299/'Dataset experimental'!$AF299</f>
        <v>1.3584405557053905</v>
      </c>
      <c r="AW299" s="3">
        <f>'Modelos normativos'!S299+F299</f>
        <v>0.21314953972481854</v>
      </c>
      <c r="AX299" s="3">
        <f>AW299/'Dataset experimental'!$AF299</f>
        <v>1.2538208219106972</v>
      </c>
      <c r="BI299" s="3">
        <f>'Modelos Propostos'!B299+S299</f>
        <v>0.23484135347996432</v>
      </c>
      <c r="BJ299" s="3">
        <f>BI299/'Dataset experimental'!$AF299</f>
        <v>1.3814197263527312</v>
      </c>
      <c r="BU299" s="3">
        <f>'Modelos Propostos'!B299+L299</f>
        <v>0.29854012251434969</v>
      </c>
      <c r="BV299" s="3">
        <f>BU299/'Dataset experimental'!$AF299</f>
        <v>1.7561183677314687</v>
      </c>
      <c r="CH299" s="3">
        <f>'Modelos Propostos'!B299+Q299</f>
        <v>0.26878540022757613</v>
      </c>
      <c r="CI299" s="3">
        <f>CH299/'Dataset experimental'!$AF299</f>
        <v>1.5810905895739771</v>
      </c>
    </row>
    <row r="300" spans="1:87" x14ac:dyDescent="0.25">
      <c r="A300" s="3">
        <f t="shared" si="12"/>
        <v>1.709789662994933E-3</v>
      </c>
      <c r="B300" s="8">
        <f>'Dataset experimental'!K300*COS('Dataset experimental'!AC300)-'Dataset experimental'!M300-'Dataset experimental'!C300</f>
        <v>-1.0324420886571735</v>
      </c>
      <c r="C300" s="8">
        <f>('Dataset experimental'!AE300+SIN('Avaliação do resultado ML'!B300))*0.70674187</f>
        <v>-0.47569206337794456</v>
      </c>
      <c r="D300" s="8">
        <f>'Modelos Propostos'!E300+'Avaliação do resultado ML'!C300-'Modelos normativos'!AQ300</f>
        <v>-0.47632085006981439</v>
      </c>
      <c r="E300" s="8">
        <f>'Modelos empíricos'!I300+1.1854</f>
        <v>2.5498000207889251</v>
      </c>
      <c r="F300" s="3">
        <f>-0.01753*('Modelos normativos'!AN300-'Dataset experimental'!C300-ABS(G300)-('Modelos Propostos'!E300-'Modelos normativos'!AP300)/0.25291)</f>
        <v>-1.6097463166419256E-2</v>
      </c>
      <c r="G300" s="3">
        <f>'Dataset experimental'!K300+'Modelos empíricos'!K300^2+('Modelos Propostos'!E300-'Modelos normativos'!AQ300)*4.10553</f>
        <v>-0.42870945307127428</v>
      </c>
      <c r="H300" s="3">
        <f t="shared" si="13"/>
        <v>-1.0564617305367225E-2</v>
      </c>
      <c r="I300" s="3">
        <f>(1.61428/'Dataset experimental'!Q300)^3</f>
        <v>-38.287335227805464</v>
      </c>
      <c r="J300" s="3">
        <f>SIN('Dataset experimental'!E300)+1.450178*(SIN('Avaliação do resultado ML'!I300)+'Dataset experimental'!C300)</f>
        <v>-0.15706859267646223</v>
      </c>
      <c r="K300" s="3">
        <f>('Modelos empíricos'!C300-'Dataset experimental'!G300)*'Dataset experimental'!AE300-'Modelos normativos'!AP300</f>
        <v>-0.16472907120922847</v>
      </c>
      <c r="L300" s="3">
        <f>0.0076*'Dataset experimental'!B300+'Avaliação do resultado ML'!M300+'Avaliação do resultado ML'!N300+(-0.0328)*(0.0171*'Dataset experimental'!AD300-0.9442)*'Avaliação do resultado ML'!O300-'Avaliação do resultado ML'!P300-0.0364</f>
        <v>5.7102257981465024E-2</v>
      </c>
      <c r="M300" s="8">
        <f>0.03283*SIN(0.7328*'Dataset experimental'!D300-1.8266)</f>
        <v>-1.1595882783440576E-2</v>
      </c>
      <c r="N300" s="8">
        <f>0.0476*SIN(4.2067/(0.0095*'Dataset experimental'!P300-1.9338)^3)</f>
        <v>4.135060507021409E-2</v>
      </c>
      <c r="O300" s="8">
        <f>0.0214*'Dataset experimental'!F300-3.1067*'Dataset experimental'!B300*'Dataset experimental'!P300*('Dataset experimental'!T300-'Dataset experimental'!R300)*(0.39*'Dataset experimental'!P300*'Dataset experimental'!T300/'Dataset experimental'!V300-'Dataset experimental'!Z300+3.12)/(100000*'Dataset experimental'!V300)+0.7995</f>
        <v>0.51232351789621899</v>
      </c>
      <c r="P300" s="8">
        <f>0.4461*('Dataset experimental'!Z300-0.6*'Modelos normativos'!AB300)*(3.4*'Dataset experimental'!L300+0.17*'Dataset experimental'!B300/'Modelos normativos'!AC300)/200000</f>
        <v>0.10181658467461763</v>
      </c>
      <c r="Q300" s="3">
        <f>0.0076*'Dataset experimental'!B300+(-0.0328)*(0.0171*'Dataset experimental'!AD300-0.9442)*'Avaliação do resultado ML'!O300-'Avaliação do resultado ML'!P300-0.0364</f>
        <v>2.7347535694691491E-2</v>
      </c>
      <c r="R300" s="3">
        <f t="shared" si="14"/>
        <v>-5.405047464658745</v>
      </c>
      <c r="S300" s="3">
        <f>(-0.042-0.014*'Com TS variável MC2020'!Q309)*('Modelos normativos'!AP300-ABS('Modelos Propostos'!K300)-'Dataset experimental'!W300+COS(T300))</f>
        <v>1.2596700076392325E-2</v>
      </c>
      <c r="T300" s="3">
        <f>'Dataset experimental'!O300-('Modelos normativos'!AQ300-SIN(0.083/('Dataset experimental'!M300-'Dataset experimental'!O300))-'Modelos empíricos'!I300)/0.646</f>
        <v>4.7615447900285881</v>
      </c>
      <c r="X300" s="3">
        <f>'Modelos normativos'!S300+'Avaliação do resultado ML'!A300</f>
        <v>0.23445450155171185</v>
      </c>
      <c r="Y300" s="3">
        <f>X300/'Dataset experimental'!$AF300</f>
        <v>1.1722725077585592</v>
      </c>
      <c r="AK300" s="3">
        <f>'Modelos Propostos'!B300+H300</f>
        <v>0.24392227296545144</v>
      </c>
      <c r="AL300" s="3">
        <f>AK300/'Dataset experimental'!$AF300</f>
        <v>1.2196113648272571</v>
      </c>
      <c r="AW300" s="3">
        <f>'Modelos normativos'!S300+F300</f>
        <v>0.21664724872229768</v>
      </c>
      <c r="AX300" s="3">
        <f>AW300/'Dataset experimental'!$AF300</f>
        <v>1.0832362436114884</v>
      </c>
      <c r="BI300" s="3">
        <f>'Modelos Propostos'!B300+S300</f>
        <v>0.26708359034721096</v>
      </c>
      <c r="BJ300" s="3">
        <f>BI300/'Dataset experimental'!$AF300</f>
        <v>1.3354179517360547</v>
      </c>
      <c r="BU300" s="3">
        <f>'Modelos Propostos'!B300+L300</f>
        <v>0.31158914825228368</v>
      </c>
      <c r="BV300" s="3">
        <f>BU300/'Dataset experimental'!$AF300</f>
        <v>1.5579457412614184</v>
      </c>
      <c r="CH300" s="3">
        <f>'Modelos Propostos'!B300+Q300</f>
        <v>0.28183442596551017</v>
      </c>
      <c r="CI300" s="3">
        <f>CH300/'Dataset experimental'!$AF300</f>
        <v>1.4091721298275508</v>
      </c>
    </row>
    <row r="301" spans="1:87" x14ac:dyDescent="0.25">
      <c r="A301" s="3">
        <f t="shared" si="12"/>
        <v>9.2534472082517263E-3</v>
      </c>
      <c r="B301" s="8">
        <f>'Dataset experimental'!K301*COS('Dataset experimental'!AC301)-'Dataset experimental'!M301-'Dataset experimental'!C301</f>
        <v>-1.0136698714611017</v>
      </c>
      <c r="C301" s="8">
        <f>('Dataset experimental'!AE301+SIN('Avaliação do resultado ML'!B301))*0.70674187</f>
        <v>-0.73723436435935374</v>
      </c>
      <c r="D301" s="8">
        <f>'Modelos Propostos'!E301+'Avaliação do resultado ML'!C301-'Modelos normativos'!AQ301</f>
        <v>-0.52940542229017207</v>
      </c>
      <c r="E301" s="8">
        <f>'Modelos empíricos'!I301+1.1854</f>
        <v>2.3752587363998536</v>
      </c>
      <c r="F301" s="3">
        <f>-0.01753*('Modelos normativos'!AN301-'Dataset experimental'!C301-ABS(G301)-('Modelos Propostos'!E301-'Modelos normativos'!AP301)/0.25291)</f>
        <v>4.7985296414716119E-2</v>
      </c>
      <c r="G301" s="3">
        <f>'Dataset experimental'!K301+'Modelos empíricos'!K301^2+('Modelos Propostos'!E301-'Modelos normativos'!AQ301)*4.10553</f>
        <v>1.1816610137036097</v>
      </c>
      <c r="H301" s="3">
        <f t="shared" si="13"/>
        <v>3.4608249307389469E-2</v>
      </c>
      <c r="I301" s="3">
        <f>(1.61428/'Dataset experimental'!Q301)^3</f>
        <v>-38.287335227805464</v>
      </c>
      <c r="J301" s="3">
        <f>SIN('Dataset experimental'!E301)+1.450178*(SIN('Avaliação do resultado ML'!I301)+'Dataset experimental'!C301)</f>
        <v>-0.15706859267646223</v>
      </c>
      <c r="K301" s="3">
        <f>('Modelos empíricos'!C301-'Dataset experimental'!G301)*'Dataset experimental'!AE301-'Modelos normativos'!AP301</f>
        <v>1.2112339690818681</v>
      </c>
      <c r="L301" s="3">
        <f>0.0076*'Dataset experimental'!B301+'Avaliação do resultado ML'!M301+'Avaliação do resultado ML'!N301+(-0.0328)*(0.0171*'Dataset experimental'!AD301-0.9442)*'Avaliação do resultado ML'!O301-'Avaliação do resultado ML'!P301-0.0364</f>
        <v>0.10212609664010079</v>
      </c>
      <c r="M301" s="8">
        <f>0.03283*SIN(0.7328*'Dataset experimental'!D301-1.8266)</f>
        <v>-1.1595882783440576E-2</v>
      </c>
      <c r="N301" s="8">
        <f>0.0476*SIN(4.2067/(0.0095*'Dataset experimental'!P301-1.9338)^3)</f>
        <v>4.135060507021409E-2</v>
      </c>
      <c r="O301" s="8">
        <f>0.0214*'Dataset experimental'!F301-3.1067*'Dataset experimental'!B301*'Dataset experimental'!P301*('Dataset experimental'!T301-'Dataset experimental'!R301)*(0.39*'Dataset experimental'!P301*'Dataset experimental'!T301/'Dataset experimental'!V301-'Dataset experimental'!Z301+3.12)/(100000*'Dataset experimental'!V301)+0.7995</f>
        <v>1.056330491099597</v>
      </c>
      <c r="P301" s="8">
        <f>0.4461*('Dataset experimental'!Z301-0.6*'Modelos normativos'!AB301)*(3.4*'Dataset experimental'!L301+0.17*'Dataset experimental'!B301/'Modelos normativos'!AC301)/200000</f>
        <v>6.6630598705048769E-2</v>
      </c>
      <c r="Q301" s="3">
        <f>0.0076*'Dataset experimental'!B301+(-0.0328)*(0.0171*'Dataset experimental'!AD301-0.9442)*'Avaliação do resultado ML'!O301-'Avaliação do resultado ML'!P301-0.0364</f>
        <v>7.2371374353327245E-2</v>
      </c>
      <c r="R301" s="3">
        <f t="shared" si="14"/>
        <v>2.9509177344690207</v>
      </c>
      <c r="S301" s="3">
        <f>(-0.042-0.014*'Com TS variável MC2020'!Q310)*('Modelos normativos'!AP301-ABS('Modelos Propostos'!K301)-'Dataset experimental'!W301+COS(T301))</f>
        <v>3.2080002946247348E-2</v>
      </c>
      <c r="T301" s="3">
        <f>'Dataset experimental'!O301-('Modelos normativos'!AQ301-SIN(0.083/('Dataset experimental'!M301-'Dataset experimental'!O301))-'Modelos empíricos'!I301)/0.646</f>
        <v>5.6770994421822172</v>
      </c>
      <c r="X301" s="3">
        <f>'Modelos normativos'!S301+'Avaliação do resultado ML'!A301</f>
        <v>0.15250753998295993</v>
      </c>
      <c r="Y301" s="3">
        <f>X301/'Dataset experimental'!$AF301</f>
        <v>1.016716933219733</v>
      </c>
      <c r="AK301" s="3">
        <f>'Modelos Propostos'!B301+H301</f>
        <v>0.1789134908968833</v>
      </c>
      <c r="AL301" s="3">
        <f>AK301/'Dataset experimental'!$AF301</f>
        <v>1.1927566059792221</v>
      </c>
      <c r="AW301" s="3">
        <f>'Modelos normativos'!S301+F301</f>
        <v>0.19123938918942435</v>
      </c>
      <c r="AX301" s="3">
        <f>AW301/'Dataset experimental'!$AF301</f>
        <v>1.2749292612628291</v>
      </c>
      <c r="BI301" s="3">
        <f>'Modelos Propostos'!B301+S301</f>
        <v>0.1763852445357412</v>
      </c>
      <c r="BJ301" s="3">
        <f>BI301/'Dataset experimental'!$AF301</f>
        <v>1.1759016302382748</v>
      </c>
      <c r="BU301" s="3">
        <f>'Modelos Propostos'!B301+L301</f>
        <v>0.24643133822959462</v>
      </c>
      <c r="BV301" s="3">
        <f>BU301/'Dataset experimental'!$AF301</f>
        <v>1.6428755881972976</v>
      </c>
      <c r="CH301" s="3">
        <f>'Modelos Propostos'!B301+Q301</f>
        <v>0.21667661594282109</v>
      </c>
      <c r="CI301" s="3">
        <f>CH301/'Dataset experimental'!$AF301</f>
        <v>1.4445107729521407</v>
      </c>
    </row>
    <row r="302" spans="1:87" x14ac:dyDescent="0.25">
      <c r="A302" s="3">
        <f t="shared" si="12"/>
        <v>1.1562142028924902E-3</v>
      </c>
      <c r="B302" s="8">
        <f>'Dataset experimental'!K302*COS('Dataset experimental'!AC302)-'Dataset experimental'!M302-'Dataset experimental'!C302</f>
        <v>-1.0136698714611017</v>
      </c>
      <c r="C302" s="8">
        <f>('Dataset experimental'!AE302+SIN('Avaliação do resultado ML'!B302))*0.70674187</f>
        <v>-0.65078398632166345</v>
      </c>
      <c r="D302" s="8">
        <f>'Modelos Propostos'!E302+'Avaliação do resultado ML'!C302-'Modelos normativos'!AQ302</f>
        <v>-0.43980542476342599</v>
      </c>
      <c r="E302" s="8">
        <f>'Modelos empíricos'!I302+1.1854</f>
        <v>2.3806856376143348</v>
      </c>
      <c r="F302" s="3">
        <f>-0.01753*('Modelos normativos'!AN302-'Dataset experimental'!C302-ABS(G302)-('Modelos Propostos'!E302-'Modelos normativos'!AP302)/0.25291)</f>
        <v>3.0198059391908758E-2</v>
      </c>
      <c r="G302" s="3">
        <f>'Dataset experimental'!K302+'Modelos empíricos'!K302^2+('Modelos Propostos'!E302-'Modelos normativos'!AQ302)*4.10553</f>
        <v>0.73956543614246517</v>
      </c>
      <c r="H302" s="3">
        <f t="shared" si="13"/>
        <v>1.6119922574390176E-2</v>
      </c>
      <c r="I302" s="3">
        <f>(1.61428/'Dataset experimental'!Q302)^3</f>
        <v>-38.287335227805464</v>
      </c>
      <c r="J302" s="3">
        <f>SIN('Dataset experimental'!E302)+1.450178*(SIN('Avaliação do resultado ML'!I302)+'Dataset experimental'!C302)</f>
        <v>-0.15706859267646223</v>
      </c>
      <c r="K302" s="3">
        <f>('Modelos empíricos'!C302-'Dataset experimental'!G302)*'Dataset experimental'!AE302-'Modelos normativos'!AP302</f>
        <v>0.64808055047086299</v>
      </c>
      <c r="L302" s="3">
        <f>0.0076*'Dataset experimental'!B302+'Avaliação do resultado ML'!M302+'Avaliação do resultado ML'!N302+(-0.0328)*(0.0171*'Dataset experimental'!AD302-0.9442)*'Avaliação do resultado ML'!O302-'Avaliação do resultado ML'!P302-0.0364</f>
        <v>8.3670326082680629E-2</v>
      </c>
      <c r="M302" s="8">
        <f>0.03283*SIN(0.7328*'Dataset experimental'!D302-1.8266)</f>
        <v>-1.1595882783440576E-2</v>
      </c>
      <c r="N302" s="8">
        <f>0.0476*SIN(4.2067/(0.0095*'Dataset experimental'!P302-1.9338)^3)</f>
        <v>4.135060507021409E-2</v>
      </c>
      <c r="O302" s="8">
        <f>0.0214*'Dataset experimental'!F302-3.1067*'Dataset experimental'!B302*'Dataset experimental'!P302*('Dataset experimental'!T302-'Dataset experimental'!R302)*(0.39*'Dataset experimental'!P302*'Dataset experimental'!T302/'Dataset experimental'!V302-'Dataset experimental'!Z302+3.12)/(100000*'Dataset experimental'!V302)+0.7995</f>
        <v>0.84505416130313404</v>
      </c>
      <c r="P302" s="8">
        <f>0.4461*('Dataset experimental'!Z302-0.6*'Modelos normativos'!AB302)*(3.4*'Dataset experimental'!L302+0.17*'Dataset experimental'!B302/'Modelos normativos'!AC302)/200000</f>
        <v>8.0352132673430318E-2</v>
      </c>
      <c r="Q302" s="3">
        <f>0.0076*'Dataset experimental'!B302+(-0.0328)*(0.0171*'Dataset experimental'!AD302-0.9442)*'Avaliação do resultado ML'!O302-'Avaliação do resultado ML'!P302-0.0364</f>
        <v>5.3915603795907097E-2</v>
      </c>
      <c r="R302" s="3">
        <f t="shared" si="14"/>
        <v>5.1904918089127925</v>
      </c>
      <c r="S302" s="3">
        <f>(-0.042-0.014*'Com TS variável MC2020'!Q311)*('Modelos normativos'!AP302-ABS('Modelos Propostos'!K302)-'Dataset experimental'!W302+COS(T302))</f>
        <v>2.3771892683346171E-2</v>
      </c>
      <c r="T302" s="3">
        <f>'Dataset experimental'!O302-('Modelos normativos'!AQ302-SIN(0.083/('Dataset experimental'!M302-'Dataset experimental'!O302))-'Modelos empíricos'!I302)/0.646</f>
        <v>5.1349064892232832</v>
      </c>
      <c r="X302" s="3">
        <f>'Modelos normativos'!S302+'Avaliação do resultado ML'!A302</f>
        <v>0.17945449988473561</v>
      </c>
      <c r="Y302" s="3">
        <f>X302/'Dataset experimental'!$AF302</f>
        <v>0.9969694438040867</v>
      </c>
      <c r="AK302" s="3">
        <f>'Modelos Propostos'!B302+H302</f>
        <v>0.203422019510551</v>
      </c>
      <c r="AL302" s="3">
        <f>AK302/'Dataset experimental'!$AF302</f>
        <v>1.1301223306141723</v>
      </c>
      <c r="AW302" s="3">
        <f>'Modelos normativos'!S302+F302</f>
        <v>0.20849634507375187</v>
      </c>
      <c r="AX302" s="3">
        <f>AW302/'Dataset experimental'!$AF302</f>
        <v>1.1583130281875105</v>
      </c>
      <c r="BI302" s="3">
        <f>'Modelos Propostos'!B302+S302</f>
        <v>0.21107398961950699</v>
      </c>
      <c r="BJ302" s="3">
        <f>BI302/'Dataset experimental'!$AF302</f>
        <v>1.1726332756639277</v>
      </c>
      <c r="BU302" s="3">
        <f>'Modelos Propostos'!B302+L302</f>
        <v>0.27097242301884145</v>
      </c>
      <c r="BV302" s="3">
        <f>BU302/'Dataset experimental'!$AF302</f>
        <v>1.5054023501046747</v>
      </c>
      <c r="CH302" s="3">
        <f>'Modelos Propostos'!B302+Q302</f>
        <v>0.24121770073206791</v>
      </c>
      <c r="CI302" s="3">
        <f>CH302/'Dataset experimental'!$AF302</f>
        <v>1.3400983374003774</v>
      </c>
    </row>
    <row r="303" spans="1:87" x14ac:dyDescent="0.25">
      <c r="A303" s="3">
        <f t="shared" si="12"/>
        <v>8.979587727412558E-3</v>
      </c>
      <c r="B303" s="8">
        <f>'Dataset experimental'!K303*COS('Dataset experimental'!AC303)-'Dataset experimental'!M303-'Dataset experimental'!C303</f>
        <v>-1.0136698714611017</v>
      </c>
      <c r="C303" s="8">
        <f>('Dataset experimental'!AE303+SIN('Avaliação do resultado ML'!B303))*0.70674187</f>
        <v>-0.55854267386996537</v>
      </c>
      <c r="D303" s="8">
        <f>'Modelos Propostos'!E303+'Avaliação do resultado ML'!C303-'Modelos normativos'!AQ303</f>
        <v>-0.52023887896326093</v>
      </c>
      <c r="E303" s="8">
        <f>'Modelos empíricos'!I303+1.1854</f>
        <v>2.341220714404427</v>
      </c>
      <c r="F303" s="3">
        <f>-0.01753*('Modelos normativos'!AN303-'Dataset experimental'!C303-ABS(G303)-('Modelos Propostos'!E303-'Modelos normativos'!AP303)/0.25291)</f>
        <v>-1.0878833351903622E-3</v>
      </c>
      <c r="G303" s="3">
        <f>'Dataset experimental'!K303+'Modelos empíricos'!K303^2+('Modelos Propostos'!E303-'Modelos normativos'!AQ303)*4.10553</f>
        <v>-0.2618294097565651</v>
      </c>
      <c r="H303" s="3">
        <f t="shared" si="13"/>
        <v>-1.7534012660487021E-3</v>
      </c>
      <c r="I303" s="3">
        <f>(1.61428/'Dataset experimental'!Q303)^3</f>
        <v>-38.287335227805464</v>
      </c>
      <c r="J303" s="3">
        <f>SIN('Dataset experimental'!E303)+1.450178*(SIN('Avaliação do resultado ML'!I303)+'Dataset experimental'!C303)</f>
        <v>-0.15706859267646223</v>
      </c>
      <c r="K303" s="3">
        <f>('Modelos empíricos'!C303-'Dataset experimental'!G303)*'Dataset experimental'!AE303-'Modelos normativos'!AP303</f>
        <v>0.10366008624793033</v>
      </c>
      <c r="L303" s="3">
        <f>0.0076*'Dataset experimental'!B303+'Avaliação do resultado ML'!M303+'Avaliação do resultado ML'!N303+(-0.0328)*(0.0171*'Dataset experimental'!AD303-0.9442)*'Avaliação do resultado ML'!O303-'Avaliação do resultado ML'!P303-0.0364</f>
        <v>6.585179910329908E-2</v>
      </c>
      <c r="M303" s="8">
        <f>0.03283*SIN(0.7328*'Dataset experimental'!D303-1.8266)</f>
        <v>-1.1595882783440576E-2</v>
      </c>
      <c r="N303" s="8">
        <f>0.0476*SIN(4.2067/(0.0095*'Dataset experimental'!P303-1.9338)^3)</f>
        <v>4.135060507021409E-2</v>
      </c>
      <c r="O303" s="8">
        <f>0.0214*'Dataset experimental'!F303-3.1067*'Dataset experimental'!B303*'Dataset experimental'!P303*('Dataset experimental'!T303-'Dataset experimental'!R303)*(0.39*'Dataset experimental'!P303*'Dataset experimental'!T303/'Dataset experimental'!V303-'Dataset experimental'!Z303+3.12)/(100000*'Dataset experimental'!V303)+0.7995</f>
        <v>0.61962535008489861</v>
      </c>
      <c r="P303" s="8">
        <f>0.4461*('Dataset experimental'!Z303-0.6*'Modelos normativos'!AB303)*(3.4*'Dataset experimental'!L303+0.17*'Dataset experimental'!B303/'Modelos normativos'!AC303)/200000</f>
        <v>9.4992812457875678E-2</v>
      </c>
      <c r="Q303" s="3">
        <f>0.0076*'Dataset experimental'!B303+(-0.0328)*(0.0171*'Dataset experimental'!AD303-0.9442)*'Avaliação do resultado ML'!O303-'Avaliação do resultado ML'!P303-0.0364</f>
        <v>3.6097076816525547E-2</v>
      </c>
      <c r="R303" s="3">
        <f t="shared" si="14"/>
        <v>-37.556605198361936</v>
      </c>
      <c r="S303" s="3">
        <f>(-0.042-0.014*'Com TS variável MC2020'!Q312)*('Modelos normativos'!AP303-ABS('Modelos Propostos'!K303)-'Dataset experimental'!W303+COS(T303))</f>
        <v>2.2347169728953939E-2</v>
      </c>
      <c r="T303" s="3">
        <f>'Dataset experimental'!O303-('Modelos normativos'!AQ303-SIN(0.083/('Dataset experimental'!M303-'Dataset experimental'!O303))-'Modelos empíricos'!I303)/0.646</f>
        <v>4.4863396714187749</v>
      </c>
      <c r="X303" s="3">
        <f>'Modelos normativos'!S303+'Avaliação do resultado ML'!A303</f>
        <v>0.22466952421447609</v>
      </c>
      <c r="Y303" s="3">
        <f>X303/'Dataset experimental'!$AF303</f>
        <v>1.0212251100658003</v>
      </c>
      <c r="AK303" s="3">
        <f>'Modelos Propostos'!B303+H303</f>
        <v>0.23142572314526391</v>
      </c>
      <c r="AL303" s="3">
        <f>AK303/'Dataset experimental'!$AF303</f>
        <v>1.0519351052057451</v>
      </c>
      <c r="AW303" s="3">
        <f>'Modelos normativos'!S303+F303</f>
        <v>0.21460205315187317</v>
      </c>
      <c r="AX303" s="3">
        <f>AW303/'Dataset experimental'!$AF303</f>
        <v>0.97546387796305989</v>
      </c>
      <c r="BI303" s="3">
        <f>'Modelos Propostos'!B303+S303</f>
        <v>0.25552629414026656</v>
      </c>
      <c r="BJ303" s="3">
        <f>BI303/'Dataset experimental'!$AF303</f>
        <v>1.1614831551830298</v>
      </c>
      <c r="BU303" s="3">
        <f>'Modelos Propostos'!B303+L303</f>
        <v>0.29903092351461169</v>
      </c>
      <c r="BV303" s="3">
        <f>BU303/'Dataset experimental'!$AF303</f>
        <v>1.3592314705209623</v>
      </c>
      <c r="CH303" s="3">
        <f>'Modelos Propostos'!B303+Q303</f>
        <v>0.26927620122783813</v>
      </c>
      <c r="CI303" s="3">
        <f>CH303/'Dataset experimental'!$AF303</f>
        <v>1.2239827328538098</v>
      </c>
    </row>
    <row r="304" spans="1:87" x14ac:dyDescent="0.25">
      <c r="A304" s="3">
        <f t="shared" si="12"/>
        <v>4.7374206817730469E-3</v>
      </c>
      <c r="B304" s="8">
        <f>'Dataset experimental'!K304*COS('Dataset experimental'!AC304)-'Dataset experimental'!M304-'Dataset experimental'!C304</f>
        <v>-1.0136698714611017</v>
      </c>
      <c r="C304" s="8">
        <f>('Dataset experimental'!AE304+SIN('Avaliação do resultado ML'!B304))*0.70674187</f>
        <v>-0.46878319045284211</v>
      </c>
      <c r="D304" s="8">
        <f>'Modelos Propostos'!E304+'Avaliação do resultado ML'!C304-'Modelos normativos'!AQ304</f>
        <v>-0.46127619530869635</v>
      </c>
      <c r="E304" s="8">
        <f>'Modelos empíricos'!I304+1.1854</f>
        <v>2.2770225314300938</v>
      </c>
      <c r="F304" s="3">
        <f>-0.01753*('Modelos normativos'!AN304-'Dataset experimental'!C304-ABS(G304)-('Modelos Propostos'!E304-'Modelos normativos'!AP304)/0.25291)</f>
        <v>-1.5387688976241718E-2</v>
      </c>
      <c r="G304" s="3">
        <f>'Dataset experimental'!K304+'Modelos empíricos'!K304^2+('Modelos Propostos'!E304-'Modelos normativos'!AQ304)*4.10553</f>
        <v>-0.45747512306594407</v>
      </c>
      <c r="H304" s="3">
        <f t="shared" si="13"/>
        <v>-1.0709604266483753E-2</v>
      </c>
      <c r="I304" s="3">
        <f>(1.61428/'Dataset experimental'!Q304)^3</f>
        <v>-38.287335227805464</v>
      </c>
      <c r="J304" s="3">
        <f>SIN('Dataset experimental'!E304)+1.450178*(SIN('Avaliação do resultado ML'!I304)+'Dataset experimental'!C304)</f>
        <v>-0.15706859267646223</v>
      </c>
      <c r="K304" s="3">
        <f>('Modelos empíricos'!C304-'Dataset experimental'!G304)*'Dataset experimental'!AE304-'Modelos normativos'!AP304</f>
        <v>-0.16914536609550712</v>
      </c>
      <c r="L304" s="3">
        <f>0.0076*'Dataset experimental'!B304+'Avaliação do resultado ML'!M304+'Avaliação do resultado ML'!N304+(-0.0328)*(0.0171*'Dataset experimental'!AD304-0.9442)*'Avaliação do resultado ML'!O304-'Avaliação do resultado ML'!P304-0.0364</f>
        <v>5.6957214824213356E-2</v>
      </c>
      <c r="M304" s="8">
        <f>0.03283*SIN(0.7328*'Dataset experimental'!D304-1.8266)</f>
        <v>-1.1595882783440576E-2</v>
      </c>
      <c r="N304" s="8">
        <f>0.0476*SIN(4.2067/(0.0095*'Dataset experimental'!P304-1.9338)^3)</f>
        <v>4.135060507021409E-2</v>
      </c>
      <c r="O304" s="8">
        <f>0.0214*'Dataset experimental'!F304-3.1067*'Dataset experimental'!B304*'Dataset experimental'!P304*('Dataset experimental'!T304-'Dataset experimental'!R304)*(0.39*'Dataset experimental'!P304*'Dataset experimental'!T304/'Dataset experimental'!V304-'Dataset experimental'!Z304+3.12)/(100000*'Dataset experimental'!V304)+0.7995</f>
        <v>0.51232351789621899</v>
      </c>
      <c r="P304" s="8">
        <f>0.4461*('Dataset experimental'!Z304-0.6*'Modelos normativos'!AB304)*(3.4*'Dataset experimental'!L304+0.17*'Dataset experimental'!B304/'Modelos normativos'!AC304)/200000</f>
        <v>0.10196162783186929</v>
      </c>
      <c r="Q304" s="3">
        <f>0.0076*'Dataset experimental'!B304+(-0.0328)*(0.0171*'Dataset experimental'!AD304-0.9442)*'Avaliação do resultado ML'!O304-'Avaliação do resultado ML'!P304-0.0364</f>
        <v>2.7202492537439824E-2</v>
      </c>
      <c r="R304" s="3">
        <f t="shared" si="14"/>
        <v>-5.3183304823375996</v>
      </c>
      <c r="S304" s="3">
        <f>(-0.042-0.014*'Com TS variável MC2020'!Q313)*('Modelos normativos'!AP304-ABS('Modelos Propostos'!K304)-'Dataset experimental'!W304+COS(T304))</f>
        <v>2.9626151727012547E-2</v>
      </c>
      <c r="T304" s="3">
        <f>'Dataset experimental'!O304-('Modelos normativos'!AQ304-SIN(0.083/('Dataset experimental'!M304-'Dataset experimental'!O304))-'Modelos empíricos'!I304)/0.646</f>
        <v>4.3392886145505214</v>
      </c>
      <c r="X304" s="3">
        <f>'Modelos normativos'!S304+'Avaliação do resultado ML'!A304</f>
        <v>0.2382254044471647</v>
      </c>
      <c r="Y304" s="3">
        <f>X304/'Dataset experimental'!$AF304</f>
        <v>0.95290161778865878</v>
      </c>
      <c r="AK304" s="3">
        <f>'Modelos Propostos'!B304+H304</f>
        <v>0.24430652082300996</v>
      </c>
      <c r="AL304" s="3">
        <f>AK304/'Dataset experimental'!$AF304</f>
        <v>0.97722608329203986</v>
      </c>
      <c r="AW304" s="3">
        <f>'Modelos normativos'!S304+F304</f>
        <v>0.21810029478914994</v>
      </c>
      <c r="AX304" s="3">
        <f>AW304/'Dataset experimental'!$AF304</f>
        <v>0.87240117915659976</v>
      </c>
      <c r="BI304" s="3">
        <f>'Modelos Propostos'!B304+S304</f>
        <v>0.28464227681650628</v>
      </c>
      <c r="BJ304" s="3">
        <f>BI304/'Dataset experimental'!$AF304</f>
        <v>1.1385691072660251</v>
      </c>
      <c r="BU304" s="3">
        <f>'Modelos Propostos'!B304+L304</f>
        <v>0.31197333991370707</v>
      </c>
      <c r="BV304" s="3">
        <f>BU304/'Dataset experimental'!$AF304</f>
        <v>1.2478933596548283</v>
      </c>
      <c r="CH304" s="3">
        <f>'Modelos Propostos'!B304+Q304</f>
        <v>0.28221861762693357</v>
      </c>
      <c r="CI304" s="3">
        <f>CH304/'Dataset experimental'!$AF304</f>
        <v>1.1288744705077343</v>
      </c>
    </row>
    <row r="305" spans="1:87" x14ac:dyDescent="0.25">
      <c r="A305" s="3">
        <f t="shared" si="12"/>
        <v>1.1683994612970657E-2</v>
      </c>
      <c r="B305" s="8">
        <f>'Dataset experimental'!K305*COS('Dataset experimental'!AC305)-'Dataset experimental'!M305-'Dataset experimental'!C305</f>
        <v>-0.96707561332482905</v>
      </c>
      <c r="C305" s="8">
        <f>('Dataset experimental'!AE305+SIN('Avaliação do resultado ML'!B305))*0.70674187</f>
        <v>-0.719177841677476</v>
      </c>
      <c r="D305" s="8">
        <f>'Modelos Propostos'!E305+'Avaliação do resultado ML'!C305-'Modelos normativos'!AQ305</f>
        <v>-0.50344213015143113</v>
      </c>
      <c r="E305" s="8">
        <f>'Modelos empíricos'!I305+1.1854</f>
        <v>2.0788354224932801</v>
      </c>
      <c r="F305" s="3">
        <f>-0.01753*('Modelos normativos'!AN305-'Dataset experimental'!C305-ABS(G305)-('Modelos Propostos'!E305-'Modelos normativos'!AP305)/0.25291)</f>
        <v>4.523116843250205E-2</v>
      </c>
      <c r="G305" s="3">
        <f>'Dataset experimental'!K305+'Modelos empíricos'!K305^2+('Modelos Propostos'!E305-'Modelos normativos'!AQ305)*4.10553</f>
        <v>1.0573766557680702</v>
      </c>
      <c r="H305" s="3">
        <f t="shared" si="13"/>
        <v>3.4153844263594337E-2</v>
      </c>
      <c r="I305" s="3">
        <f>(1.61428/'Dataset experimental'!Q305)^3</f>
        <v>-38.287335227805464</v>
      </c>
      <c r="J305" s="3">
        <f>SIN('Dataset experimental'!E305)+1.450178*(SIN('Avaliação do resultado ML'!I305)+'Dataset experimental'!C305)</f>
        <v>-0.15706859267646223</v>
      </c>
      <c r="K305" s="3">
        <f>('Modelos empíricos'!C305-'Dataset experimental'!G305)*'Dataset experimental'!AE305-'Modelos normativos'!AP305</f>
        <v>1.1973928163619429</v>
      </c>
      <c r="L305" s="3">
        <f>0.0076*'Dataset experimental'!B305+'Avaliação do resultado ML'!M305+'Avaliação do resultado ML'!N305+(-0.0328)*(0.0171*'Dataset experimental'!AD305-0.9442)*'Avaliação do resultado ML'!O305-'Avaliação do resultado ML'!P305-0.0364</f>
        <v>0.10167151291534153</v>
      </c>
      <c r="M305" s="8">
        <f>0.03283*SIN(0.7328*'Dataset experimental'!D305-1.8266)</f>
        <v>-1.1595882783440576E-2</v>
      </c>
      <c r="N305" s="8">
        <f>0.0476*SIN(4.2067/(0.0095*'Dataset experimental'!P305-1.9338)^3)</f>
        <v>4.135060507021409E-2</v>
      </c>
      <c r="O305" s="8">
        <f>0.0214*'Dataset experimental'!F305-3.1067*'Dataset experimental'!B305*'Dataset experimental'!P305*('Dataset experimental'!T305-'Dataset experimental'!R305)*(0.39*'Dataset experimental'!P305*'Dataset experimental'!T305/'Dataset experimental'!V305-'Dataset experimental'!Z305+3.12)/(100000*'Dataset experimental'!V305)+0.7995</f>
        <v>1.0553792123559083</v>
      </c>
      <c r="P305" s="8">
        <f>0.4461*('Dataset experimental'!Z305-0.6*'Modelos normativos'!AB305)*(3.4*'Dataset experimental'!L305+0.17*'Dataset experimental'!B305/'Modelos normativos'!AC305)/200000</f>
        <v>6.7079164976946506E-2</v>
      </c>
      <c r="Q305" s="3">
        <f>0.0076*'Dataset experimental'!B305+(-0.0328)*(0.0171*'Dataset experimental'!AD305-0.9442)*'Avaliação do resultado ML'!O305-'Avaliação do resultado ML'!P305-0.0364</f>
        <v>7.1916790628568011E-2</v>
      </c>
      <c r="R305" s="3">
        <f t="shared" si="14"/>
        <v>2.9768687861505656</v>
      </c>
      <c r="S305" s="3">
        <f>(-0.042-0.014*'Com TS variável MC2020'!Q314)*('Modelos normativos'!AP305-ABS('Modelos Propostos'!K305)-'Dataset experimental'!W305+COS(T305))</f>
        <v>4.088559860514307E-2</v>
      </c>
      <c r="T305" s="3">
        <f>'Dataset experimental'!O305-('Modelos normativos'!AQ305-SIN(0.083/('Dataset experimental'!M305-'Dataset experimental'!O305))-'Modelos empíricos'!I305)/0.646</f>
        <v>5.2182398231317952</v>
      </c>
      <c r="X305" s="3">
        <f>'Modelos normativos'!S305+'Avaliação do resultado ML'!A305</f>
        <v>0.15692038505263689</v>
      </c>
      <c r="Y305" s="3">
        <f>X305/'Dataset experimental'!$AF305</f>
        <v>0.7846019252631844</v>
      </c>
      <c r="AK305" s="3">
        <f>'Modelos Propostos'!B305+H305</f>
        <v>0.18045033917791259</v>
      </c>
      <c r="AL305" s="3">
        <f>AK305/'Dataset experimental'!$AF305</f>
        <v>0.90225169588956289</v>
      </c>
      <c r="AW305" s="3">
        <f>'Modelos normativos'!S305+F305</f>
        <v>0.19046755887216829</v>
      </c>
      <c r="AX305" s="3">
        <f>AW305/'Dataset experimental'!$AF305</f>
        <v>0.95233779436084143</v>
      </c>
      <c r="BI305" s="3">
        <f>'Modelos Propostos'!B305+S305</f>
        <v>0.18718209351946133</v>
      </c>
      <c r="BJ305" s="3">
        <f>BI305/'Dataset experimental'!$AF305</f>
        <v>0.93591046759730656</v>
      </c>
      <c r="BU305" s="3">
        <f>'Modelos Propostos'!B305+L305</f>
        <v>0.24796800782965978</v>
      </c>
      <c r="BV305" s="3">
        <f>BU305/'Dataset experimental'!$AF305</f>
        <v>1.2398400391482989</v>
      </c>
      <c r="CH305" s="3">
        <f>'Modelos Propostos'!B305+Q305</f>
        <v>0.21821328554288627</v>
      </c>
      <c r="CI305" s="3">
        <f>CH305/'Dataset experimental'!$AF305</f>
        <v>1.0910664277144313</v>
      </c>
    </row>
    <row r="306" spans="1:87" x14ac:dyDescent="0.25">
      <c r="A306" s="3">
        <f t="shared" si="12"/>
        <v>4.0777018573818144E-3</v>
      </c>
      <c r="B306" s="8">
        <f>'Dataset experimental'!K306*COS('Dataset experimental'!AC306)-'Dataset experimental'!M306-'Dataset experimental'!C306</f>
        <v>-0.96707561332482905</v>
      </c>
      <c r="C306" s="8">
        <f>('Dataset experimental'!AE306+SIN('Avaliação do resultado ML'!B306))*0.70674187</f>
        <v>-0.63272746363978583</v>
      </c>
      <c r="D306" s="8">
        <f>'Modelos Propostos'!E306+'Avaliação do resultado ML'!C306-'Modelos normativos'!AQ306</f>
        <v>-0.41264902615455634</v>
      </c>
      <c r="E306" s="8">
        <f>'Modelos empíricos'!I306+1.1854</f>
        <v>2.0469819763465704</v>
      </c>
      <c r="F306" s="3">
        <f>-0.01753*('Modelos normativos'!AN306-'Dataset experimental'!C306-ABS(G306)-('Modelos Propostos'!E306-'Modelos normativos'!AP306)/0.25291)</f>
        <v>2.7628266580792118E-2</v>
      </c>
      <c r="G306" s="3">
        <f>'Dataset experimental'!K306+'Modelos empíricos'!K306^2+('Modelos Propostos'!E306-'Modelos normativos'!AQ306)*4.10553</f>
        <v>0.62069824663758189</v>
      </c>
      <c r="H306" s="3">
        <f t="shared" si="13"/>
        <v>1.5670134683466078E-2</v>
      </c>
      <c r="I306" s="3">
        <f>(1.61428/'Dataset experimental'!Q306)^3</f>
        <v>-38.287335227805464</v>
      </c>
      <c r="J306" s="3">
        <f>SIN('Dataset experimental'!E306)+1.450178*(SIN('Avaliação do resultado ML'!I306)+'Dataset experimental'!C306)</f>
        <v>-0.15706859267646223</v>
      </c>
      <c r="K306" s="3">
        <f>('Modelos empíricos'!C306-'Dataset experimental'!G306)*'Dataset experimental'!AE306-'Modelos normativos'!AP306</f>
        <v>0.63438003597424109</v>
      </c>
      <c r="L306" s="3">
        <f>0.0076*'Dataset experimental'!B306+'Avaliação do resultado ML'!M306+'Avaliação do resultado ML'!N306+(-0.0328)*(0.0171*'Dataset experimental'!AD306-0.9442)*'Avaliação do resultado ML'!O306-'Avaliação do resultado ML'!P306-0.0364</f>
        <v>8.3220406812464287E-2</v>
      </c>
      <c r="M306" s="8">
        <f>0.03283*SIN(0.7328*'Dataset experimental'!D306-1.8266)</f>
        <v>-1.1595882783440576E-2</v>
      </c>
      <c r="N306" s="8">
        <f>0.0476*SIN(4.2067/(0.0095*'Dataset experimental'!P306-1.9338)^3)</f>
        <v>4.135060507021409E-2</v>
      </c>
      <c r="O306" s="8">
        <f>0.0214*'Dataset experimental'!F306-3.1067*'Dataset experimental'!B306*'Dataset experimental'!P306*('Dataset experimental'!T306-'Dataset experimental'!R306)*(0.39*'Dataset experimental'!P306*'Dataset experimental'!T306/'Dataset experimental'!V306-'Dataset experimental'!Z306+3.12)/(100000*'Dataset experimental'!V306)+0.7995</f>
        <v>0.84394767783077185</v>
      </c>
      <c r="P306" s="8">
        <f>0.4461*('Dataset experimental'!Z306-0.6*'Modelos normativos'!AB306)*(3.4*'Dataset experimental'!L306+0.17*'Dataset experimental'!B306/'Modelos normativos'!AC306)/200000</f>
        <v>8.079950164768869E-2</v>
      </c>
      <c r="Q306" s="3">
        <f>0.0076*'Dataset experimental'!B306+(-0.0328)*(0.0171*'Dataset experimental'!AD306-0.9442)*'Avaliação do resultado ML'!O306-'Avaliação do resultado ML'!P306-0.0364</f>
        <v>5.3465684525690754E-2</v>
      </c>
      <c r="R306" s="3">
        <f t="shared" si="14"/>
        <v>5.3107652546389446</v>
      </c>
      <c r="S306" s="3">
        <f>(-0.042-0.014*'Com TS variável MC2020'!Q315)*('Modelos normativos'!AP306-ABS('Modelos Propostos'!K306)-'Dataset experimental'!W306+COS(T306))</f>
        <v>3.9295332692463367E-2</v>
      </c>
      <c r="T306" s="3">
        <f>'Dataset experimental'!O306-('Modelos normativos'!AQ306-SIN(0.083/('Dataset experimental'!M306-'Dataset experimental'!O306))-'Modelos empíricos'!I306)/0.646</f>
        <v>4.6183373541338648</v>
      </c>
      <c r="X306" s="3">
        <f>'Modelos normativos'!S306+'Avaliação do resultado ML'!A306</f>
        <v>0.18439337319526486</v>
      </c>
      <c r="Y306" s="3">
        <f>X306/'Dataset experimental'!$AF306</f>
        <v>0.73757349278105944</v>
      </c>
      <c r="AK306" s="3">
        <f>'Modelos Propostos'!B306+H306</f>
        <v>0.20480781316658603</v>
      </c>
      <c r="AL306" s="3">
        <f>AK306/'Dataset experimental'!$AF306</f>
        <v>0.81923125266634411</v>
      </c>
      <c r="AW306" s="3">
        <f>'Modelos normativos'!S306+F306</f>
        <v>0.20794393791867516</v>
      </c>
      <c r="AX306" s="3">
        <f>AW306/'Dataset experimental'!$AF306</f>
        <v>0.83177575167470064</v>
      </c>
      <c r="BI306" s="3">
        <f>'Modelos Propostos'!B306+S306</f>
        <v>0.22843301117558329</v>
      </c>
      <c r="BJ306" s="3">
        <f>BI306/'Dataset experimental'!$AF306</f>
        <v>0.91373204470233316</v>
      </c>
      <c r="BU306" s="3">
        <f>'Modelos Propostos'!B306+L306</f>
        <v>0.27235808529558425</v>
      </c>
      <c r="BV306" s="3">
        <f>BU306/'Dataset experimental'!$AF306</f>
        <v>1.089432341182337</v>
      </c>
      <c r="CH306" s="3">
        <f>'Modelos Propostos'!B306+Q306</f>
        <v>0.24260336300881069</v>
      </c>
      <c r="CI306" s="3">
        <f>CH306/'Dataset experimental'!$AF306</f>
        <v>0.97041345203524276</v>
      </c>
    </row>
    <row r="307" spans="1:87" x14ac:dyDescent="0.25">
      <c r="A307" s="3">
        <f t="shared" si="12"/>
        <v>1.0482114067337907E-2</v>
      </c>
      <c r="B307" s="8">
        <f>'Dataset experimental'!K307*COS('Dataset experimental'!AC307)-'Dataset experimental'!M307-'Dataset experimental'!C307</f>
        <v>-0.96707561332482905</v>
      </c>
      <c r="C307" s="8">
        <f>('Dataset experimental'!AE307+SIN('Avaliação do resultado ML'!B307))*0.70674187</f>
        <v>-0.54048615118808774</v>
      </c>
      <c r="D307" s="8">
        <f>'Modelos Propostos'!E307+'Avaliação do resultado ML'!C307-'Modelos normativos'!AQ307</f>
        <v>-0.48194873783148007</v>
      </c>
      <c r="E307" s="8">
        <f>'Modelos empíricos'!I307+1.1854</f>
        <v>2.033942800673513</v>
      </c>
      <c r="F307" s="3">
        <f>-0.01753*('Modelos normativos'!AN307-'Dataset experimental'!C307-ABS(G307)-('Modelos Propostos'!E307-'Modelos normativos'!AP307)/0.25291)</f>
        <v>4.7267139448952089E-4</v>
      </c>
      <c r="G307" s="3">
        <f>'Dataset experimental'!K307+'Modelos empíricos'!K307^2+('Modelos Propostos'!E307-'Modelos normativos'!AQ307)*4.10553</f>
        <v>-0.33414938614750894</v>
      </c>
      <c r="H307" s="3">
        <f t="shared" si="13"/>
        <v>-2.1969011628239746E-3</v>
      </c>
      <c r="I307" s="3">
        <f>(1.61428/'Dataset experimental'!Q307)^3</f>
        <v>-38.287335227805464</v>
      </c>
      <c r="J307" s="3">
        <f>SIN('Dataset experimental'!E307)+1.450178*(SIN('Avaliação do resultado ML'!I307)+'Dataset experimental'!C307)</f>
        <v>-0.15706859267646223</v>
      </c>
      <c r="K307" s="3">
        <f>('Modelos empíricos'!C307-'Dataset experimental'!G307)*'Dataset experimental'!AE307-'Modelos normativos'!AP307</f>
        <v>9.0151103708324104E-2</v>
      </c>
      <c r="L307" s="3">
        <f>0.0076*'Dataset experimental'!B307+'Avaliação do resultado ML'!M307+'Avaliação do resultado ML'!N307+(-0.0328)*(0.0171*'Dataset experimental'!AD307-0.9442)*'Avaliação do resultado ML'!O307-'Avaliação do resultado ML'!P307-0.0364</f>
        <v>6.5408233033538835E-2</v>
      </c>
      <c r="M307" s="8">
        <f>0.03283*SIN(0.7328*'Dataset experimental'!D307-1.8266)</f>
        <v>-1.1595882783440576E-2</v>
      </c>
      <c r="N307" s="8">
        <f>0.0476*SIN(4.2067/(0.0095*'Dataset experimental'!P307-1.9338)^3)</f>
        <v>4.135060507021409E-2</v>
      </c>
      <c r="O307" s="8">
        <f>0.0214*'Dataset experimental'!F307-3.1067*'Dataset experimental'!B307*'Dataset experimental'!P307*('Dataset experimental'!T307-'Dataset experimental'!R307)*(0.39*'Dataset experimental'!P307*'Dataset experimental'!T307/'Dataset experimental'!V307-'Dataset experimental'!Z307+3.12)/(100000*'Dataset experimental'!V307)+0.7995</f>
        <v>0.6183532653948608</v>
      </c>
      <c r="P307" s="8">
        <f>0.4461*('Dataset experimental'!Z307-0.6*'Modelos normativos'!AB307)*(3.4*'Dataset experimental'!L307+0.17*'Dataset experimental'!B307/'Modelos normativos'!AC307)/200000</f>
        <v>9.5438903932738961E-2</v>
      </c>
      <c r="Q307" s="3">
        <f>0.0076*'Dataset experimental'!B307+(-0.0328)*(0.0171*'Dataset experimental'!AD307-0.9442)*'Avaliação do resultado ML'!O307-'Avaliação do resultado ML'!P307-0.0364</f>
        <v>3.5653510746765302E-2</v>
      </c>
      <c r="R307" s="3">
        <f t="shared" si="14"/>
        <v>-29.772952074667199</v>
      </c>
      <c r="S307" s="3">
        <f>(-0.042-0.014*'Com TS variável MC2020'!Q316)*('Modelos normativos'!AP307-ABS('Modelos Propostos'!K307)-'Dataset experimental'!W307+COS(T307))</f>
        <v>3.926243991904093E-2</v>
      </c>
      <c r="T307" s="3">
        <f>'Dataset experimental'!O307-('Modelos normativos'!AQ307-SIN(0.083/('Dataset experimental'!M307-'Dataset experimental'!O307))-'Modelos empíricos'!I307)/0.646</f>
        <v>4.0106772662625616</v>
      </c>
      <c r="X307" s="3">
        <f>'Modelos normativos'!S307+'Avaliação do resultado ML'!A307</f>
        <v>0.22822687459327043</v>
      </c>
      <c r="Y307" s="3">
        <f>X307/'Dataset experimental'!$AF307</f>
        <v>0.76075624864423474</v>
      </c>
      <c r="AK307" s="3">
        <f>'Modelos Propostos'!B307+H307</f>
        <v>0.2326517052429887</v>
      </c>
      <c r="AL307" s="3">
        <f>AK307/'Dataset experimental'!$AF307</f>
        <v>0.77550568414329568</v>
      </c>
      <c r="AW307" s="3">
        <f>'Modelos normativos'!S307+F307</f>
        <v>0.21821743192042206</v>
      </c>
      <c r="AX307" s="3">
        <f>AW307/'Dataset experimental'!$AF307</f>
        <v>0.72739143973474019</v>
      </c>
      <c r="BI307" s="3">
        <f>'Modelos Propostos'!B307+S307</f>
        <v>0.27411104632485361</v>
      </c>
      <c r="BJ307" s="3">
        <f>BI307/'Dataset experimental'!$AF307</f>
        <v>0.91370348774951204</v>
      </c>
      <c r="BU307" s="3">
        <f>'Modelos Propostos'!B307+L307</f>
        <v>0.3002568394393515</v>
      </c>
      <c r="BV307" s="3">
        <f>BU307/'Dataset experimental'!$AF307</f>
        <v>1.000856131464505</v>
      </c>
      <c r="CH307" s="3">
        <f>'Modelos Propostos'!B307+Q307</f>
        <v>0.27050211715257799</v>
      </c>
      <c r="CI307" s="3">
        <f>CH307/'Dataset experimental'!$AF307</f>
        <v>0.90167372384192668</v>
      </c>
    </row>
    <row r="308" spans="1:87" x14ac:dyDescent="0.25">
      <c r="A308" s="3">
        <f t="shared" si="12"/>
        <v>6.310893898490301E-3</v>
      </c>
      <c r="B308" s="8">
        <f>'Dataset experimental'!K308*COS('Dataset experimental'!AC308)-'Dataset experimental'!M308-'Dataset experimental'!C308</f>
        <v>-0.96707561332482905</v>
      </c>
      <c r="C308" s="8">
        <f>('Dataset experimental'!AE308+SIN('Avaliação do resultado ML'!B308))*0.70674187</f>
        <v>-0.45072666777096448</v>
      </c>
      <c r="D308" s="8">
        <f>'Modelos Propostos'!E308+'Avaliação do resultado ML'!C308-'Modelos normativos'!AQ308</f>
        <v>-0.42298605417691537</v>
      </c>
      <c r="E308" s="8">
        <f>'Modelos empíricos'!I308+1.1854</f>
        <v>1.9653187364270699</v>
      </c>
      <c r="F308" s="3">
        <f>-0.01753*('Modelos normativos'!AN308-'Dataset experimental'!C308-ABS(G308)-('Modelos Propostos'!E308-'Modelos normativos'!AP308)/0.25291)</f>
        <v>-1.3619759660480946E-2</v>
      </c>
      <c r="G308" s="3">
        <f>'Dataset experimental'!K308+'Modelos empíricos'!K308^2+('Modelos Propostos'!E308-'Modelos normativos'!AQ308)*4.10553</f>
        <v>-0.52871014743525546</v>
      </c>
      <c r="H308" s="3">
        <f t="shared" si="13"/>
        <v>-1.1067285053609436E-2</v>
      </c>
      <c r="I308" s="3">
        <f>(1.61428/'Dataset experimental'!Q308)^3</f>
        <v>-38.287335227805464</v>
      </c>
      <c r="J308" s="3">
        <f>SIN('Dataset experimental'!E308)+1.450178*(SIN('Avaliação do resultado ML'!I308)+'Dataset experimental'!C308)</f>
        <v>-0.15706859267646223</v>
      </c>
      <c r="K308" s="3">
        <f>('Modelos empíricos'!C308-'Dataset experimental'!G308)*'Dataset experimental'!AE308-'Modelos normativos'!AP308</f>
        <v>-0.18004030326046855</v>
      </c>
      <c r="L308" s="3">
        <f>0.0076*'Dataset experimental'!B308+'Avaliação do resultado ML'!M308+'Avaliação do resultado ML'!N308+(-0.0328)*(0.0171*'Dataset experimental'!AD308-0.9442)*'Avaliação do resultado ML'!O308-'Avaliação do resultado ML'!P308-0.0364</f>
        <v>5.6599395402015265E-2</v>
      </c>
      <c r="M308" s="8">
        <f>0.03283*SIN(0.7328*'Dataset experimental'!D308-1.8266)</f>
        <v>-1.1595882783440576E-2</v>
      </c>
      <c r="N308" s="8">
        <f>0.0476*SIN(4.2067/(0.0095*'Dataset experimental'!P308-1.9338)^3)</f>
        <v>4.135060507021409E-2</v>
      </c>
      <c r="O308" s="8">
        <f>0.0214*'Dataset experimental'!F308-3.1067*'Dataset experimental'!B308*'Dataset experimental'!P308*('Dataset experimental'!T308-'Dataset experimental'!R308)*(0.39*'Dataset experimental'!P308*'Dataset experimental'!T308/'Dataset experimental'!V308-'Dataset experimental'!Z308+3.12)/(100000*'Dataset experimental'!V308)+0.7995</f>
        <v>0.51232351789621899</v>
      </c>
      <c r="P308" s="8">
        <f>0.4461*('Dataset experimental'!Z308-0.6*'Modelos normativos'!AB308)*(3.4*'Dataset experimental'!L308+0.17*'Dataset experimental'!B308/'Modelos normativos'!AC308)/200000</f>
        <v>0.10231944725406739</v>
      </c>
      <c r="Q308" s="3">
        <f>0.0076*'Dataset experimental'!B308+(-0.0328)*(0.0171*'Dataset experimental'!AD308-0.9442)*'Avaliação do resultado ML'!O308-'Avaliação do resultado ML'!P308-0.0364</f>
        <v>2.6844673115241732E-2</v>
      </c>
      <c r="R308" s="3">
        <f t="shared" si="14"/>
        <v>-5.1141174305938915</v>
      </c>
      <c r="S308" s="3">
        <f>(-0.042-0.014*'Com TS variável MC2020'!Q317)*('Modelos normativos'!AP308-ABS('Modelos Propostos'!K308)-'Dataset experimental'!W308+COS(T308))</f>
        <v>4.6358732617759878E-2</v>
      </c>
      <c r="T308" s="3">
        <f>'Dataset experimental'!O308-('Modelos normativos'!AQ308-SIN(0.083/('Dataset experimental'!M308-'Dataset experimental'!O308))-'Modelos empíricos'!I308)/0.646</f>
        <v>3.856774999994756</v>
      </c>
      <c r="X308" s="3">
        <f>'Modelos normativos'!S308+'Avaliação do resultado ML'!A308</f>
        <v>0.24164738833689492</v>
      </c>
      <c r="Y308" s="3">
        <f>X308/'Dataset experimental'!$AF308</f>
        <v>0.6904211095339855</v>
      </c>
      <c r="AK308" s="3">
        <f>'Modelos Propostos'!B308+H308</f>
        <v>0.24526553318723093</v>
      </c>
      <c r="AL308" s="3">
        <f>AK308/'Dataset experimental'!$AF308</f>
        <v>0.70075866624923133</v>
      </c>
      <c r="AW308" s="3">
        <f>'Modelos normativos'!S308+F308</f>
        <v>0.22171673477792367</v>
      </c>
      <c r="AX308" s="3">
        <f>AW308/'Dataset experimental'!$AF308</f>
        <v>0.63347638507978199</v>
      </c>
      <c r="BI308" s="3">
        <f>'Modelos Propostos'!B308+S308</f>
        <v>0.30269155085860022</v>
      </c>
      <c r="BJ308" s="3">
        <f>BI308/'Dataset experimental'!$AF308</f>
        <v>0.86483300245314354</v>
      </c>
      <c r="BU308" s="3">
        <f>'Modelos Propostos'!B308+L308</f>
        <v>0.31293221364285562</v>
      </c>
      <c r="BV308" s="3">
        <f>BU308/'Dataset experimental'!$AF308</f>
        <v>0.89409203897958756</v>
      </c>
      <c r="CH308" s="3">
        <f>'Modelos Propostos'!B308+Q308</f>
        <v>0.28317749135608211</v>
      </c>
      <c r="CI308" s="3">
        <f>CH308/'Dataset experimental'!$AF308</f>
        <v>0.80907854673166324</v>
      </c>
    </row>
    <row r="309" spans="1:87" x14ac:dyDescent="0.25">
      <c r="A309" s="3">
        <f t="shared" si="12"/>
        <v>1.1742257824821682E-2</v>
      </c>
      <c r="B309" s="8">
        <f>'Dataset experimental'!K309*COS('Dataset experimental'!AC309)-'Dataset experimental'!M309-'Dataset experimental'!C309</f>
        <v>-0.55068922529179631</v>
      </c>
      <c r="C309" s="8">
        <f>('Dataset experimental'!AE309+SIN('Avaliação do resultado ML'!B309))*0.70674187</f>
        <v>3.7573928128626873E-2</v>
      </c>
      <c r="D309" s="8">
        <f>'Modelos Propostos'!E309+'Avaliação do resultado ML'!C309-'Modelos normativos'!AQ309</f>
        <v>-0.57665929427913676</v>
      </c>
      <c r="E309" s="8">
        <f>'Modelos empíricos'!I309+1.1854</f>
        <v>2.4835360626159169</v>
      </c>
      <c r="F309" s="3">
        <f>-0.01753*('Modelos normativos'!AN309-'Dataset experimental'!C309-ABS(G309)-('Modelos Propostos'!E309-'Modelos normativos'!AP309)/0.25291)</f>
        <v>8.9890940015905363E-2</v>
      </c>
      <c r="G309" s="3">
        <f>'Dataset experimental'!K309+'Modelos empíricos'!K309^2+('Modelos Propostos'!E309-'Modelos normativos'!AQ309)*4.10553</f>
        <v>-2.5991658536116775</v>
      </c>
      <c r="H309" s="3">
        <f t="shared" si="13"/>
        <v>6.8091370109032878E-2</v>
      </c>
      <c r="I309" s="3">
        <f>(1.61428/'Dataset experimental'!Q309)^3</f>
        <v>-38.287335227805464</v>
      </c>
      <c r="J309" s="3">
        <f>SIN('Dataset experimental'!E309)+1.450178*(SIN('Avaliação do resultado ML'!I309)+'Dataset experimental'!C309)</f>
        <v>1.3491724177546405</v>
      </c>
      <c r="K309" s="3">
        <f>('Modelos empíricos'!C309-'Dataset experimental'!G309)*'Dataset experimental'!AE309-'Modelos normativos'!AP309</f>
        <v>0.72488698245958105</v>
      </c>
      <c r="L309" s="3">
        <f>0.0076*'Dataset experimental'!B309+'Avaliação do resultado ML'!M309+'Avaliação do resultado ML'!N309+(-0.0328)*(0.0171*'Dataset experimental'!AD309-0.9442)*'Avaliação do resultado ML'!O309-'Avaliação do resultado ML'!P309-0.0364</f>
        <v>0.13570523265975903</v>
      </c>
      <c r="M309" s="8">
        <f>0.03283*SIN(0.7328*'Dataset experimental'!D309-1.8266)</f>
        <v>-1.1595882783440576E-2</v>
      </c>
      <c r="N309" s="8">
        <f>0.0476*SIN(4.2067/(0.0095*'Dataset experimental'!P309-1.9338)^3)</f>
        <v>4.135060507021409E-2</v>
      </c>
      <c r="O309" s="8">
        <f>0.0214*'Dataset experimental'!F309-3.1067*'Dataset experimental'!B309*'Dataset experimental'!P309*('Dataset experimental'!T309-'Dataset experimental'!R309)*(0.39*'Dataset experimental'!P309*'Dataset experimental'!T309/'Dataset experimental'!V309-'Dataset experimental'!Z309+3.12)/(100000*'Dataset experimental'!V309)+0.7995</f>
        <v>1.0529590248590757</v>
      </c>
      <c r="P309" s="8">
        <f>0.4461*('Dataset experimental'!Z309-0.6*'Modelos normativos'!AB309)*(3.4*'Dataset experimental'!L309+0.17*'Dataset experimental'!B309/'Modelos normativos'!AC309)/200000</f>
        <v>5.5751641347444855E-2</v>
      </c>
      <c r="Q309" s="3">
        <f>0.0076*'Dataset experimental'!B309+(-0.0328)*(0.0171*'Dataset experimental'!AD309-0.9442)*'Avaliação do resultado ML'!O309-'Avaliação do resultado ML'!P309-0.0364</f>
        <v>0.10595051037298546</v>
      </c>
      <c r="R309" s="3">
        <f t="shared" si="14"/>
        <v>1.9929872528994188</v>
      </c>
      <c r="S309" s="3">
        <f>(-0.042-0.014*'Com TS variável MC2020'!Q318)*('Modelos normativos'!AP309-ABS('Modelos Propostos'!K309)-'Dataset experimental'!W309+COS(T309))</f>
        <v>0.13547754026369299</v>
      </c>
      <c r="T309" s="3">
        <f>'Dataset experimental'!O309-('Modelos normativos'!AQ309-SIN(0.083/('Dataset experimental'!M309-'Dataset experimental'!O309))-'Modelos empíricos'!I309)/0.646</f>
        <v>2.3271633206390421</v>
      </c>
      <c r="X309" s="3">
        <f>'Modelos normativos'!S309+'Avaliação do resultado ML'!A309</f>
        <v>0.14658012732171541</v>
      </c>
      <c r="Y309" s="3">
        <f>X309/'Dataset experimental'!$AF309</f>
        <v>0.8622360430689141</v>
      </c>
      <c r="AK309" s="3">
        <f>'Modelos Propostos'!B309+H309</f>
        <v>0.20674019830547744</v>
      </c>
      <c r="AL309" s="3">
        <f>AK309/'Dataset experimental'!$AF309</f>
        <v>1.2161188135616319</v>
      </c>
      <c r="AW309" s="3">
        <f>'Modelos normativos'!S309+F309</f>
        <v>0.22472880951279908</v>
      </c>
      <c r="AX309" s="3">
        <f>AW309/'Dataset experimental'!$AF309</f>
        <v>1.3219341736047003</v>
      </c>
      <c r="BI309" s="3">
        <f>'Modelos Propostos'!B309+S309</f>
        <v>0.27412636846013755</v>
      </c>
      <c r="BJ309" s="3">
        <f>BI309/'Dataset experimental'!$AF309</f>
        <v>1.6125080497655149</v>
      </c>
      <c r="BU309" s="3">
        <f>'Modelos Propostos'!B309+L309</f>
        <v>0.27435406085620362</v>
      </c>
      <c r="BV309" s="3">
        <f>BU309/'Dataset experimental'!$AF309</f>
        <v>1.6138474168011976</v>
      </c>
      <c r="CH309" s="3">
        <f>'Modelos Propostos'!B309+Q309</f>
        <v>0.24459933856943</v>
      </c>
      <c r="CI309" s="3">
        <f>CH309/'Dataset experimental'!$AF309</f>
        <v>1.4388196386437058</v>
      </c>
    </row>
    <row r="310" spans="1:87" x14ac:dyDescent="0.25">
      <c r="A310" s="3">
        <f t="shared" si="12"/>
        <v>3.6488995729924284E-3</v>
      </c>
      <c r="B310" s="8">
        <f>'Dataset experimental'!K310*COS('Dataset experimental'!AC310)-'Dataset experimental'!M310-'Dataset experimental'!C310</f>
        <v>-0.55068922529179631</v>
      </c>
      <c r="C310" s="8">
        <f>('Dataset experimental'!AE310+SIN('Avaliação do resultado ML'!B310))*0.70674187</f>
        <v>0.22453838206659776</v>
      </c>
      <c r="D310" s="8">
        <f>'Modelos Propostos'!E310+'Avaliação do resultado ML'!C310-'Modelos normativos'!AQ310</f>
        <v>-0.49272985278590892</v>
      </c>
      <c r="E310" s="8">
        <f>'Modelos empíricos'!I310+1.1854</f>
        <v>2.5203461800416611</v>
      </c>
      <c r="F310" s="3">
        <f>-0.01753*('Modelos normativos'!AN310-'Dataset experimental'!C310-ABS(G310)-('Modelos Propostos'!E310-'Modelos normativos'!AP310)/0.25291)</f>
        <v>8.9877480235204116E-2</v>
      </c>
      <c r="G310" s="3">
        <f>'Dataset experimental'!K310+'Modelos empíricos'!K310^2+('Modelos Propostos'!E310-'Modelos normativos'!AQ310)*4.10553</f>
        <v>-3.4127936703317627</v>
      </c>
      <c r="H310" s="3">
        <f t="shared" si="13"/>
        <v>5.2266307898340927E-2</v>
      </c>
      <c r="I310" s="3">
        <f>(1.61428/'Dataset experimental'!Q310)^3</f>
        <v>-38.287335227805464</v>
      </c>
      <c r="J310" s="3">
        <f>SIN('Dataset experimental'!E310)+1.450178*(SIN('Avaliação do resultado ML'!I310)+'Dataset experimental'!C310)</f>
        <v>1.3491724177546405</v>
      </c>
      <c r="K310" s="3">
        <f>('Modelos empíricos'!C310-'Dataset experimental'!G310)*'Dataset experimental'!AE310-'Modelos normativos'!AP310</f>
        <v>0.24285645517685306</v>
      </c>
      <c r="L310" s="3">
        <f>0.0076*'Dataset experimental'!B310+'Avaliação do resultado ML'!M310+'Avaliação do resultado ML'!N310+(-0.0328)*(0.0171*'Dataset experimental'!AD310-0.9442)*'Avaliação do resultado ML'!O310-'Avaliação do resultado ML'!P310-0.0364</f>
        <v>0.11997550415578644</v>
      </c>
      <c r="M310" s="8">
        <f>0.03283*SIN(0.7328*'Dataset experimental'!D310-1.8266)</f>
        <v>-1.1595882783440576E-2</v>
      </c>
      <c r="N310" s="8">
        <f>0.0476*SIN(4.2067/(0.0095*'Dataset experimental'!P310-1.9338)^3)</f>
        <v>4.135060507021409E-2</v>
      </c>
      <c r="O310" s="8">
        <f>0.0214*'Dataset experimental'!F310-3.1067*'Dataset experimental'!B310*'Dataset experimental'!P310*('Dataset experimental'!T310-'Dataset experimental'!R310)*(0.39*'Dataset experimental'!P310*'Dataset experimental'!T310/'Dataset experimental'!V310-'Dataset experimental'!Z310+3.12)/(100000*'Dataset experimental'!V310)+0.7995</f>
        <v>0.89592722713178785</v>
      </c>
      <c r="P310" s="8">
        <f>0.4461*('Dataset experimental'!Z310-0.6*'Modelos normativos'!AB310)*(3.4*'Dataset experimental'!L310+0.17*'Dataset experimental'!B310/'Modelos normativos'!AC310)/200000</f>
        <v>6.6676030151902085E-2</v>
      </c>
      <c r="Q310" s="3">
        <f>0.0076*'Dataset experimental'!B310+(-0.0328)*(0.0171*'Dataset experimental'!AD310-0.9442)*'Avaliação do resultado ML'!O310-'Avaliação do resultado ML'!P310-0.0364</f>
        <v>9.0220781869012931E-2</v>
      </c>
      <c r="R310" s="3">
        <f t="shared" si="14"/>
        <v>2.2954654533689527</v>
      </c>
      <c r="S310" s="3">
        <f>(-0.042-0.014*'Com TS variável MC2020'!Q319)*('Modelos normativos'!AP310-ABS('Modelos Propostos'!K310)-'Dataset experimental'!W310+COS(T310))</f>
        <v>0.10743321753272243</v>
      </c>
      <c r="T310" s="3">
        <f>'Dataset experimental'!O310-('Modelos normativos'!AQ310-SIN(0.083/('Dataset experimental'!M310-'Dataset experimental'!O310))-'Modelos empíricos'!I310)/0.646</f>
        <v>1.9183260034000265</v>
      </c>
      <c r="X310" s="3">
        <f>'Modelos normativos'!S310+'Avaliação do resultado ML'!A310</f>
        <v>0.16623205761841819</v>
      </c>
      <c r="Y310" s="3">
        <f>X310/'Dataset experimental'!$AF310</f>
        <v>0.83116028809209097</v>
      </c>
      <c r="AK310" s="3">
        <f>'Modelos Propostos'!B310+H310</f>
        <v>0.22218092057218225</v>
      </c>
      <c r="AL310" s="3">
        <f>AK310/'Dataset experimental'!$AF310</f>
        <v>1.1109046028609111</v>
      </c>
      <c r="AW310" s="3">
        <f>'Modelos normativos'!S310+F310</f>
        <v>0.25246063828062992</v>
      </c>
      <c r="AX310" s="3">
        <f>AW310/'Dataset experimental'!$AF310</f>
        <v>1.2623031914031495</v>
      </c>
      <c r="BI310" s="3">
        <f>'Modelos Propostos'!B310+S310</f>
        <v>0.27734783020656378</v>
      </c>
      <c r="BJ310" s="3">
        <f>BI310/'Dataset experimental'!$AF310</f>
        <v>1.3867391510328189</v>
      </c>
      <c r="BU310" s="3">
        <f>'Modelos Propostos'!B310+L310</f>
        <v>0.28989011682962779</v>
      </c>
      <c r="BV310" s="3">
        <f>BU310/'Dataset experimental'!$AF310</f>
        <v>1.4494505841481389</v>
      </c>
      <c r="CH310" s="3">
        <f>'Modelos Propostos'!B310+Q310</f>
        <v>0.26013539454285428</v>
      </c>
      <c r="CI310" s="3">
        <f>CH310/'Dataset experimental'!$AF310</f>
        <v>1.3006769727142713</v>
      </c>
    </row>
    <row r="311" spans="1:87" x14ac:dyDescent="0.25">
      <c r="A311" s="3">
        <f t="shared" si="12"/>
        <v>2.5547023927188564E-3</v>
      </c>
      <c r="B311" s="8">
        <f>'Dataset experimental'!K311*COS('Dataset experimental'!AC311)-'Dataset experimental'!M311-'Dataset experimental'!C311</f>
        <v>-2.0516179249771493</v>
      </c>
      <c r="C311" s="8">
        <f>('Dataset experimental'!AE311+SIN('Avaliação do resultado ML'!B311))*0.70674187</f>
        <v>-0.51000168000116075</v>
      </c>
      <c r="D311" s="8">
        <f>'Modelos Propostos'!E311+'Avaliação do resultado ML'!C311-'Modelos normativos'!AQ311</f>
        <v>-0.43683864392868688</v>
      </c>
      <c r="E311" s="8">
        <f>'Modelos empíricos'!I311+1.1854</f>
        <v>2.2768978399566908</v>
      </c>
      <c r="F311" s="3">
        <f>-0.01753*('Modelos normativos'!AN311-'Dataset experimental'!C311-ABS(G311)-('Modelos Propostos'!E311-'Modelos normativos'!AP311)/0.25291)</f>
        <v>6.2096844581466935E-2</v>
      </c>
      <c r="G311" s="3">
        <f>'Dataset experimental'!K311+'Modelos empíricos'!K311^2+('Modelos Propostos'!E311-'Modelos normativos'!AQ311)*4.10553</f>
        <v>0.7328483270563837</v>
      </c>
      <c r="H311" s="3">
        <f t="shared" si="13"/>
        <v>7.8683206455081811E-2</v>
      </c>
      <c r="I311" s="3">
        <f>(1.61428/'Dataset experimental'!Q311)^3</f>
        <v>-38.287335227805464</v>
      </c>
      <c r="J311" s="3">
        <f>SIN('Dataset experimental'!E311)+1.450178*(SIN('Avaliação do resultado ML'!I311)+'Dataset experimental'!C311)</f>
        <v>1.3491724177546405</v>
      </c>
      <c r="K311" s="3">
        <f>('Modelos empíricos'!C311-'Dataset experimental'!G311)*'Dataset experimental'!AE311-'Modelos normativos'!AP311</f>
        <v>1.0475137368320735</v>
      </c>
      <c r="L311" s="3">
        <f>0.0076*'Dataset experimental'!B311+'Avaliação do resultado ML'!M311+'Avaliação do resultado ML'!N311+(-0.0328)*(0.0171*'Dataset experimental'!AD311-0.9442)*'Avaliação do resultado ML'!O311-'Avaliação do resultado ML'!P311-0.0364</f>
        <v>0.14623594279789714</v>
      </c>
      <c r="M311" s="8">
        <f>0.03283*SIN(0.7328*'Dataset experimental'!D311-1.8266)</f>
        <v>-1.1595882783440576E-2</v>
      </c>
      <c r="N311" s="8">
        <f>0.0476*SIN(4.2067/(0.0095*'Dataset experimental'!P311-1.9338)^3)</f>
        <v>4.135060507021409E-2</v>
      </c>
      <c r="O311" s="8">
        <f>0.0214*'Dataset experimental'!F311-3.1067*'Dataset experimental'!B311*'Dataset experimental'!P311*('Dataset experimental'!T311-'Dataset experimental'!R311)*(0.39*'Dataset experimental'!P311*'Dataset experimental'!T311/'Dataset experimental'!V311-'Dataset experimental'!Z311+3.12)/(100000*'Dataset experimental'!V311)+0.7995</f>
        <v>0.99066009789717258</v>
      </c>
      <c r="P311" s="8">
        <f>0.4461*('Dataset experimental'!Z311-0.6*'Modelos normativos'!AB311)*(3.4*'Dataset experimental'!L311+0.17*'Dataset experimental'!B311/'Modelos normativos'!AC311)/200000</f>
        <v>5.9803425103425067E-2</v>
      </c>
      <c r="Q311" s="3">
        <f>0.0076*'Dataset experimental'!B311+(-0.0328)*(0.0171*'Dataset experimental'!AD311-0.9442)*'Avaliação do resultado ML'!O311-'Avaliação do resultado ML'!P311-0.0364</f>
        <v>0.1164812205111236</v>
      </c>
      <c r="R311" s="3">
        <f t="shared" si="14"/>
        <v>1.8585407151827174</v>
      </c>
      <c r="S311" s="3">
        <f>(-0.042-0.014*'Com TS variável MC2020'!Q320)*('Modelos normativos'!AP311-ABS('Modelos Propostos'!K311)-'Dataset experimental'!W311+COS(T311))</f>
        <v>0.10975044302361953</v>
      </c>
      <c r="T311" s="3">
        <f>'Dataset experimental'!O311-('Modelos normativos'!AQ311-SIN(0.083/('Dataset experimental'!M311-'Dataset experimental'!O311))-'Modelos empíricos'!I311)/0.646</f>
        <v>3.8372537789244632</v>
      </c>
      <c r="X311" s="3">
        <f>'Modelos normativos'!S311+'Avaliação do resultado ML'!A311</f>
        <v>0.13844216209332327</v>
      </c>
      <c r="Y311" s="3">
        <f>X311/'Dataset experimental'!$AF311</f>
        <v>0.81436565937248984</v>
      </c>
      <c r="AK311" s="3">
        <f>'Modelos Propostos'!B311+H311</f>
        <v>0.21457066615568623</v>
      </c>
      <c r="AL311" s="3">
        <f>AK311/'Dataset experimental'!$AF311</f>
        <v>1.2621803891510954</v>
      </c>
      <c r="AW311" s="3">
        <f>'Modelos normativos'!S311+F311</f>
        <v>0.19798430428207137</v>
      </c>
      <c r="AX311" s="3">
        <f>AW311/'Dataset experimental'!$AF311</f>
        <v>1.1646135546004197</v>
      </c>
      <c r="BI311" s="3">
        <f>'Modelos Propostos'!B311+S311</f>
        <v>0.24563790272422395</v>
      </c>
      <c r="BJ311" s="3">
        <f>BI311/'Dataset experimental'!$AF311</f>
        <v>1.4449288395542583</v>
      </c>
      <c r="BU311" s="3">
        <f>'Modelos Propostos'!B311+L311</f>
        <v>0.28212340249850154</v>
      </c>
      <c r="BV311" s="3">
        <f>BU311/'Dataset experimental'!$AF311</f>
        <v>1.6595494264617736</v>
      </c>
      <c r="CH311" s="3">
        <f>'Modelos Propostos'!B311+Q311</f>
        <v>0.25236868021172804</v>
      </c>
      <c r="CI311" s="3">
        <f>CH311/'Dataset experimental'!$AF311</f>
        <v>1.4845216483042825</v>
      </c>
    </row>
    <row r="312" spans="1:87" x14ac:dyDescent="0.25">
      <c r="A312" s="3">
        <f t="shared" si="12"/>
        <v>-8.6575561594593488E-3</v>
      </c>
      <c r="B312" s="8">
        <f>'Dataset experimental'!K312*COS('Dataset experimental'!AC312)-'Dataset experimental'!M312-'Dataset experimental'!C312</f>
        <v>-2.0516179249771493</v>
      </c>
      <c r="C312" s="8">
        <f>('Dataset experimental'!AE312+SIN('Avaliação do resultado ML'!B312))*0.70674187</f>
        <v>-0.36481468147853285</v>
      </c>
      <c r="D312" s="8">
        <f>'Modelos Propostos'!E312+'Avaliação do resultado ML'!C312-'Modelos normativos'!AQ312</f>
        <v>-0.32171369024360308</v>
      </c>
      <c r="E312" s="8">
        <f>'Modelos empíricos'!I312+1.1854</f>
        <v>2.3342956997652817</v>
      </c>
      <c r="F312" s="3">
        <f>-0.01753*('Modelos normativos'!AN312-'Dataset experimental'!C312-ABS(G312)-('Modelos Propostos'!E312-'Modelos normativos'!AP312)/0.25291)</f>
        <v>4.2547935282698665E-2</v>
      </c>
      <c r="G312" s="3">
        <f>'Dataset experimental'!K312+'Modelos empíricos'!K312^2+('Modelos Propostos'!E312-'Modelos normativos'!AQ312)*4.10553</f>
        <v>7.0206269329209259E-2</v>
      </c>
      <c r="H312" s="3">
        <f t="shared" si="13"/>
        <v>6.1158005842182013E-2</v>
      </c>
      <c r="I312" s="3">
        <f>(1.61428/'Dataset experimental'!Q312)^3</f>
        <v>-38.287335227805464</v>
      </c>
      <c r="J312" s="3">
        <f>SIN('Dataset experimental'!E312)+1.450178*(SIN('Avaliação do resultado ML'!I312)+'Dataset experimental'!C312)</f>
        <v>1.3491724177546405</v>
      </c>
      <c r="K312" s="3">
        <f>('Modelos empíricos'!C312-'Dataset experimental'!G312)*'Dataset experimental'!AE312-'Modelos normativos'!AP312</f>
        <v>0.51369708703311523</v>
      </c>
      <c r="L312" s="3">
        <f>0.0076*'Dataset experimental'!B312+'Avaliação do resultado ML'!M312+'Avaliação do resultado ML'!N312+(-0.0328)*(0.0171*'Dataset experimental'!AD312-0.9442)*'Avaliação do resultado ML'!O312-'Avaliação do resultado ML'!P312-0.0364</f>
        <v>0.12877931539663251</v>
      </c>
      <c r="M312" s="8">
        <f>0.03283*SIN(0.7328*'Dataset experimental'!D312-1.8266)</f>
        <v>-1.1595882783440576E-2</v>
      </c>
      <c r="N312" s="8">
        <f>0.0476*SIN(4.2067/(0.0095*'Dataset experimental'!P312-1.9338)^3)</f>
        <v>4.135060507021409E-2</v>
      </c>
      <c r="O312" s="8">
        <f>0.0214*'Dataset experimental'!F312-3.1067*'Dataset experimental'!B312*'Dataset experimental'!P312*('Dataset experimental'!T312-'Dataset experimental'!R312)*(0.39*'Dataset experimental'!P312*'Dataset experimental'!T312/'Dataset experimental'!V312-'Dataset experimental'!Z312+3.12)/(100000*'Dataset experimental'!V312)+0.7995</f>
        <v>0.8068000011387001</v>
      </c>
      <c r="P312" s="8">
        <f>0.4461*('Dataset experimental'!Z312-0.6*'Modelos normativos'!AB312)*(3.4*'Dataset experimental'!L312+0.17*'Dataset experimental'!B312/'Modelos normativos'!AC312)/200000</f>
        <v>7.2820819296409059E-2</v>
      </c>
      <c r="Q312" s="3">
        <f>0.0076*'Dataset experimental'!B312+(-0.0328)*(0.0171*'Dataset experimental'!AD312-0.9442)*'Avaliação do resultado ML'!O312-'Avaliação do resultado ML'!P312-0.0364</f>
        <v>9.9024593109858935E-2</v>
      </c>
      <c r="R312" s="3">
        <f t="shared" si="14"/>
        <v>2.1056820545939154</v>
      </c>
      <c r="S312" s="3">
        <f>(-0.042-0.014*'Com TS variável MC2020'!Q321)*('Modelos normativos'!AP312-ABS('Modelos Propostos'!K312)-'Dataset experimental'!W312+COS(T312))</f>
        <v>0.10649679160801069</v>
      </c>
      <c r="T312" s="3">
        <f>'Dataset experimental'!O312-('Modelos normativos'!AQ312-SIN(0.083/('Dataset experimental'!M312-'Dataset experimental'!O312))-'Modelos empíricos'!I312)/0.646</f>
        <v>3.3275668330432668</v>
      </c>
      <c r="X312" s="3">
        <f>'Modelos normativos'!S312+'Avaliação do resultado ML'!A312</f>
        <v>0.16146133801919146</v>
      </c>
      <c r="Y312" s="3">
        <f>X312/'Dataset experimental'!$AF312</f>
        <v>0.80730669009595724</v>
      </c>
      <c r="AK312" s="3">
        <f>'Modelos Propostos'!B312+H312</f>
        <v>0.23517633402121371</v>
      </c>
      <c r="AL312" s="3">
        <f>AK312/'Dataset experimental'!$AF312</f>
        <v>1.1758816701060686</v>
      </c>
      <c r="AW312" s="3">
        <f>'Modelos normativos'!S312+F312</f>
        <v>0.21266682946134946</v>
      </c>
      <c r="AX312" s="3">
        <f>AW312/'Dataset experimental'!$AF312</f>
        <v>1.0633341473067472</v>
      </c>
      <c r="BI312" s="3">
        <f>'Modelos Propostos'!B312+S312</f>
        <v>0.28051511978704241</v>
      </c>
      <c r="BJ312" s="3">
        <f>BI312/'Dataset experimental'!$AF312</f>
        <v>1.402575598935212</v>
      </c>
      <c r="BU312" s="3">
        <f>'Modelos Propostos'!B312+L312</f>
        <v>0.30279764357566419</v>
      </c>
      <c r="BV312" s="3">
        <f>BU312/'Dataset experimental'!$AF312</f>
        <v>1.5139882178783208</v>
      </c>
      <c r="CH312" s="3">
        <f>'Modelos Propostos'!B312+Q312</f>
        <v>0.27304292128889063</v>
      </c>
      <c r="CI312" s="3">
        <f>CH312/'Dataset experimental'!$AF312</f>
        <v>1.365214606444453</v>
      </c>
    </row>
    <row r="313" spans="1:87" x14ac:dyDescent="0.25">
      <c r="A313" s="3">
        <f t="shared" si="12"/>
        <v>-1.8112737184295975E-2</v>
      </c>
      <c r="B313" s="8">
        <f>'Dataset experimental'!K313*COS('Dataset experimental'!AC313)-'Dataset experimental'!M313-'Dataset experimental'!C313</f>
        <v>-2.0516179249771493</v>
      </c>
      <c r="C313" s="8">
        <f>('Dataset experimental'!AE313+SIN('Avaliação do resultado ML'!B313))*0.70674187</f>
        <v>-0.22293678833533806</v>
      </c>
      <c r="D313" s="8">
        <f>'Modelos Propostos'!E313+'Avaliação do resultado ML'!C313-'Modelos normativos'!AQ313</f>
        <v>-0.20574617326948996</v>
      </c>
      <c r="E313" s="8">
        <f>'Modelos empíricos'!I313+1.1854</f>
        <v>2.2773827245532363</v>
      </c>
      <c r="F313" s="3">
        <f>-0.01753*('Modelos normativos'!AN313-'Dataset experimental'!C313-ABS(G313)-('Modelos Propostos'!E313-'Modelos normativos'!AP313)/0.25291)</f>
        <v>4.0226450638863674E-2</v>
      </c>
      <c r="G313" s="3">
        <f>'Dataset experimental'!K313+'Modelos empíricos'!K313^2+('Modelos Propostos'!E313-'Modelos normativos'!AQ313)*4.10553</f>
        <v>-0.36628334850961802</v>
      </c>
      <c r="H313" s="3">
        <f t="shared" si="13"/>
        <v>4.6405377659059763E-2</v>
      </c>
      <c r="I313" s="3">
        <f>(1.61428/'Dataset experimental'!Q313)^3</f>
        <v>-38.287335227805464</v>
      </c>
      <c r="J313" s="3">
        <f>SIN('Dataset experimental'!E313)+1.450178*(SIN('Avaliação do resultado ML'!I313)+'Dataset experimental'!C313)</f>
        <v>1.3491724177546405</v>
      </c>
      <c r="K313" s="3">
        <f>('Modelos empíricos'!C313-'Dataset experimental'!G313)*'Dataset experimental'!AE313-'Modelos normativos'!AP313</f>
        <v>6.4332841430853493E-2</v>
      </c>
      <c r="L313" s="3">
        <f>0.0076*'Dataset experimental'!B313+'Avaliação do resultado ML'!M313+'Avaliação do resultado ML'!N313+(-0.0328)*(0.0171*'Dataset experimental'!AD313-0.9442)*'Avaliação do resultado ML'!O313-'Avaliação do resultado ML'!P313-0.0364</f>
        <v>0.11411938189655781</v>
      </c>
      <c r="M313" s="8">
        <f>0.03283*SIN(0.7328*'Dataset experimental'!D313-1.8266)</f>
        <v>-1.1595882783440576E-2</v>
      </c>
      <c r="N313" s="8">
        <f>0.0476*SIN(4.2067/(0.0095*'Dataset experimental'!P313-1.9338)^3)</f>
        <v>4.135060507021409E-2</v>
      </c>
      <c r="O313" s="8">
        <f>0.0214*'Dataset experimental'!F313-3.1067*'Dataset experimental'!B313*'Dataset experimental'!P313*('Dataset experimental'!T313-'Dataset experimental'!R313)*(0.39*'Dataset experimental'!P313*'Dataset experimental'!T313/'Dataset experimental'!V313-'Dataset experimental'!Z313+3.12)/(100000*'Dataset experimental'!V313)+0.7995</f>
        <v>0.62713044789609007</v>
      </c>
      <c r="P313" s="8">
        <f>0.4461*('Dataset experimental'!Z313-0.6*'Modelos normativos'!AB313)*(3.4*'Dataset experimental'!L313+0.17*'Dataset experimental'!B313/'Modelos normativos'!AC313)/200000</f>
        <v>8.5541520744253807E-2</v>
      </c>
      <c r="Q313" s="3">
        <f>0.0076*'Dataset experimental'!B313+(-0.0328)*(0.0171*'Dataset experimental'!AD313-0.9442)*'Avaliação do resultado ML'!O313-'Avaliação do resultado ML'!P313-0.0364</f>
        <v>8.4364659609784273E-2</v>
      </c>
      <c r="R313" s="3">
        <f t="shared" si="14"/>
        <v>2.459184423300953</v>
      </c>
      <c r="S313" s="3">
        <f>(-0.042-0.014*'Com TS variável MC2020'!Q322)*('Modelos normativos'!AP313-ABS('Modelos Propostos'!K313)-'Dataset experimental'!W313+COS(T313))</f>
        <v>9.0429771235826586E-2</v>
      </c>
      <c r="T313" s="3">
        <f>'Dataset experimental'!O313-('Modelos normativos'!AQ313-SIN(0.083/('Dataset experimental'!M313-'Dataset experimental'!O313))-'Modelos empíricos'!I313)/0.646</f>
        <v>2.6545700246839647</v>
      </c>
      <c r="X313" s="3">
        <f>'Modelos normativos'!S313+'Avaliação do resultado ML'!A313</f>
        <v>0.1854573878375739</v>
      </c>
      <c r="Y313" s="3">
        <f>X313/'Dataset experimental'!$AF313</f>
        <v>0.7418295513502956</v>
      </c>
      <c r="AK313" s="3">
        <f>'Modelos Propostos'!B313+H313</f>
        <v>0.25945135180858542</v>
      </c>
      <c r="AL313" s="3">
        <f>AK313/'Dataset experimental'!$AF313</f>
        <v>1.0378054072343417</v>
      </c>
      <c r="AW313" s="3">
        <f>'Modelos normativos'!S313+F313</f>
        <v>0.24379657566073357</v>
      </c>
      <c r="AX313" s="3">
        <f>AW313/'Dataset experimental'!$AF313</f>
        <v>0.97518630264293427</v>
      </c>
      <c r="BI313" s="3">
        <f>'Modelos Propostos'!B313+S313</f>
        <v>0.30347574538535227</v>
      </c>
      <c r="BJ313" s="3">
        <f>BI313/'Dataset experimental'!$AF313</f>
        <v>1.2139029815414091</v>
      </c>
      <c r="BU313" s="3">
        <f>'Modelos Propostos'!B313+L313</f>
        <v>0.32716535604608349</v>
      </c>
      <c r="BV313" s="3">
        <f>BU313/'Dataset experimental'!$AF313</f>
        <v>1.308661424184334</v>
      </c>
      <c r="CH313" s="3">
        <f>'Modelos Propostos'!B313+Q313</f>
        <v>0.29741063375930993</v>
      </c>
      <c r="CI313" s="3">
        <f>CH313/'Dataset experimental'!$AF313</f>
        <v>1.1896425350372397</v>
      </c>
    </row>
    <row r="314" spans="1:87" x14ac:dyDescent="0.25">
      <c r="A314" s="3">
        <f t="shared" si="12"/>
        <v>-2.7653732776141457E-2</v>
      </c>
      <c r="B314" s="8">
        <f>'Dataset experimental'!K314*COS('Dataset experimental'!AC314)-'Dataset experimental'!M314-'Dataset experimental'!C314</f>
        <v>-2.0516179249771493</v>
      </c>
      <c r="C314" s="8">
        <f>('Dataset experimental'!AE314+SIN('Avaliação do resultado ML'!B314))*0.70674187</f>
        <v>-3.2249590845504737E-2</v>
      </c>
      <c r="D314" s="8">
        <f>'Modelos Propostos'!E314+'Avaliação do resultado ML'!C314-'Modelos normativos'!AQ314</f>
        <v>-9.7157657861800251E-2</v>
      </c>
      <c r="E314" s="8">
        <f>'Modelos empíricos'!I314+1.1854</f>
        <v>2.2669761315649657</v>
      </c>
      <c r="F314" s="3">
        <f>-0.01753*('Modelos normativos'!AN314-'Dataset experimental'!C314-ABS(G314)-('Modelos Propostos'!E314-'Modelos normativos'!AP314)/0.25291)</f>
        <v>2.5474358473446736E-2</v>
      </c>
      <c r="G314" s="3">
        <f>'Dataset experimental'!K314+'Modelos empíricos'!K314^2+('Modelos Propostos'!E314-'Modelos normativos'!AQ314)*4.10553</f>
        <v>-0.83630290930681705</v>
      </c>
      <c r="H314" s="3">
        <f t="shared" si="13"/>
        <v>3.3418067713872464E-2</v>
      </c>
      <c r="I314" s="3">
        <f>(1.61428/'Dataset experimental'!Q314)^3</f>
        <v>-38.287335227805464</v>
      </c>
      <c r="J314" s="3">
        <f>SIN('Dataset experimental'!E314)+1.450178*(SIN('Avaliação do resultado ML'!I314)+'Dataset experimental'!C314)</f>
        <v>1.3491724177546405</v>
      </c>
      <c r="K314" s="3">
        <f>('Modelos empíricos'!C314-'Dataset experimental'!G314)*'Dataset experimental'!AE314-'Modelos normativos'!AP314</f>
        <v>-0.3312599074326037</v>
      </c>
      <c r="L314" s="3">
        <f>0.0076*'Dataset experimental'!B314+'Avaliação do resultado ML'!M314+'Avaliação do resultado ML'!N314+(-0.0328)*(0.0171*'Dataset experimental'!AD314-0.9442)*'Avaliação do resultado ML'!O314-'Avaliação do resultado ML'!P314-0.0364</f>
        <v>0.10127261295706298</v>
      </c>
      <c r="M314" s="8">
        <f>0.03283*SIN(0.7328*'Dataset experimental'!D314-1.8266)</f>
        <v>-1.1595882783440576E-2</v>
      </c>
      <c r="N314" s="8">
        <f>0.0476*SIN(4.2067/(0.0095*'Dataset experimental'!P314-1.9338)^3)</f>
        <v>4.135060507021409E-2</v>
      </c>
      <c r="O314" s="8">
        <f>0.0214*'Dataset experimental'!F314-3.1067*'Dataset experimental'!B314*'Dataset experimental'!P314*('Dataset experimental'!T314-'Dataset experimental'!R314)*(0.39*'Dataset experimental'!P314*'Dataset experimental'!T314/'Dataset experimental'!V314-'Dataset experimental'!Z314+3.12)/(100000*'Dataset experimental'!V314)+0.7995</f>
        <v>0.45808371635215483</v>
      </c>
      <c r="P314" s="8">
        <f>0.4461*('Dataset experimental'!Z314-0.6*'Modelos normativos'!AB314)*(3.4*'Dataset experimental'!L314+0.17*'Dataset experimental'!B314/'Modelos normativos'!AC314)/200000</f>
        <v>9.7510120676155804E-2</v>
      </c>
      <c r="Q314" s="3">
        <f>0.0076*'Dataset experimental'!B314+(-0.0328)*(0.0171*'Dataset experimental'!AD314-0.9442)*'Avaliação do resultado ML'!O314-'Avaliação do resultado ML'!P314-0.0364</f>
        <v>7.151789067028945E-2</v>
      </c>
      <c r="R314" s="3">
        <f t="shared" si="14"/>
        <v>3.0304748264970098</v>
      </c>
      <c r="S314" s="3">
        <f>(-0.042-0.014*'Com TS variável MC2020'!Q323)*('Modelos normativos'!AP314-ABS('Modelos Propostos'!K314)-'Dataset experimental'!W314+COS(T314))</f>
        <v>9.564141337637104E-2</v>
      </c>
      <c r="T314" s="3">
        <f>'Dataset experimental'!O314-('Modelos normativos'!AQ314-SIN(0.083/('Dataset experimental'!M314-'Dataset experimental'!O314))-'Modelos empíricos'!I314)/0.646</f>
        <v>2.3544289575756348</v>
      </c>
      <c r="X314" s="3">
        <f>'Modelos normativos'!S314+'Avaliação do resultado ML'!A314</f>
        <v>0.20738984524937731</v>
      </c>
      <c r="Y314" s="3">
        <f>X314/'Dataset experimental'!$AF314</f>
        <v>0.71513739741164595</v>
      </c>
      <c r="AK314" s="3">
        <f>'Modelos Propostos'!B314+H314</f>
        <v>0.28318420881487466</v>
      </c>
      <c r="AL314" s="3">
        <f>AK314/'Dataset experimental'!$AF314</f>
        <v>0.97649727177542989</v>
      </c>
      <c r="AW314" s="3">
        <f>'Modelos normativos'!S314+F314</f>
        <v>0.26051793649896549</v>
      </c>
      <c r="AX314" s="3">
        <f>AW314/'Dataset experimental'!$AF314</f>
        <v>0.89833771206539825</v>
      </c>
      <c r="BI314" s="3">
        <f>'Modelos Propostos'!B314+S314</f>
        <v>0.34540755447737326</v>
      </c>
      <c r="BJ314" s="3">
        <f>BI314/'Dataset experimental'!$AF314</f>
        <v>1.1910605326805974</v>
      </c>
      <c r="BU314" s="3">
        <f>'Modelos Propostos'!B314+L314</f>
        <v>0.35103875405806517</v>
      </c>
      <c r="BV314" s="3">
        <f>BU314/'Dataset experimental'!$AF314</f>
        <v>1.2104784622691904</v>
      </c>
      <c r="CH314" s="3">
        <f>'Modelos Propostos'!B314+Q314</f>
        <v>0.32128403177129167</v>
      </c>
      <c r="CI314" s="3">
        <f>CH314/'Dataset experimental'!$AF314</f>
        <v>1.1078759716251438</v>
      </c>
    </row>
    <row r="315" spans="1:87" x14ac:dyDescent="0.25">
      <c r="A315" s="3">
        <f t="shared" si="12"/>
        <v>-1.122971800547826E-2</v>
      </c>
      <c r="B315" s="8">
        <f>'Dataset experimental'!K315*COS('Dataset experimental'!AC315)-'Dataset experimental'!M315-'Dataset experimental'!C315</f>
        <v>-1.9995490041296886</v>
      </c>
      <c r="C315" s="8">
        <f>('Dataset experimental'!AE315+SIN('Avaliação do resultado ML'!B315))*0.70674187</f>
        <v>-0.38097771844953726</v>
      </c>
      <c r="D315" s="8">
        <f>'Modelos Propostos'!E315+'Avaliação do resultado ML'!C315-'Modelos normativos'!AQ315</f>
        <v>-0.32979566075908728</v>
      </c>
      <c r="E315" s="8">
        <f>'Modelos empíricos'!I315+1.1854</f>
        <v>2.5398284514872529</v>
      </c>
      <c r="F315" s="3">
        <f>-0.01753*('Modelos normativos'!AN315-'Dataset experimental'!C315-ABS(G315)-('Modelos Propostos'!E315-'Modelos normativos'!AP315)/0.25291)</f>
        <v>4.2424072850343914E-2</v>
      </c>
      <c r="G315" s="3">
        <f>'Dataset experimental'!K315+'Modelos empíricos'!K315^2+('Modelos Propostos'!E315-'Modelos normativos'!AQ315)*4.10553</f>
        <v>-7.174388055973846E-2</v>
      </c>
      <c r="H315" s="3">
        <f t="shared" si="13"/>
        <v>6.087905949327975E-2</v>
      </c>
      <c r="I315" s="3">
        <f>(1.61428/'Dataset experimental'!Q315)^3</f>
        <v>-38.287335227805464</v>
      </c>
      <c r="J315" s="3">
        <f>SIN('Dataset experimental'!E315)+1.450178*(SIN('Avaliação do resultado ML'!I315)+'Dataset experimental'!C315)</f>
        <v>1.3491724177546405</v>
      </c>
      <c r="K315" s="3">
        <f>('Modelos empíricos'!C315-'Dataset experimental'!G315)*'Dataset experimental'!AE315-'Modelos normativos'!AP315</f>
        <v>0.50520039653959503</v>
      </c>
      <c r="L315" s="3">
        <f>0.0076*'Dataset experimental'!B315+'Avaliação do resultado ML'!M315+'Avaliação do resultado ML'!N315+(-0.0328)*(0.0171*'Dataset experimental'!AD315-0.9442)*'Avaliação do resultado ML'!O315-'Avaliação do resultado ML'!P315-0.0364</f>
        <v>0.1285004751071907</v>
      </c>
      <c r="M315" s="8">
        <f>0.03283*SIN(0.7328*'Dataset experimental'!D315-1.8266)</f>
        <v>-1.1595882783440576E-2</v>
      </c>
      <c r="N315" s="8">
        <f>0.0476*SIN(4.2067/(0.0095*'Dataset experimental'!P315-1.9338)^3)</f>
        <v>4.135060507021409E-2</v>
      </c>
      <c r="O315" s="8">
        <f>0.0214*'Dataset experimental'!F315-3.1067*'Dataset experimental'!B315*'Dataset experimental'!P315*('Dataset experimental'!T315-'Dataset experimental'!R315)*(0.39*'Dataset experimental'!P315*'Dataset experimental'!T315/'Dataset experimental'!V315-'Dataset experimental'!Z315+3.12)/(100000*'Dataset experimental'!V315)+0.7995</f>
        <v>0.80566660574330895</v>
      </c>
      <c r="P315" s="8">
        <f>0.4461*('Dataset experimental'!Z315-0.6*'Modelos normativos'!AB315)*(3.4*'Dataset experimental'!L315+0.17*'Dataset experimental'!B315/'Modelos normativos'!AC315)/200000</f>
        <v>7.3113531440206686E-2</v>
      </c>
      <c r="Q315" s="3">
        <f>0.0076*'Dataset experimental'!B315+(-0.0328)*(0.0171*'Dataset experimental'!AD315-0.9442)*'Avaliação do resultado ML'!O315-'Avaliação do resultado ML'!P315-0.0364</f>
        <v>9.8745752820417185E-2</v>
      </c>
      <c r="R315" s="3">
        <f t="shared" si="14"/>
        <v>2.1107500046280361</v>
      </c>
      <c r="S315" s="3">
        <f>(-0.042-0.014*'Com TS variável MC2020'!Q324)*('Modelos normativos'!AP315-ABS('Modelos Propostos'!K315)-'Dataset experimental'!W315+COS(T315))</f>
        <v>0.10226977353352208</v>
      </c>
      <c r="T315" s="3">
        <f>'Dataset experimental'!O315-('Modelos normativos'!AQ315-SIN(0.083/('Dataset experimental'!M315-'Dataset experimental'!O315))-'Modelos empíricos'!I315)/0.646</f>
        <v>3.6457289874116436</v>
      </c>
      <c r="X315" s="3">
        <f>'Modelos normativos'!S315+'Avaliação do resultado ML'!A315</f>
        <v>0.16049556563312867</v>
      </c>
      <c r="Y315" s="3">
        <f>X315/'Dataset experimental'!$AF315</f>
        <v>0.94409156254781568</v>
      </c>
      <c r="AK315" s="3">
        <f>'Modelos Propostos'!B315+H315</f>
        <v>0.23643292309154962</v>
      </c>
      <c r="AL315" s="3">
        <f>AK315/'Dataset experimental'!$AF315</f>
        <v>1.3907819005385271</v>
      </c>
      <c r="AW315" s="3">
        <f>'Modelos normativos'!S315+F315</f>
        <v>0.21414935648895084</v>
      </c>
      <c r="AX315" s="3">
        <f>AW315/'Dataset experimental'!$AF315</f>
        <v>1.2597020969938284</v>
      </c>
      <c r="BI315" s="3">
        <f>'Modelos Propostos'!B315+S315</f>
        <v>0.27782363713179192</v>
      </c>
      <c r="BJ315" s="3">
        <f>BI315/'Dataset experimental'!$AF315</f>
        <v>1.6342566890105406</v>
      </c>
      <c r="BU315" s="3">
        <f>'Modelos Propostos'!B315+L315</f>
        <v>0.30405433870546056</v>
      </c>
      <c r="BV315" s="3">
        <f>BU315/'Dataset experimental'!$AF315</f>
        <v>1.7885549335615325</v>
      </c>
      <c r="CH315" s="3">
        <f>'Modelos Propostos'!B315+Q315</f>
        <v>0.27429961641868705</v>
      </c>
      <c r="CI315" s="3">
        <f>CH315/'Dataset experimental'!$AF315</f>
        <v>1.6135271554040413</v>
      </c>
    </row>
    <row r="316" spans="1:87" x14ac:dyDescent="0.25">
      <c r="A316" s="3">
        <f t="shared" si="12"/>
        <v>2.2180767611808261E-4</v>
      </c>
      <c r="B316" s="8">
        <f>'Dataset experimental'!K316*COS('Dataset experimental'!AC316)-'Dataset experimental'!M316-'Dataset experimental'!C316</f>
        <v>-2.0516179249771493</v>
      </c>
      <c r="C316" s="8">
        <f>('Dataset experimental'!AE316+SIN('Avaliação do resultado ML'!B316))*0.70674187</f>
        <v>-0.51000168000116075</v>
      </c>
      <c r="D316" s="8">
        <f>'Modelos Propostos'!E316+'Avaliação do resultado ML'!C316-'Modelos normativos'!AQ316</f>
        <v>-0.43683864392868688</v>
      </c>
      <c r="E316" s="8">
        <f>'Modelos empíricos'!I316+1.1854</f>
        <v>2.4224308852842498</v>
      </c>
      <c r="F316" s="3">
        <f>-0.01753*('Modelos normativos'!AN316-'Dataset experimental'!C316-ABS(G316)-('Modelos Propostos'!E316-'Modelos normativos'!AP316)/0.25291)</f>
        <v>6.2096844581466935E-2</v>
      </c>
      <c r="G316" s="3">
        <f>'Dataset experimental'!K316+'Modelos empíricos'!K316^2+('Modelos Propostos'!E316-'Modelos normativos'!AQ316)*4.10553</f>
        <v>0.7328483270563837</v>
      </c>
      <c r="H316" s="3">
        <f t="shared" si="13"/>
        <v>7.8683206455081811E-2</v>
      </c>
      <c r="I316" s="3">
        <f>(1.61428/'Dataset experimental'!Q316)^3</f>
        <v>-38.287335227805464</v>
      </c>
      <c r="J316" s="3">
        <f>SIN('Dataset experimental'!E316)+1.450178*(SIN('Avaliação do resultado ML'!I316)+'Dataset experimental'!C316)</f>
        <v>1.3491724177546405</v>
      </c>
      <c r="K316" s="3">
        <f>('Modelos empíricos'!C316-'Dataset experimental'!G316)*'Dataset experimental'!AE316-'Modelos normativos'!AP316</f>
        <v>1.0475137368320735</v>
      </c>
      <c r="L316" s="3">
        <f>0.0076*'Dataset experimental'!B316+'Avaliação do resultado ML'!M316+'Avaliação do resultado ML'!N316+(-0.0328)*(0.0171*'Dataset experimental'!AD316-0.9442)*'Avaliação do resultado ML'!O316-'Avaliação do resultado ML'!P316-0.0364</f>
        <v>0.14623594279789714</v>
      </c>
      <c r="M316" s="8">
        <f>0.03283*SIN(0.7328*'Dataset experimental'!D316-1.8266)</f>
        <v>-1.1595882783440576E-2</v>
      </c>
      <c r="N316" s="8">
        <f>0.0476*SIN(4.2067/(0.0095*'Dataset experimental'!P316-1.9338)^3)</f>
        <v>4.135060507021409E-2</v>
      </c>
      <c r="O316" s="8">
        <f>0.0214*'Dataset experimental'!F316-3.1067*'Dataset experimental'!B316*'Dataset experimental'!P316*('Dataset experimental'!T316-'Dataset experimental'!R316)*(0.39*'Dataset experimental'!P316*'Dataset experimental'!T316/'Dataset experimental'!V316-'Dataset experimental'!Z316+3.12)/(100000*'Dataset experimental'!V316)+0.7995</f>
        <v>0.99066009789717258</v>
      </c>
      <c r="P316" s="8">
        <f>0.4461*('Dataset experimental'!Z316-0.6*'Modelos normativos'!AB316)*(3.4*'Dataset experimental'!L316+0.17*'Dataset experimental'!B316/'Modelos normativos'!AC316)/200000</f>
        <v>5.9803425103425067E-2</v>
      </c>
      <c r="Q316" s="3">
        <f>0.0076*'Dataset experimental'!B316+(-0.0328)*(0.0171*'Dataset experimental'!AD316-0.9442)*'Avaliação do resultado ML'!O316-'Avaliação do resultado ML'!P316-0.0364</f>
        <v>0.1164812205111236</v>
      </c>
      <c r="R316" s="3">
        <f t="shared" si="14"/>
        <v>1.8585407151827174</v>
      </c>
      <c r="S316" s="3">
        <f>(-0.042-0.014*'Com TS variável MC2020'!Q325)*('Modelos normativos'!AP316-ABS('Modelos Propostos'!K316)-'Dataset experimental'!W316+COS(T316))</f>
        <v>0.10507341455035044</v>
      </c>
      <c r="T316" s="3">
        <f>'Dataset experimental'!O316-('Modelos normativos'!AQ316-SIN(0.083/('Dataset experimental'!M316-'Dataset experimental'!O316))-'Modelos empíricos'!I316)/0.646</f>
        <v>4.0625371308247091</v>
      </c>
      <c r="X316" s="3">
        <f>'Modelos normativos'!S316+'Avaliação do resultado ML'!A316</f>
        <v>0.13610926737672252</v>
      </c>
      <c r="Y316" s="3">
        <f>X316/'Dataset experimental'!$AF316</f>
        <v>0.9073951158448168</v>
      </c>
      <c r="AK316" s="3">
        <f>'Modelos Propostos'!B316+H316</f>
        <v>0.21457066615568623</v>
      </c>
      <c r="AL316" s="3">
        <f>AK316/'Dataset experimental'!$AF316</f>
        <v>1.4304711077045749</v>
      </c>
      <c r="AW316" s="3">
        <f>'Modelos normativos'!S316+F316</f>
        <v>0.19798430428207137</v>
      </c>
      <c r="AX316" s="3">
        <f>AW316/'Dataset experimental'!$AF316</f>
        <v>1.3198953618804758</v>
      </c>
      <c r="BI316" s="3">
        <f>'Modelos Propostos'!B316+S316</f>
        <v>0.24096087425095486</v>
      </c>
      <c r="BJ316" s="3">
        <f>BI316/'Dataset experimental'!$AF316</f>
        <v>1.6064058283396991</v>
      </c>
      <c r="BU316" s="3">
        <f>'Modelos Propostos'!B316+L316</f>
        <v>0.28212340249850154</v>
      </c>
      <c r="BV316" s="3">
        <f>BU316/'Dataset experimental'!$AF316</f>
        <v>1.8808226833233437</v>
      </c>
      <c r="CH316" s="3">
        <f>'Modelos Propostos'!B316+Q316</f>
        <v>0.25236868021172804</v>
      </c>
      <c r="CI316" s="3">
        <f>CH316/'Dataset experimental'!$AF316</f>
        <v>1.682457868078187</v>
      </c>
    </row>
    <row r="317" spans="1:87" x14ac:dyDescent="0.25">
      <c r="A317" s="3">
        <f t="shared" si="12"/>
        <v>-1.3261755676268718E-2</v>
      </c>
      <c r="B317" s="8">
        <f>'Dataset experimental'!K317*COS('Dataset experimental'!AC317)-'Dataset experimental'!M317-'Dataset experimental'!C317</f>
        <v>-2.0516179249771493</v>
      </c>
      <c r="C317" s="8">
        <f>('Dataset experimental'!AE317+SIN('Avaliação do resultado ML'!B317))*0.70674187</f>
        <v>-0.36481468147853285</v>
      </c>
      <c r="D317" s="8">
        <f>'Modelos Propostos'!E317+'Avaliação do resultado ML'!C317-'Modelos normativos'!AQ317</f>
        <v>-0.32171369024360308</v>
      </c>
      <c r="E317" s="8">
        <f>'Modelos empíricos'!I317+1.1854</f>
        <v>2.6215196247066022</v>
      </c>
      <c r="F317" s="3">
        <f>-0.01753*('Modelos normativos'!AN317-'Dataset experimental'!C317-ABS(G317)-('Modelos Propostos'!E317-'Modelos normativos'!AP317)/0.25291)</f>
        <v>4.2547935282698665E-2</v>
      </c>
      <c r="G317" s="3">
        <f>'Dataset experimental'!K317+'Modelos empíricos'!K317^2+('Modelos Propostos'!E317-'Modelos normativos'!AQ317)*4.10553</f>
        <v>7.0206269329209259E-2</v>
      </c>
      <c r="H317" s="3">
        <f t="shared" si="13"/>
        <v>6.1158005842182013E-2</v>
      </c>
      <c r="I317" s="3">
        <f>(1.61428/'Dataset experimental'!Q317)^3</f>
        <v>-38.287335227805464</v>
      </c>
      <c r="J317" s="3">
        <f>SIN('Dataset experimental'!E317)+1.450178*(SIN('Avaliação do resultado ML'!I317)+'Dataset experimental'!C317)</f>
        <v>1.3491724177546405</v>
      </c>
      <c r="K317" s="3">
        <f>('Modelos empíricos'!C317-'Dataset experimental'!G317)*'Dataset experimental'!AE317-'Modelos normativos'!AP317</f>
        <v>0.51369708703311523</v>
      </c>
      <c r="L317" s="3">
        <f>0.0076*'Dataset experimental'!B317+'Avaliação do resultado ML'!M317+'Avaliação do resultado ML'!N317+(-0.0328)*(0.0171*'Dataset experimental'!AD317-0.9442)*'Avaliação do resultado ML'!O317-'Avaliação do resultado ML'!P317-0.0364</f>
        <v>0.12877931539663251</v>
      </c>
      <c r="M317" s="8">
        <f>0.03283*SIN(0.7328*'Dataset experimental'!D317-1.8266)</f>
        <v>-1.1595882783440576E-2</v>
      </c>
      <c r="N317" s="8">
        <f>0.0476*SIN(4.2067/(0.0095*'Dataset experimental'!P317-1.9338)^3)</f>
        <v>4.135060507021409E-2</v>
      </c>
      <c r="O317" s="8">
        <f>0.0214*'Dataset experimental'!F317-3.1067*'Dataset experimental'!B317*'Dataset experimental'!P317*('Dataset experimental'!T317-'Dataset experimental'!R317)*(0.39*'Dataset experimental'!P317*'Dataset experimental'!T317/'Dataset experimental'!V317-'Dataset experimental'!Z317+3.12)/(100000*'Dataset experimental'!V317)+0.7995</f>
        <v>0.8068000011387001</v>
      </c>
      <c r="P317" s="8">
        <f>0.4461*('Dataset experimental'!Z317-0.6*'Modelos normativos'!AB317)*(3.4*'Dataset experimental'!L317+0.17*'Dataset experimental'!B317/'Modelos normativos'!AC317)/200000</f>
        <v>7.2820819296409059E-2</v>
      </c>
      <c r="Q317" s="3">
        <f>0.0076*'Dataset experimental'!B317+(-0.0328)*(0.0171*'Dataset experimental'!AD317-0.9442)*'Avaliação do resultado ML'!O317-'Avaliação do resultado ML'!P317-0.0364</f>
        <v>9.9024593109858935E-2</v>
      </c>
      <c r="R317" s="3">
        <f t="shared" si="14"/>
        <v>2.1056820545939154</v>
      </c>
      <c r="S317" s="3">
        <f>(-0.042-0.014*'Com TS variável MC2020'!Q326)*('Modelos normativos'!AP317-ABS('Modelos Propostos'!K317)-'Dataset experimental'!W317+COS(T317))</f>
        <v>0.10069860743852055</v>
      </c>
      <c r="T317" s="3">
        <f>'Dataset experimental'!O317-('Modelos normativos'!AQ317-SIN(0.083/('Dataset experimental'!M317-'Dataset experimental'!O317))-'Modelos empíricos'!I317)/0.646</f>
        <v>3.7721859118998</v>
      </c>
      <c r="X317" s="3">
        <f>'Modelos normativos'!S317+'Avaliação do resultado ML'!A317</f>
        <v>0.15685713850238209</v>
      </c>
      <c r="Y317" s="3">
        <f>X317/'Dataset experimental'!$AF317</f>
        <v>0.98035711563988803</v>
      </c>
      <c r="AK317" s="3">
        <f>'Modelos Propostos'!B317+H317</f>
        <v>0.23517633402121371</v>
      </c>
      <c r="AL317" s="3">
        <f>AK317/'Dataset experimental'!$AF317</f>
        <v>1.4698520876325856</v>
      </c>
      <c r="AW317" s="3">
        <f>'Modelos normativos'!S317+F317</f>
        <v>0.21266682946134946</v>
      </c>
      <c r="AX317" s="3">
        <f>AW317/'Dataset experimental'!$AF317</f>
        <v>1.3291676841334341</v>
      </c>
      <c r="BI317" s="3">
        <f>'Modelos Propostos'!B317+S317</f>
        <v>0.27471693561755228</v>
      </c>
      <c r="BJ317" s="3">
        <f>BI317/'Dataset experimental'!$AF317</f>
        <v>1.7169808476097017</v>
      </c>
      <c r="BU317" s="3">
        <f>'Modelos Propostos'!B317+L317</f>
        <v>0.30279764357566419</v>
      </c>
      <c r="BV317" s="3">
        <f>BU317/'Dataset experimental'!$AF317</f>
        <v>1.8924852723479011</v>
      </c>
      <c r="CH317" s="3">
        <f>'Modelos Propostos'!B317+Q317</f>
        <v>0.27304292128889063</v>
      </c>
      <c r="CI317" s="3">
        <f>CH317/'Dataset experimental'!$AF317</f>
        <v>1.7065182580555665</v>
      </c>
    </row>
    <row r="318" spans="1:87" x14ac:dyDescent="0.25">
      <c r="A318" s="3">
        <f t="shared" si="12"/>
        <v>-2.0499712149012566E-2</v>
      </c>
      <c r="B318" s="8">
        <f>'Dataset experimental'!K318*COS('Dataset experimental'!AC318)-'Dataset experimental'!M318-'Dataset experimental'!C318</f>
        <v>-2.0516179249771493</v>
      </c>
      <c r="C318" s="8">
        <f>('Dataset experimental'!AE318+SIN('Avaliação do resultado ML'!B318))*0.70674187</f>
        <v>-0.22293678833533806</v>
      </c>
      <c r="D318" s="8">
        <f>'Modelos Propostos'!E318+'Avaliação do resultado ML'!C318-'Modelos normativos'!AQ318</f>
        <v>-0.20574617326948996</v>
      </c>
      <c r="E318" s="8">
        <f>'Modelos empíricos'!I318+1.1854</f>
        <v>2.4262894597195865</v>
      </c>
      <c r="F318" s="3">
        <f>-0.01753*('Modelos normativos'!AN318-'Dataset experimental'!C318-ABS(G318)-('Modelos Propostos'!E318-'Modelos normativos'!AP318)/0.25291)</f>
        <v>4.0226450638863674E-2</v>
      </c>
      <c r="G318" s="3">
        <f>'Dataset experimental'!K318+'Modelos empíricos'!K318^2+('Modelos Propostos'!E318-'Modelos normativos'!AQ318)*4.10553</f>
        <v>-0.36628334850961802</v>
      </c>
      <c r="H318" s="3">
        <f t="shared" si="13"/>
        <v>4.6405377659059763E-2</v>
      </c>
      <c r="I318" s="3">
        <f>(1.61428/'Dataset experimental'!Q318)^3</f>
        <v>-38.287335227805464</v>
      </c>
      <c r="J318" s="3">
        <f>SIN('Dataset experimental'!E318)+1.450178*(SIN('Avaliação do resultado ML'!I318)+'Dataset experimental'!C318)</f>
        <v>1.3491724177546405</v>
      </c>
      <c r="K318" s="3">
        <f>('Modelos empíricos'!C318-'Dataset experimental'!G318)*'Dataset experimental'!AE318-'Modelos normativos'!AP318</f>
        <v>6.4332841430853493E-2</v>
      </c>
      <c r="L318" s="3">
        <f>0.0076*'Dataset experimental'!B318+'Avaliação do resultado ML'!M318+'Avaliação do resultado ML'!N318+(-0.0328)*(0.0171*'Dataset experimental'!AD318-0.9442)*'Avaliação do resultado ML'!O318-'Avaliação do resultado ML'!P318-0.0364</f>
        <v>0.11411938189655781</v>
      </c>
      <c r="M318" s="8">
        <f>0.03283*SIN(0.7328*'Dataset experimental'!D318-1.8266)</f>
        <v>-1.1595882783440576E-2</v>
      </c>
      <c r="N318" s="8">
        <f>0.0476*SIN(4.2067/(0.0095*'Dataset experimental'!P318-1.9338)^3)</f>
        <v>4.135060507021409E-2</v>
      </c>
      <c r="O318" s="8">
        <f>0.0214*'Dataset experimental'!F318-3.1067*'Dataset experimental'!B318*'Dataset experimental'!P318*('Dataset experimental'!T318-'Dataset experimental'!R318)*(0.39*'Dataset experimental'!P318*'Dataset experimental'!T318/'Dataset experimental'!V318-'Dataset experimental'!Z318+3.12)/(100000*'Dataset experimental'!V318)+0.7995</f>
        <v>0.62713044789609007</v>
      </c>
      <c r="P318" s="8">
        <f>0.4461*('Dataset experimental'!Z318-0.6*'Modelos normativos'!AB318)*(3.4*'Dataset experimental'!L318+0.17*'Dataset experimental'!B318/'Modelos normativos'!AC318)/200000</f>
        <v>8.5541520744253807E-2</v>
      </c>
      <c r="Q318" s="3">
        <f>0.0076*'Dataset experimental'!B318+(-0.0328)*(0.0171*'Dataset experimental'!AD318-0.9442)*'Avaliação do resultado ML'!O318-'Avaliação do resultado ML'!P318-0.0364</f>
        <v>8.4364659609784273E-2</v>
      </c>
      <c r="R318" s="3">
        <f t="shared" si="14"/>
        <v>2.459184423300953</v>
      </c>
      <c r="S318" s="3">
        <f>(-0.042-0.014*'Com TS variável MC2020'!Q327)*('Modelos normativos'!AP318-ABS('Modelos Propostos'!K318)-'Dataset experimental'!W318+COS(T318))</f>
        <v>9.3568437910943408E-2</v>
      </c>
      <c r="T318" s="3">
        <f>'Dataset experimental'!O318-('Modelos normativos'!AQ318-SIN(0.083/('Dataset experimental'!M318-'Dataset experimental'!O318))-'Modelos empíricos'!I318)/0.646</f>
        <v>2.8850758066752191</v>
      </c>
      <c r="X318" s="3">
        <f>'Modelos normativos'!S318+'Avaliação do resultado ML'!A318</f>
        <v>0.18307041287285733</v>
      </c>
      <c r="Y318" s="3">
        <f>X318/'Dataset experimental'!$AF318</f>
        <v>0.83213824033116968</v>
      </c>
      <c r="AK318" s="3">
        <f>'Modelos Propostos'!B318+H318</f>
        <v>0.25945135180858542</v>
      </c>
      <c r="AL318" s="3">
        <f>AK318/'Dataset experimental'!$AF318</f>
        <v>1.1793243264026609</v>
      </c>
      <c r="AW318" s="3">
        <f>'Modelos normativos'!S318+F318</f>
        <v>0.24379657566073357</v>
      </c>
      <c r="AX318" s="3">
        <f>AW318/'Dataset experimental'!$AF318</f>
        <v>1.1081662530033345</v>
      </c>
      <c r="BI318" s="3">
        <f>'Modelos Propostos'!B318+S318</f>
        <v>0.30661441206046908</v>
      </c>
      <c r="BJ318" s="3">
        <f>BI318/'Dataset experimental'!$AF318</f>
        <v>1.3937018730021322</v>
      </c>
      <c r="BU318" s="3">
        <f>'Modelos Propostos'!B318+L318</f>
        <v>0.32716535604608349</v>
      </c>
      <c r="BV318" s="3">
        <f>BU318/'Dataset experimental'!$AF318</f>
        <v>1.4871152547549249</v>
      </c>
      <c r="CH318" s="3">
        <f>'Modelos Propostos'!B318+Q318</f>
        <v>0.29741063375930993</v>
      </c>
      <c r="CI318" s="3">
        <f>CH318/'Dataset experimental'!$AF318</f>
        <v>1.3518665170877724</v>
      </c>
    </row>
    <row r="319" spans="1:87" x14ac:dyDescent="0.25">
      <c r="A319" s="3">
        <f t="shared" si="12"/>
        <v>-2.965423262871681E-2</v>
      </c>
      <c r="B319" s="8">
        <f>'Dataset experimental'!K319*COS('Dataset experimental'!AC319)-'Dataset experimental'!M319-'Dataset experimental'!C319</f>
        <v>-2.0516179249771493</v>
      </c>
      <c r="C319" s="8">
        <f>('Dataset experimental'!AE319+SIN('Avaliação do resultado ML'!B319))*0.70674187</f>
        <v>-3.2249590845504737E-2</v>
      </c>
      <c r="D319" s="8">
        <f>'Modelos Propostos'!E319+'Avaliação do resultado ML'!C319-'Modelos normativos'!AQ319</f>
        <v>-9.7157657861800251E-2</v>
      </c>
      <c r="E319" s="8">
        <f>'Modelos empíricos'!I319+1.1854</f>
        <v>2.3917733775147694</v>
      </c>
      <c r="F319" s="3">
        <f>-0.01753*('Modelos normativos'!AN319-'Dataset experimental'!C319-ABS(G319)-('Modelos Propostos'!E319-'Modelos normativos'!AP319)/0.25291)</f>
        <v>2.5474358473446736E-2</v>
      </c>
      <c r="G319" s="3">
        <f>'Dataset experimental'!K319+'Modelos empíricos'!K319^2+('Modelos Propostos'!E319-'Modelos normativos'!AQ319)*4.10553</f>
        <v>-0.83630290930681705</v>
      </c>
      <c r="H319" s="3">
        <f t="shared" si="13"/>
        <v>3.3418067713872464E-2</v>
      </c>
      <c r="I319" s="3">
        <f>(1.61428/'Dataset experimental'!Q319)^3</f>
        <v>-38.287335227805464</v>
      </c>
      <c r="J319" s="3">
        <f>SIN('Dataset experimental'!E319)+1.450178*(SIN('Avaliação do resultado ML'!I319)+'Dataset experimental'!C319)</f>
        <v>1.3491724177546405</v>
      </c>
      <c r="K319" s="3">
        <f>('Modelos empíricos'!C319-'Dataset experimental'!G319)*'Dataset experimental'!AE319-'Modelos normativos'!AP319</f>
        <v>-0.3312599074326037</v>
      </c>
      <c r="L319" s="3">
        <f>0.0076*'Dataset experimental'!B319+'Avaliação do resultado ML'!M319+'Avaliação do resultado ML'!N319+(-0.0328)*(0.0171*'Dataset experimental'!AD319-0.9442)*'Avaliação do resultado ML'!O319-'Avaliação do resultado ML'!P319-0.0364</f>
        <v>0.10127261295706298</v>
      </c>
      <c r="M319" s="8">
        <f>0.03283*SIN(0.7328*'Dataset experimental'!D319-1.8266)</f>
        <v>-1.1595882783440576E-2</v>
      </c>
      <c r="N319" s="8">
        <f>0.0476*SIN(4.2067/(0.0095*'Dataset experimental'!P319-1.9338)^3)</f>
        <v>4.135060507021409E-2</v>
      </c>
      <c r="O319" s="8">
        <f>0.0214*'Dataset experimental'!F319-3.1067*'Dataset experimental'!B319*'Dataset experimental'!P319*('Dataset experimental'!T319-'Dataset experimental'!R319)*(0.39*'Dataset experimental'!P319*'Dataset experimental'!T319/'Dataset experimental'!V319-'Dataset experimental'!Z319+3.12)/(100000*'Dataset experimental'!V319)+0.7995</f>
        <v>0.45808371635215483</v>
      </c>
      <c r="P319" s="8">
        <f>0.4461*('Dataset experimental'!Z319-0.6*'Modelos normativos'!AB319)*(3.4*'Dataset experimental'!L319+0.17*'Dataset experimental'!B319/'Modelos normativos'!AC319)/200000</f>
        <v>9.7510120676155804E-2</v>
      </c>
      <c r="Q319" s="3">
        <f>0.0076*'Dataset experimental'!B319+(-0.0328)*(0.0171*'Dataset experimental'!AD319-0.9442)*'Avaliação do resultado ML'!O319-'Avaliação do resultado ML'!P319-0.0364</f>
        <v>7.151789067028945E-2</v>
      </c>
      <c r="R319" s="3">
        <f t="shared" si="14"/>
        <v>3.0304748264970098</v>
      </c>
      <c r="S319" s="3">
        <f>(-0.042-0.014*'Com TS variável MC2020'!Q328)*('Modelos normativos'!AP319-ABS('Modelos Propostos'!K319)-'Dataset experimental'!W319+COS(T319))</f>
        <v>0.10077126143783417</v>
      </c>
      <c r="T319" s="3">
        <f>'Dataset experimental'!O319-('Modelos normativos'!AQ319-SIN(0.083/('Dataset experimental'!M319-'Dataset experimental'!O319))-'Modelos empíricos'!I319)/0.646</f>
        <v>2.5476135488292009</v>
      </c>
      <c r="X319" s="3">
        <f>'Modelos normativos'!S319+'Avaliação do resultado ML'!A319</f>
        <v>0.20538934539680195</v>
      </c>
      <c r="Y319" s="3">
        <f>X319/'Dataset experimental'!$AF319</f>
        <v>0.78995902075693059</v>
      </c>
      <c r="AK319" s="3">
        <f>'Modelos Propostos'!B319+H319</f>
        <v>0.28318420881487466</v>
      </c>
      <c r="AL319" s="3">
        <f>AK319/'Dataset experimental'!$AF319</f>
        <v>1.0891700339033641</v>
      </c>
      <c r="AW319" s="3">
        <f>'Modelos normativos'!S319+F319</f>
        <v>0.26051793649896549</v>
      </c>
      <c r="AX319" s="3">
        <f>AW319/'Dataset experimental'!$AF319</f>
        <v>1.0019920634575594</v>
      </c>
      <c r="BI319" s="3">
        <f>'Modelos Propostos'!B319+S319</f>
        <v>0.35053740253883636</v>
      </c>
      <c r="BJ319" s="3">
        <f>BI319/'Dataset experimental'!$AF319</f>
        <v>1.3482207789955245</v>
      </c>
      <c r="BU319" s="3">
        <f>'Modelos Propostos'!B319+L319</f>
        <v>0.35103875405806517</v>
      </c>
      <c r="BV319" s="3">
        <f>BU319/'Dataset experimental'!$AF319</f>
        <v>1.3501490540694814</v>
      </c>
      <c r="CH319" s="3">
        <f>'Modelos Propostos'!B319+Q319</f>
        <v>0.32128403177129167</v>
      </c>
      <c r="CI319" s="3">
        <f>CH319/'Dataset experimental'!$AF319</f>
        <v>1.2357078145049678</v>
      </c>
    </row>
    <row r="320" spans="1:87" x14ac:dyDescent="0.25">
      <c r="A320" s="3">
        <f t="shared" si="12"/>
        <v>-1.0366025534909441E-2</v>
      </c>
      <c r="B320" s="8">
        <f>'Dataset experimental'!K320*COS('Dataset experimental'!AC320)-'Dataset experimental'!M320-'Dataset experimental'!C320</f>
        <v>-1.884529150945947</v>
      </c>
      <c r="C320" s="8">
        <f>('Dataset experimental'!AE320+SIN('Avaliação do resultado ML'!B320))*0.70674187</f>
        <v>-0.41045111073443985</v>
      </c>
      <c r="D320" s="8">
        <f>'Modelos Propostos'!E320+'Avaliação do resultado ML'!C320-'Modelos normativos'!AQ320</f>
        <v>-0.34064501394604152</v>
      </c>
      <c r="E320" s="8">
        <f>'Modelos empíricos'!I320+1.1854</f>
        <v>2.5464560063434529</v>
      </c>
      <c r="F320" s="3">
        <f>-0.01753*('Modelos normativos'!AN320-'Dataset experimental'!C320-ABS(G320)-('Modelos Propostos'!E320-'Modelos normativos'!AP320)/0.25291)</f>
        <v>4.7590578142597144E-2</v>
      </c>
      <c r="G320" s="3">
        <f>'Dataset experimental'!K320+'Modelos empíricos'!K320^2+('Modelos Propostos'!E320-'Modelos normativos'!AQ320)*4.10553</f>
        <v>-0.38247303587097264</v>
      </c>
      <c r="H320" s="3">
        <f t="shared" si="13"/>
        <v>6.0262798154213225E-2</v>
      </c>
      <c r="I320" s="3">
        <f>(1.61428/'Dataset experimental'!Q320)^3</f>
        <v>-38.287335227805464</v>
      </c>
      <c r="J320" s="3">
        <f>SIN('Dataset experimental'!E320)+1.450178*(SIN('Avaliação do resultado ML'!I320)+'Dataset experimental'!C320)</f>
        <v>1.3491724177546405</v>
      </c>
      <c r="K320" s="3">
        <f>('Modelos empíricos'!C320-'Dataset experimental'!G320)*'Dataset experimental'!AE320-'Modelos normativos'!AP320</f>
        <v>0.48642910993994465</v>
      </c>
      <c r="L320" s="3">
        <f>0.0076*'Dataset experimental'!B320+'Avaliação do resultado ML'!M320+'Avaliação do resultado ML'!N320+(-0.0328)*(0.0171*'Dataset experimental'!AD320-0.9442)*'Avaliação do resultado ML'!O320-'Avaliação do resultado ML'!P320-0.0364</f>
        <v>0.1278844771730045</v>
      </c>
      <c r="M320" s="8">
        <f>0.03283*SIN(0.7328*'Dataset experimental'!D320-1.8266)</f>
        <v>-1.1595882783440576E-2</v>
      </c>
      <c r="N320" s="8">
        <f>0.0476*SIN(4.2067/(0.0095*'Dataset experimental'!P320-1.9338)^3)</f>
        <v>4.135060507021409E-2</v>
      </c>
      <c r="O320" s="8">
        <f>0.0214*'Dataset experimental'!F320-3.1067*'Dataset experimental'!B320*'Dataset experimental'!P320*('Dataset experimental'!T320-'Dataset experimental'!R320)*(0.39*'Dataset experimental'!P320*'Dataset experimental'!T320/'Dataset experimental'!V320-'Dataset experimental'!Z320+3.12)/(100000*'Dataset experimental'!V320)+0.7995</f>
        <v>0.8030086978705121</v>
      </c>
      <c r="P320" s="8">
        <f>0.4461*('Dataset experimental'!Z320-0.6*'Modelos normativos'!AB320)*(3.4*'Dataset experimental'!L320+0.17*'Dataset experimental'!B320/'Modelos normativos'!AC320)/200000</f>
        <v>7.3762060043789254E-2</v>
      </c>
      <c r="Q320" s="3">
        <f>0.0076*'Dataset experimental'!B320+(-0.0328)*(0.0171*'Dataset experimental'!AD320-0.9442)*'Avaliação do resultado ML'!O320-'Avaliação do resultado ML'!P320-0.0364</f>
        <v>9.8129754886230977E-2</v>
      </c>
      <c r="R320" s="3">
        <f t="shared" si="14"/>
        <v>2.1221131625144021</v>
      </c>
      <c r="S320" s="3">
        <f>(-0.042-0.014*'Com TS variável MC2020'!Q329)*('Modelos normativos'!AP320-ABS('Modelos Propostos'!K320)-'Dataset experimental'!W320+COS(T320))</f>
        <v>0.10047346986579977</v>
      </c>
      <c r="T320" s="3">
        <f>'Dataset experimental'!O320-('Modelos normativos'!AQ320-SIN(0.083/('Dataset experimental'!M320-'Dataset experimental'!O320))-'Modelos empíricos'!I320)/0.646</f>
        <v>3.6559883602540575</v>
      </c>
      <c r="X320" s="3">
        <f>'Modelos normativos'!S320+'Avaliação do resultado ML'!A320</f>
        <v>0.16495858435656688</v>
      </c>
      <c r="Y320" s="3">
        <f>X320/'Dataset experimental'!$AF320</f>
        <v>0.97034461386215809</v>
      </c>
      <c r="AK320" s="3">
        <f>'Modelos Propostos'!B320+H320</f>
        <v>0.23925617877916808</v>
      </c>
      <c r="AL320" s="3">
        <f>AK320/'Dataset experimental'!$AF320</f>
        <v>1.4073892869362827</v>
      </c>
      <c r="AW320" s="3">
        <f>'Modelos normativos'!S320+F320</f>
        <v>0.22291518803407348</v>
      </c>
      <c r="AX320" s="3">
        <f>AW320/'Dataset experimental'!$AF320</f>
        <v>1.3112658119651379</v>
      </c>
      <c r="BI320" s="3">
        <f>'Modelos Propostos'!B320+S320</f>
        <v>0.27946685049075459</v>
      </c>
      <c r="BJ320" s="3">
        <f>BI320/'Dataset experimental'!$AF320</f>
        <v>1.6439226499456152</v>
      </c>
      <c r="BU320" s="3">
        <f>'Modelos Propostos'!B320+L320</f>
        <v>0.30687785779795934</v>
      </c>
      <c r="BV320" s="3">
        <f>BU320/'Dataset experimental'!$AF320</f>
        <v>1.8051638693997607</v>
      </c>
      <c r="CH320" s="3">
        <f>'Modelos Propostos'!B320+Q320</f>
        <v>0.27712313551118584</v>
      </c>
      <c r="CI320" s="3">
        <f>CH320/'Dataset experimental'!$AF320</f>
        <v>1.6301360912422695</v>
      </c>
    </row>
    <row r="321" spans="1:87" x14ac:dyDescent="0.25">
      <c r="A321" s="3">
        <f t="shared" si="12"/>
        <v>-2.1239758772772399E-2</v>
      </c>
      <c r="B321" s="8">
        <f>'Dataset experimental'!K321*COS('Dataset experimental'!AC321)-'Dataset experimental'!M321-'Dataset experimental'!C321</f>
        <v>-1.884529150945947</v>
      </c>
      <c r="C321" s="8">
        <f>('Dataset experimental'!AE321+SIN('Avaliação do resultado ML'!B321))*0.70674187</f>
        <v>-0.26857321759124508</v>
      </c>
      <c r="D321" s="8">
        <f>'Modelos Propostos'!E321+'Avaliação do resultado ML'!C321-'Modelos normativos'!AQ321</f>
        <v>-0.22139384939141149</v>
      </c>
      <c r="E321" s="8">
        <f>'Modelos empíricos'!I321+1.1854</f>
        <v>2.5597235750695315</v>
      </c>
      <c r="F321" s="3">
        <f>-0.01753*('Modelos normativos'!AN321-'Dataset experimental'!C321-ABS(G321)-('Modelos Propostos'!E321-'Modelos normativos'!AP321)/0.25291)</f>
        <v>4.7668210699730873E-2</v>
      </c>
      <c r="G321" s="3">
        <f>'Dataset experimental'!K321+'Modelos empíricos'!K321^2+('Modelos Propostos'!E321-'Modelos normativos'!AQ321)*4.10553</f>
        <v>-0.80211235436596806</v>
      </c>
      <c r="H321" s="3">
        <f t="shared" si="13"/>
        <v>4.5542467515473105E-2</v>
      </c>
      <c r="I321" s="3">
        <f>(1.61428/'Dataset experimental'!Q321)^3</f>
        <v>-38.287335227805464</v>
      </c>
      <c r="J321" s="3">
        <f>SIN('Dataset experimental'!E321)+1.450178*(SIN('Avaliação do resultado ML'!I321)+'Dataset experimental'!C321)</f>
        <v>1.3491724177546405</v>
      </c>
      <c r="K321" s="3">
        <f>('Modelos empíricos'!C321-'Dataset experimental'!G321)*'Dataset experimental'!AE321-'Modelos normativos'!AP321</f>
        <v>3.8048645768756217E-2</v>
      </c>
      <c r="L321" s="3">
        <f>0.0076*'Dataset experimental'!B321+'Avaliação do resultado ML'!M321+'Avaliação do resultado ML'!N321+(-0.0328)*(0.0171*'Dataset experimental'!AD321-0.9442)*'Avaliação do resultado ML'!O321-'Avaliação do resultado ML'!P321-0.0364</f>
        <v>0.113257260863579</v>
      </c>
      <c r="M321" s="8">
        <f>0.03283*SIN(0.7328*'Dataset experimental'!D321-1.8266)</f>
        <v>-1.1595882783440576E-2</v>
      </c>
      <c r="N321" s="8">
        <f>0.0476*SIN(4.2067/(0.0095*'Dataset experimental'!P321-1.9338)^3)</f>
        <v>4.135060507021409E-2</v>
      </c>
      <c r="O321" s="8">
        <f>0.0214*'Dataset experimental'!F321-3.1067*'Dataset experimental'!B321*'Dataset experimental'!P321*('Dataset experimental'!T321-'Dataset experimental'!R321)*(0.39*'Dataset experimental'!P321*'Dataset experimental'!T321/'Dataset experimental'!V321-'Dataset experimental'!Z321+3.12)/(100000*'Dataset experimental'!V321)+0.7995</f>
        <v>0.62276015218756908</v>
      </c>
      <c r="P321" s="8">
        <f>0.4461*('Dataset experimental'!Z321-0.6*'Modelos normativos'!AB321)*(3.4*'Dataset experimental'!L321+0.17*'Dataset experimental'!B321/'Modelos normativos'!AC321)/200000</f>
        <v>8.6485968963662799E-2</v>
      </c>
      <c r="Q321" s="3">
        <f>0.0076*'Dataset experimental'!B321+(-0.0328)*(0.0171*'Dataset experimental'!AD321-0.9442)*'Avaliação do resultado ML'!O321-'Avaliação do resultado ML'!P321-0.0364</f>
        <v>8.3502538576805452E-2</v>
      </c>
      <c r="R321" s="3">
        <f t="shared" si="14"/>
        <v>2.4868494625395456</v>
      </c>
      <c r="S321" s="3">
        <f>(-0.042-0.014*'Com TS variável MC2020'!Q330)*('Modelos normativos'!AP321-ABS('Modelos Propostos'!K321)-'Dataset experimental'!W321+COS(T321))</f>
        <v>9.8905059877838736E-2</v>
      </c>
      <c r="T321" s="3">
        <f>'Dataset experimental'!O321-('Modelos normativos'!AQ321-SIN(0.083/('Dataset experimental'!M321-'Dataset experimental'!O321))-'Modelos empíricos'!I321)/0.646</f>
        <v>3.0916301648020688</v>
      </c>
      <c r="X321" s="3">
        <f>'Modelos normativos'!S321+'Avaliação do resultado ML'!A321</f>
        <v>0.18768321525863302</v>
      </c>
      <c r="Y321" s="3">
        <f>X321/'Dataset experimental'!$AF321</f>
        <v>0.93841607629316504</v>
      </c>
      <c r="AK321" s="3">
        <f>'Modelos Propostos'!B321+H321</f>
        <v>0.26324349313754886</v>
      </c>
      <c r="AL321" s="3">
        <f>AK321/'Dataset experimental'!$AF321</f>
        <v>1.3162174656877441</v>
      </c>
      <c r="AW321" s="3">
        <f>'Modelos normativos'!S321+F321</f>
        <v>0.25659118473113629</v>
      </c>
      <c r="AX321" s="3">
        <f>AW321/'Dataset experimental'!$AF321</f>
        <v>1.2829559236556813</v>
      </c>
      <c r="BI321" s="3">
        <f>'Modelos Propostos'!B321+S321</f>
        <v>0.31660608549991448</v>
      </c>
      <c r="BJ321" s="3">
        <f>BI321/'Dataset experimental'!$AF321</f>
        <v>1.5830304274995723</v>
      </c>
      <c r="BU321" s="3">
        <f>'Modelos Propostos'!B321+L321</f>
        <v>0.33095828648565473</v>
      </c>
      <c r="BV321" s="3">
        <f>BU321/'Dataset experimental'!$AF321</f>
        <v>1.6547914324282735</v>
      </c>
      <c r="CH321" s="3">
        <f>'Modelos Propostos'!B321+Q321</f>
        <v>0.30120356419888117</v>
      </c>
      <c r="CI321" s="3">
        <f>CH321/'Dataset experimental'!$AF321</f>
        <v>1.5060178209944057</v>
      </c>
    </row>
    <row r="322" spans="1:87" x14ac:dyDescent="0.25">
      <c r="A322" s="3">
        <f t="shared" si="12"/>
        <v>-3.1725411628312258E-2</v>
      </c>
      <c r="B322" s="8">
        <f>'Dataset experimental'!K322*COS('Dataset experimental'!AC322)-'Dataset experimental'!M322-'Dataset experimental'!C322</f>
        <v>-1.884529150945947</v>
      </c>
      <c r="C322" s="8">
        <f>('Dataset experimental'!AE322+SIN('Avaliação do resultado ML'!B322))*0.70674187</f>
        <v>-7.7886020101411782E-2</v>
      </c>
      <c r="D322" s="8">
        <f>'Modelos Propostos'!E322+'Avaliação do resultado ML'!C322-'Modelos normativos'!AQ322</f>
        <v>-9.2715313237180519E-2</v>
      </c>
      <c r="E322" s="8">
        <f>'Modelos empíricos'!I322+1.1854</f>
        <v>2.4962046557527264</v>
      </c>
      <c r="F322" s="3">
        <f>-0.01753*('Modelos normativos'!AN322-'Dataset experimental'!C322-ABS(G322)-('Modelos Propostos'!E322-'Modelos normativos'!AP322)/0.25291)</f>
        <v>3.3639468972682475E-2</v>
      </c>
      <c r="G322" s="3">
        <f>'Dataset experimental'!K322+'Modelos empíricos'!K322^2+('Modelos Propostos'!E322-'Modelos normativos'!AQ322)*4.10553</f>
        <v>-1.1840456841342373</v>
      </c>
      <c r="H322" s="3">
        <f t="shared" si="13"/>
        <v>3.2817792579193358E-2</v>
      </c>
      <c r="I322" s="3">
        <f>(1.61428/'Dataset experimental'!Q322)^3</f>
        <v>-38.287335227805464</v>
      </c>
      <c r="J322" s="3">
        <f>SIN('Dataset experimental'!E322)+1.450178*(SIN('Avaliação do resultado ML'!I322)+'Dataset experimental'!C322)</f>
        <v>1.3491724177546405</v>
      </c>
      <c r="K322" s="3">
        <f>('Modelos empíricos'!C322-'Dataset experimental'!G322)*'Dataset experimental'!AE322-'Modelos normativos'!AP322</f>
        <v>-0.3495442551231035</v>
      </c>
      <c r="L322" s="3">
        <f>0.0076*'Dataset experimental'!B322+'Avaliação do resultado ML'!M322+'Avaliação do resultado ML'!N322+(-0.0328)*(0.0171*'Dataset experimental'!AD322-0.9442)*'Avaliação do resultado ML'!O322-'Avaliação do resultado ML'!P322-0.0364</f>
        <v>0.10067210515909934</v>
      </c>
      <c r="M322" s="8">
        <f>0.03283*SIN(0.7328*'Dataset experimental'!D322-1.8266)</f>
        <v>-1.1595882783440576E-2</v>
      </c>
      <c r="N322" s="8">
        <f>0.0476*SIN(4.2067/(0.0095*'Dataset experimental'!P322-1.9338)^3)</f>
        <v>4.135060507021409E-2</v>
      </c>
      <c r="O322" s="8">
        <f>0.0214*'Dataset experimental'!F322-3.1067*'Dataset experimental'!B322*'Dataset experimental'!P322*('Dataset experimental'!T322-'Dataset experimental'!R322)*(0.39*'Dataset experimental'!P322*'Dataset experimental'!T322/'Dataset experimental'!V322-'Dataset experimental'!Z322+3.12)/(100000*'Dataset experimental'!V322)+0.7995</f>
        <v>0.45808371635215483</v>
      </c>
      <c r="P322" s="8">
        <f>0.4461*('Dataset experimental'!Z322-0.6*'Modelos normativos'!AB322)*(3.4*'Dataset experimental'!L322+0.17*'Dataset experimental'!B322/'Modelos normativos'!AC322)/200000</f>
        <v>9.8110628474119457E-2</v>
      </c>
      <c r="Q322" s="3">
        <f>0.0076*'Dataset experimental'!B322+(-0.0328)*(0.0171*'Dataset experimental'!AD322-0.9442)*'Avaliação do resultado ML'!O322-'Avaliação do resultado ML'!P322-0.0364</f>
        <v>7.0917382872325796E-2</v>
      </c>
      <c r="R322" s="3">
        <f t="shared" si="14"/>
        <v>3.0676074545893117</v>
      </c>
      <c r="S322" s="3">
        <f>(-0.042-0.014*'Com TS variável MC2020'!Q331)*('Modelos normativos'!AP322-ABS('Modelos Propostos'!K322)-'Dataset experimental'!W322+COS(T322))</f>
        <v>0.10866807444069521</v>
      </c>
      <c r="T322" s="3">
        <f>'Dataset experimental'!O322-('Modelos normativos'!AQ322-SIN(0.083/('Dataset experimental'!M322-'Dataset experimental'!O322))-'Modelos empíricos'!I322)/0.646</f>
        <v>2.7092718742749549</v>
      </c>
      <c r="X322" s="3">
        <f>'Modelos normativos'!S322+'Avaliação do resultado ML'!A322</f>
        <v>0.20789328222430165</v>
      </c>
      <c r="Y322" s="3">
        <f>X322/'Dataset experimental'!$AF322</f>
        <v>0.86622200926792359</v>
      </c>
      <c r="AK322" s="3">
        <f>'Modelos Propostos'!B322+H322</f>
        <v>0.28588241569137396</v>
      </c>
      <c r="AL322" s="3">
        <f>AK322/'Dataset experimental'!$AF322</f>
        <v>1.1911767320473916</v>
      </c>
      <c r="AW322" s="3">
        <f>'Modelos normativos'!S322+F322</f>
        <v>0.27325816282529641</v>
      </c>
      <c r="AX322" s="3">
        <f>AW322/'Dataset experimental'!$AF322</f>
        <v>1.1385756784387351</v>
      </c>
      <c r="BI322" s="3">
        <f>'Modelos Propostos'!B322+S322</f>
        <v>0.36173269755287579</v>
      </c>
      <c r="BJ322" s="3">
        <f>BI322/'Dataset experimental'!$AF322</f>
        <v>1.5072195731369826</v>
      </c>
      <c r="BU322" s="3">
        <f>'Modelos Propostos'!B322+L322</f>
        <v>0.35373672827127994</v>
      </c>
      <c r="BV322" s="3">
        <f>BU322/'Dataset experimental'!$AF322</f>
        <v>1.4739030344636666</v>
      </c>
      <c r="CH322" s="3">
        <f>'Modelos Propostos'!B322+Q322</f>
        <v>0.32398200598450638</v>
      </c>
      <c r="CI322" s="3">
        <f>CH322/'Dataset experimental'!$AF322</f>
        <v>1.3499250249354433</v>
      </c>
    </row>
    <row r="323" spans="1:87" x14ac:dyDescent="0.25">
      <c r="A323" s="3">
        <f t="shared" ref="A323:A342" si="15">0.0894*ABS(D323)-0.01603*E323</f>
        <v>4.9400375408989693E-2</v>
      </c>
      <c r="B323" s="8">
        <f>'Dataset experimental'!K323*COS('Dataset experimental'!AC323)-'Dataset experimental'!M323-'Dataset experimental'!C323</f>
        <v>-2.4773645904010584</v>
      </c>
      <c r="C323" s="8">
        <f>('Dataset experimental'!AE323+SIN('Avaliação do resultado ML'!B323))*0.70674187</f>
        <v>-0.62102152781468234</v>
      </c>
      <c r="D323" s="8">
        <f>'Modelos Propostos'!E323+'Avaliação do resultado ML'!C323-'Modelos normativos'!AQ323</f>
        <v>-1.0049641433536687</v>
      </c>
      <c r="E323" s="8">
        <f>'Modelos empíricos'!I323+1.1854</f>
        <v>2.5229830946243466</v>
      </c>
      <c r="F323" s="3">
        <f>-0.01753*('Modelos normativos'!AN323-'Dataset experimental'!C323-ABS(G323)-('Modelos Propostos'!E323-'Modelos normativos'!AP323)/0.25291)</f>
        <v>8.9018406260319885E-2</v>
      </c>
      <c r="G323" s="3">
        <f>'Dataset experimental'!K323+'Modelos empíricos'!K323^2+('Modelos Propostos'!E323-'Modelos normativos'!AQ323)*4.10553</f>
        <v>-1.5374887211119639</v>
      </c>
      <c r="H323" s="3">
        <f t="shared" ref="H323:H342" si="16">0.03283*(J323+K323)</f>
        <v>9.3025051450297033E-2</v>
      </c>
      <c r="I323" s="3">
        <f>(1.61428/'Dataset experimental'!Q323)^3</f>
        <v>-38.287335227805464</v>
      </c>
      <c r="J323" s="3">
        <f>SIN('Dataset experimental'!E323)+1.450178*(SIN('Avaliação do resultado ML'!I323)+'Dataset experimental'!C323)</f>
        <v>1.6482536850229554</v>
      </c>
      <c r="K323" s="3">
        <f>('Modelos empíricos'!C323-'Dataset experimental'!G323)*'Dataset experimental'!AE323-'Modelos normativos'!AP323</f>
        <v>1.1852842817847518</v>
      </c>
      <c r="L323" s="3">
        <f>0.0076*'Dataset experimental'!B323+'Avaliação do resultado ML'!M323+'Avaliação do resultado ML'!N323+(-0.0328)*(0.0171*'Dataset experimental'!AD323-0.9442)*'Avaliação do resultado ML'!O323-'Avaliação do resultado ML'!P323-0.0364</f>
        <v>0.1604415498591989</v>
      </c>
      <c r="M323" s="8">
        <f>0.03283*SIN(0.7328*'Dataset experimental'!D323-1.8266)</f>
        <v>-2.9165448202748849E-2</v>
      </c>
      <c r="N323" s="8">
        <f>0.0476*SIN(4.2067/(0.0095*'Dataset experimental'!P323-1.9338)^3)</f>
        <v>4.135060507021409E-2</v>
      </c>
      <c r="O323" s="8">
        <f>0.0214*'Dataset experimental'!F323-3.1067*'Dataset experimental'!B323*'Dataset experimental'!P323*('Dataset experimental'!T323-'Dataset experimental'!R323)*(0.39*'Dataset experimental'!P323*'Dataset experimental'!T323/'Dataset experimental'!V323-'Dataset experimental'!Z323+3.12)/(100000*'Dataset experimental'!V323)+0.7995</f>
        <v>0.62095778758570608</v>
      </c>
      <c r="P323" s="8">
        <f>0.4461*('Dataset experimental'!Z323-0.6*'Modelos normativos'!AB323)*(3.4*'Dataset experimental'!L323+0.17*'Dataset experimental'!B323/'Modelos normativos'!AC323)/200000</f>
        <v>6.6137313957441782E-2</v>
      </c>
      <c r="Q323" s="3">
        <f>0.0076*'Dataset experimental'!B323+(-0.0328)*(0.0171*'Dataset experimental'!AD323-0.9442)*'Avaliação do resultado ML'!O323-'Avaliação do resultado ML'!P323-0.0364</f>
        <v>0.14825639299173365</v>
      </c>
      <c r="R323" s="3">
        <f t="shared" ref="R323:R342" si="17">L323/H323</f>
        <v>1.7247133686878127</v>
      </c>
      <c r="S323" s="3">
        <f>(-0.042-0.014*'Com TS variável MC2020'!Q332)*('Modelos normativos'!AP323-ABS('Modelos Propostos'!K323)-'Dataset experimental'!W323+COS(T323))</f>
        <v>7.799282929007148E-2</v>
      </c>
      <c r="T323" s="3">
        <f>'Dataset experimental'!O323-('Modelos normativos'!AQ323-SIN(0.083/('Dataset experimental'!M323-'Dataset experimental'!O323))-'Modelos empíricos'!I323)/0.646</f>
        <v>3.3824449977379443</v>
      </c>
      <c r="X323" s="3">
        <f>'Modelos normativos'!S323+'Avaliação do resultado ML'!A323</f>
        <v>0.19241662886800695</v>
      </c>
      <c r="Y323" s="3">
        <f>X323/'Dataset experimental'!$AF323</f>
        <v>1.1318625227529819</v>
      </c>
      <c r="AK323" s="3">
        <f>'Modelos Propostos'!B323+H323</f>
        <v>0.2360413049093143</v>
      </c>
      <c r="AL323" s="3">
        <f>AK323/'Dataset experimental'!$AF323</f>
        <v>1.3884782641724369</v>
      </c>
      <c r="AW323" s="3">
        <f>'Modelos normativos'!S323+F323</f>
        <v>0.23203465971933712</v>
      </c>
      <c r="AX323" s="3">
        <f>AW323/'Dataset experimental'!$AF323</f>
        <v>1.3649097630549241</v>
      </c>
      <c r="BI323" s="3">
        <f>'Modelos Propostos'!B323+S323</f>
        <v>0.22100908274908873</v>
      </c>
      <c r="BJ323" s="3">
        <f>BI323/'Dataset experimental'!$AF323</f>
        <v>1.300053427935816</v>
      </c>
      <c r="BU323" s="3">
        <f>'Modelos Propostos'!B323+L323</f>
        <v>0.30345780331821615</v>
      </c>
      <c r="BV323" s="3">
        <f>BU323/'Dataset experimental'!$AF323</f>
        <v>1.7850459018718596</v>
      </c>
      <c r="CH323" s="3">
        <f>'Modelos Propostos'!B323+Q323</f>
        <v>0.2912726464507509</v>
      </c>
      <c r="CI323" s="3">
        <f>CH323/'Dataset experimental'!$AF323</f>
        <v>1.7133685085338288</v>
      </c>
    </row>
    <row r="324" spans="1:87" x14ac:dyDescent="0.25">
      <c r="A324" s="3">
        <f t="shared" si="15"/>
        <v>5.1596080132101464E-2</v>
      </c>
      <c r="B324" s="8">
        <f>'Dataset experimental'!K324*COS('Dataset experimental'!AC324)-'Dataset experimental'!M324-'Dataset experimental'!C324</f>
        <v>-2.4773645904010584</v>
      </c>
      <c r="C324" s="8">
        <f>('Dataset experimental'!AE324+SIN('Avaliação do resultado ML'!B324))*0.70674187</f>
        <v>-0.50975285943124382</v>
      </c>
      <c r="D324" s="8">
        <f>'Modelos Propostos'!E324+'Avaliação do resultado ML'!C324-'Modelos normativos'!AQ324</f>
        <v>-1.0204076089579646</v>
      </c>
      <c r="E324" s="8">
        <f>'Modelos empíricos'!I324+1.1854</f>
        <v>2.4721372494535601</v>
      </c>
      <c r="F324" s="3">
        <f>-0.01753*('Modelos normativos'!AN324-'Dataset experimental'!C324-ABS(G324)-('Modelos Propostos'!E324-'Modelos normativos'!AP324)/0.25291)</f>
        <v>9.7784135465504671E-2</v>
      </c>
      <c r="G324" s="3">
        <f>'Dataset experimental'!K324+'Modelos empíricos'!K324^2+('Modelos Propostos'!E324-'Modelos normativos'!AQ324)*4.10553</f>
        <v>-2.7312339439555688</v>
      </c>
      <c r="H324" s="3">
        <f t="shared" si="16"/>
        <v>6.9204530222669272E-2</v>
      </c>
      <c r="I324" s="3">
        <f>(1.61428/'Dataset experimental'!Q324)^3</f>
        <v>-38.287335227805464</v>
      </c>
      <c r="J324" s="3">
        <f>SIN('Dataset experimental'!E324)+1.450178*(SIN('Avaliação do resultado ML'!I324)+'Dataset experimental'!C324)</f>
        <v>1.6482536850229554</v>
      </c>
      <c r="K324" s="3">
        <f>('Modelos empíricos'!C324-'Dataset experimental'!G324)*'Dataset experimental'!AE324-'Modelos normativos'!AP324</f>
        <v>0.45971251122039758</v>
      </c>
      <c r="L324" s="3">
        <f>0.0076*'Dataset experimental'!B324+'Avaliação do resultado ML'!M324+'Avaliação do resultado ML'!N324+(-0.0328)*(0.0171*'Dataset experimental'!AD324-0.9442)*'Avaliação do resultado ML'!O324-'Avaliação do resultado ML'!P324-0.0364</f>
        <v>0.13668313682583688</v>
      </c>
      <c r="M324" s="8">
        <f>0.03283*SIN(0.7328*'Dataset experimental'!D324-1.8266)</f>
        <v>-2.9165448202748849E-2</v>
      </c>
      <c r="N324" s="8">
        <f>0.0476*SIN(4.2067/(0.0095*'Dataset experimental'!P324-1.9338)^3)</f>
        <v>4.135060507021409E-2</v>
      </c>
      <c r="O324" s="8">
        <f>0.0214*'Dataset experimental'!F324-3.1067*'Dataset experimental'!B324*'Dataset experimental'!P324*('Dataset experimental'!T324-'Dataset experimental'!R324)*(0.39*'Dataset experimental'!P324*'Dataset experimental'!T324/'Dataset experimental'!V324-'Dataset experimental'!Z324+3.12)/(100000*'Dataset experimental'!V324)+0.7995</f>
        <v>0.220345362976477</v>
      </c>
      <c r="P324" s="8">
        <f>0.4461*('Dataset experimental'!Z324-0.6*'Modelos normativos'!AB324)*(3.4*'Dataset experimental'!L324+0.17*'Dataset experimental'!B324/'Modelos normativos'!AC324)/200000</f>
        <v>8.532727304139856E-2</v>
      </c>
      <c r="Q324" s="3">
        <f>0.0076*'Dataset experimental'!B324+(-0.0328)*(0.0171*'Dataset experimental'!AD324-0.9442)*'Avaliação do resultado ML'!O324-'Avaliação do resultado ML'!P324-0.0364</f>
        <v>0.12449797995837163</v>
      </c>
      <c r="R324" s="3">
        <f t="shared" si="17"/>
        <v>1.9750605399104884</v>
      </c>
      <c r="S324" s="3">
        <f>(-0.042-0.014*'Com TS variável MC2020'!Q333)*('Modelos normativos'!AP324-ABS('Modelos Propostos'!K324)-'Dataset experimental'!W324+COS(T324))</f>
        <v>4.671459983106039E-2</v>
      </c>
      <c r="T324" s="3">
        <f>'Dataset experimental'!O324-('Modelos normativos'!AQ324-SIN(0.083/('Dataset experimental'!M324-'Dataset experimental'!O324))-'Modelos empíricos'!I324)/0.646</f>
        <v>2.2746304747921928</v>
      </c>
      <c r="X324" s="3">
        <f>'Modelos normativos'!S324+'Avaliação do resultado ML'!A324</f>
        <v>0.24764670545095779</v>
      </c>
      <c r="Y324" s="3">
        <f>X324/'Dataset experimental'!$AF324</f>
        <v>1.0767248063085122</v>
      </c>
      <c r="AK324" s="3">
        <f>'Modelos Propostos'!B324+H324</f>
        <v>0.27140271518122633</v>
      </c>
      <c r="AL324" s="3">
        <f>AK324/'Dataset experimental'!$AF324</f>
        <v>1.1800118051357666</v>
      </c>
      <c r="AW324" s="3">
        <f>'Modelos normativos'!S324+F324</f>
        <v>0.29383476078436099</v>
      </c>
      <c r="AX324" s="3">
        <f>AW324/'Dataset experimental'!$AF324</f>
        <v>1.2775424381928737</v>
      </c>
      <c r="BI324" s="3">
        <f>'Modelos Propostos'!B324+S324</f>
        <v>0.24891278478961743</v>
      </c>
      <c r="BJ324" s="3">
        <f>BI324/'Dataset experimental'!$AF324</f>
        <v>1.0822294990852932</v>
      </c>
      <c r="BU324" s="3">
        <f>'Modelos Propostos'!B324+L324</f>
        <v>0.3388813217843939</v>
      </c>
      <c r="BV324" s="3">
        <f>BU324/'Dataset experimental'!$AF324</f>
        <v>1.4733970512364951</v>
      </c>
      <c r="CH324" s="3">
        <f>'Modelos Propostos'!B324+Q324</f>
        <v>0.32669616491692866</v>
      </c>
      <c r="CI324" s="3">
        <f>CH324/'Dataset experimental'!$AF324</f>
        <v>1.4204181083344725</v>
      </c>
    </row>
    <row r="325" spans="1:87" x14ac:dyDescent="0.25">
      <c r="A325" s="3">
        <f t="shared" si="15"/>
        <v>5.2331190324509905E-2</v>
      </c>
      <c r="B325" s="8">
        <f>'Dataset experimental'!K325*COS('Dataset experimental'!AC325)-'Dataset experimental'!M325-'Dataset experimental'!C325</f>
        <v>-2.4773645904010584</v>
      </c>
      <c r="C325" s="8">
        <f>('Dataset experimental'!AE325+SIN('Avaliação do resultado ML'!B325))*0.70674187</f>
        <v>-0.4113069743931087</v>
      </c>
      <c r="D325" s="8">
        <f>'Modelos Propostos'!E325+'Avaliação do resultado ML'!C325-'Modelos normativos'!AQ325</f>
        <v>-1.0347333357194151</v>
      </c>
      <c r="E325" s="8">
        <f>'Modelos empíricos'!I325+1.1854</f>
        <v>2.5061740417221334</v>
      </c>
      <c r="F325" s="3">
        <f>-0.01753*('Modelos normativos'!AN325-'Dataset experimental'!C325-ABS(G325)-('Modelos Propostos'!E325-'Modelos normativos'!AP325)/0.25291)</f>
        <v>0.10121989910432096</v>
      </c>
      <c r="G325" s="3">
        <f>'Dataset experimental'!K325+'Modelos empíricos'!K325^2+('Modelos Propostos'!E325-'Modelos normativos'!AQ325)*4.10553</f>
        <v>-3.5436048888505023</v>
      </c>
      <c r="H325" s="3">
        <f t="shared" si="16"/>
        <v>5.1549281673515517E-2</v>
      </c>
      <c r="I325" s="3">
        <f>(1.61428/'Dataset experimental'!Q325)^3</f>
        <v>-38.287335227805464</v>
      </c>
      <c r="J325" s="3">
        <f>SIN('Dataset experimental'!E325)+1.450178*(SIN('Avaliação do resultado ML'!I325)+'Dataset experimental'!C325)</f>
        <v>1.6482536850229554</v>
      </c>
      <c r="K325" s="3">
        <f>('Modelos empíricos'!C325-'Dataset experimental'!G325)*'Dataset experimental'!AE325-'Modelos normativos'!AP325</f>
        <v>-7.8065391586600932E-2</v>
      </c>
      <c r="L325" s="3">
        <f>0.0076*'Dataset experimental'!B325+'Avaliação do resultado ML'!M325+'Avaliação do resultado ML'!N325+(-0.0328)*(0.0171*'Dataset experimental'!AD325-0.9442)*'Avaliação do resultado ML'!O325-'Avaliação do resultado ML'!P325-0.0364</f>
        <v>0.11911985527017115</v>
      </c>
      <c r="M325" s="8">
        <f>0.03283*SIN(0.7328*'Dataset experimental'!D325-1.8266)</f>
        <v>-2.9165448202748849E-2</v>
      </c>
      <c r="N325" s="8">
        <f>0.0476*SIN(4.2067/(0.0095*'Dataset experimental'!P325-1.9338)^3)</f>
        <v>4.135060507021409E-2</v>
      </c>
      <c r="O325" s="8">
        <f>0.0214*'Dataset experimental'!F325-3.1067*'Dataset experimental'!B325*'Dataset experimental'!P325*('Dataset experimental'!T325-'Dataset experimental'!R325)*(0.39*'Dataset experimental'!P325*'Dataset experimental'!T325/'Dataset experimental'!V325-'Dataset experimental'!Z325+3.12)/(100000*'Dataset experimental'!V325)+0.7995</f>
        <v>-0.13409983054395569</v>
      </c>
      <c r="P325" s="8">
        <f>0.4461*('Dataset experimental'!Z325-0.6*'Modelos normativos'!AB325)*(3.4*'Dataset experimental'!L325+0.17*'Dataset experimental'!B325/'Modelos normativos'!AC325)/200000</f>
        <v>0.10230574985173944</v>
      </c>
      <c r="Q325" s="3">
        <f>0.0076*'Dataset experimental'!B325+(-0.0328)*(0.0171*'Dataset experimental'!AD325-0.9442)*'Avaliação do resultado ML'!O325-'Avaliação do resultado ML'!P325-0.0364</f>
        <v>0.10693469840270596</v>
      </c>
      <c r="R325" s="3">
        <f t="shared" si="17"/>
        <v>2.3107956387173361</v>
      </c>
      <c r="S325" s="3">
        <f>(-0.042-0.014*'Com TS variável MC2020'!Q334)*('Modelos normativos'!AP325-ABS('Modelos Propostos'!K325)-'Dataset experimental'!W325+COS(T325))</f>
        <v>1.364783078218019E-2</v>
      </c>
      <c r="T325" s="3">
        <f>'Dataset experimental'!O325-('Modelos normativos'!AQ325-SIN(0.083/('Dataset experimental'!M325-'Dataset experimental'!O325))-'Modelos empíricos'!I325)/0.646</f>
        <v>1.4168090573018339</v>
      </c>
      <c r="X325" s="3">
        <f>'Modelos normativos'!S325+'Avaliação do resultado ML'!A325</f>
        <v>0.29530441974240579</v>
      </c>
      <c r="Y325" s="3">
        <f>X325/'Dataset experimental'!$AF325</f>
        <v>1.0937200731200214</v>
      </c>
      <c r="AK325" s="3">
        <f>'Modelos Propostos'!B325+H325</f>
        <v>0.31127985420089749</v>
      </c>
      <c r="AL325" s="3">
        <f>AK325/'Dataset experimental'!$AF325</f>
        <v>1.1528883488922128</v>
      </c>
      <c r="AW325" s="3">
        <f>'Modelos normativos'!S325+F325</f>
        <v>0.34419312852221684</v>
      </c>
      <c r="AX325" s="3">
        <f>AW325/'Dataset experimental'!$AF325</f>
        <v>1.2747893648970994</v>
      </c>
      <c r="BI325" s="3">
        <f>'Modelos Propostos'!B325+S325</f>
        <v>0.27337840330956215</v>
      </c>
      <c r="BJ325" s="3">
        <f>BI325/'Dataset experimental'!$AF325</f>
        <v>1.0125126048502302</v>
      </c>
      <c r="BU325" s="3">
        <f>'Modelos Propostos'!B325+L325</f>
        <v>0.37885042779755312</v>
      </c>
      <c r="BV325" s="3">
        <f>BU325/'Dataset experimental'!$AF325</f>
        <v>1.40314973258353</v>
      </c>
      <c r="CH325" s="3">
        <f>'Modelos Propostos'!B325+Q325</f>
        <v>0.36666527093008794</v>
      </c>
      <c r="CI325" s="3">
        <f>CH325/'Dataset experimental'!$AF325</f>
        <v>1.3580195219632887</v>
      </c>
    </row>
    <row r="326" spans="1:87" x14ac:dyDescent="0.25">
      <c r="A326" s="3">
        <f t="shared" si="15"/>
        <v>7.3461045166549388E-2</v>
      </c>
      <c r="B326" s="8">
        <f>'Dataset experimental'!K326*COS('Dataset experimental'!AC326)-'Dataset experimental'!M326-'Dataset experimental'!C326</f>
        <v>-2.4773645904010584</v>
      </c>
      <c r="C326" s="8">
        <f>('Dataset experimental'!AE326+SIN('Avaliação do resultado ML'!B326))*0.70674187</f>
        <v>-0.34098848508015506</v>
      </c>
      <c r="D326" s="8">
        <f>'Modelos Propostos'!E326+'Avaliação do resultado ML'!C326-'Modelos normativos'!AQ326</f>
        <v>-1.2655886828013243</v>
      </c>
      <c r="E326" s="8">
        <f>'Modelos empíricos'!I326+1.1854</f>
        <v>2.4755198425383034</v>
      </c>
      <c r="F326" s="3">
        <f>-0.01753*('Modelos normativos'!AN326-'Dataset experimental'!C326-ABS(G326)-('Modelos Propostos'!E326-'Modelos normativos'!AP326)/0.25291)</f>
        <v>9.3530487297276824E-2</v>
      </c>
      <c r="G326" s="3">
        <f>'Dataset experimental'!K326+'Modelos empíricos'!K326^2+('Modelos Propostos'!E326-'Modelos normativos'!AQ326)*4.10553</f>
        <v>-4.8879390921210222</v>
      </c>
      <c r="H326" s="3">
        <f t="shared" si="16"/>
        <v>4.090432954626879E-2</v>
      </c>
      <c r="I326" s="3">
        <f>(1.61428/'Dataset experimental'!Q326)^3</f>
        <v>-38.287335227805464</v>
      </c>
      <c r="J326" s="3">
        <f>SIN('Dataset experimental'!E326)+1.450178*(SIN('Avaliação do resultado ML'!I326)+'Dataset experimental'!C326)</f>
        <v>1.6482536850229554</v>
      </c>
      <c r="K326" s="3">
        <f>('Modelos empíricos'!C326-'Dataset experimental'!G326)*'Dataset experimental'!AE326-'Modelos normativos'!AP326</f>
        <v>-0.4023100497421514</v>
      </c>
      <c r="L326" s="3">
        <f>0.0076*'Dataset experimental'!B326+'Avaliação do resultado ML'!M326+'Avaliação do resultado ML'!N326+(-0.0328)*(0.0171*'Dataset experimental'!AD326-0.9442)*'Avaliação do resultado ML'!O326-'Avaliação do resultado ML'!P326-0.0364</f>
        <v>0.10856187115551817</v>
      </c>
      <c r="M326" s="8">
        <f>0.03283*SIN(0.7328*'Dataset experimental'!D326-1.8266)</f>
        <v>-2.9165448202748849E-2</v>
      </c>
      <c r="N326" s="8">
        <f>0.0476*SIN(4.2067/(0.0095*'Dataset experimental'!P326-1.9338)^3)</f>
        <v>4.135060507021409E-2</v>
      </c>
      <c r="O326" s="8">
        <f>0.0214*'Dataset experimental'!F326-3.1067*'Dataset experimental'!B326*'Dataset experimental'!P326*('Dataset experimental'!T326-'Dataset experimental'!R326)*(0.39*'Dataset experimental'!P326*'Dataset experimental'!T326/'Dataset experimental'!V326-'Dataset experimental'!Z326+3.12)/(100000*'Dataset experimental'!V326)+0.7995</f>
        <v>-0.38727496877283663</v>
      </c>
      <c r="P326" s="8">
        <f>0.4461*('Dataset experimental'!Z326-0.6*'Modelos normativos'!AB326)*(3.4*'Dataset experimental'!L326+0.17*'Dataset experimental'!B326/'Modelos normativos'!AC326)/200000</f>
        <v>0.11443323328769726</v>
      </c>
      <c r="Q326" s="3">
        <f>0.0076*'Dataset experimental'!B326+(-0.0328)*(0.0171*'Dataset experimental'!AD326-0.9442)*'Avaliação do resultado ML'!O326-'Avaliação do resultado ML'!P326-0.0364</f>
        <v>9.6376714288052931E-2</v>
      </c>
      <c r="R326" s="3">
        <f t="shared" si="17"/>
        <v>2.6540435293706204</v>
      </c>
      <c r="S326" s="3">
        <f>(-0.042-0.014*'Com TS variável MC2020'!Q335)*('Modelos normativos'!AP326-ABS('Modelos Propostos'!K326)-'Dataset experimental'!W326+COS(T326))</f>
        <v>-1.1522585691155331E-3</v>
      </c>
      <c r="T326" s="3">
        <f>'Dataset experimental'!O326-('Modelos normativos'!AQ326-SIN(0.083/('Dataset experimental'!M326-'Dataset experimental'!O326))-'Modelos empíricos'!I326)/0.646</f>
        <v>0.90314336755153546</v>
      </c>
      <c r="X326" s="3">
        <f>'Modelos normativos'!S326+'Avaliação do resultado ML'!A326</f>
        <v>0.34995042036947371</v>
      </c>
      <c r="Y326" s="3">
        <f>X326/'Dataset experimental'!$AF326</f>
        <v>1.1288723237724958</v>
      </c>
      <c r="AK326" s="3">
        <f>'Modelos Propostos'!B326+H326</f>
        <v>0.34172946462281156</v>
      </c>
      <c r="AL326" s="3">
        <f>AK326/'Dataset experimental'!$AF326</f>
        <v>1.1023531116864889</v>
      </c>
      <c r="AW326" s="3">
        <f>'Modelos normativos'!S326+F326</f>
        <v>0.37001986250020114</v>
      </c>
      <c r="AX326" s="3">
        <f>AW326/'Dataset experimental'!$AF326</f>
        <v>1.1936124596780682</v>
      </c>
      <c r="BI326" s="3">
        <f>'Modelos Propostos'!B326+S326</f>
        <v>0.29967287650742724</v>
      </c>
      <c r="BJ326" s="3">
        <f>BI326/'Dataset experimental'!$AF326</f>
        <v>0.96668669841105559</v>
      </c>
      <c r="BU326" s="3">
        <f>'Modelos Propostos'!B326+L326</f>
        <v>0.40938700623206098</v>
      </c>
      <c r="BV326" s="3">
        <f>BU326/'Dataset experimental'!$AF326</f>
        <v>1.3206032459098742</v>
      </c>
      <c r="CH326" s="3">
        <f>'Modelos Propostos'!B326+Q326</f>
        <v>0.39720184936459574</v>
      </c>
      <c r="CI326" s="3">
        <f>CH326/'Dataset experimental'!$AF326</f>
        <v>1.2812962882728895</v>
      </c>
    </row>
    <row r="327" spans="1:87" x14ac:dyDescent="0.25">
      <c r="A327" s="3">
        <f t="shared" si="15"/>
        <v>7.1114902628839058E-2</v>
      </c>
      <c r="B327" s="8">
        <f>'Dataset experimental'!K327*COS('Dataset experimental'!AC327)-'Dataset experimental'!M327-'Dataset experimental'!C327</f>
        <v>-2.4773645904010584</v>
      </c>
      <c r="C327" s="8">
        <f>('Dataset experimental'!AE327+SIN('Avaliação do resultado ML'!B327))*0.70674187</f>
        <v>-0.29342009525080393</v>
      </c>
      <c r="D327" s="8">
        <f>'Modelos Propostos'!E327+'Avaliação do resultado ML'!C327-'Modelos normativos'!AQ327</f>
        <v>-1.2180202929719732</v>
      </c>
      <c r="E327" s="8">
        <f>'Modelos empíricos'!I327+1.1854</f>
        <v>2.3565883694856735</v>
      </c>
      <c r="F327" s="3">
        <f>-0.01753*('Modelos normativos'!AN327-'Dataset experimental'!C327-ABS(G327)-('Modelos Propostos'!E327-'Modelos normativos'!AP327)/0.25291)</f>
        <v>8.6474277800354077E-2</v>
      </c>
      <c r="G327" s="3">
        <f>'Dataset experimental'!K327+'Modelos empíricos'!K327^2+('Modelos Propostos'!E327-'Modelos normativos'!AQ327)*4.10553</f>
        <v>-4.8960492732322116</v>
      </c>
      <c r="H327" s="3">
        <f t="shared" si="16"/>
        <v>3.9301716205989455E-2</v>
      </c>
      <c r="I327" s="3">
        <f>(1.61428/'Dataset experimental'!Q327)^3</f>
        <v>-38.287335227805464</v>
      </c>
      <c r="J327" s="3">
        <f>SIN('Dataset experimental'!E327)+1.450178*(SIN('Avaliação do resultado ML'!I327)+'Dataset experimental'!C327)</f>
        <v>1.6482536850229554</v>
      </c>
      <c r="K327" s="3">
        <f>('Modelos empíricos'!C327-'Dataset experimental'!G327)*'Dataset experimental'!AE327-'Modelos normativos'!AP327</f>
        <v>-0.45112556421913419</v>
      </c>
      <c r="L327" s="3">
        <f>0.0076*'Dataset experimental'!B327+'Avaliação do resultado ML'!M327+'Avaliação do resultado ML'!N327+(-0.0328)*(0.0171*'Dataset experimental'!AD327-0.9442)*'Avaliação do resultado ML'!O327-'Avaliação do resultado ML'!P327-0.0364</f>
        <v>0.1070150911618193</v>
      </c>
      <c r="M327" s="8">
        <f>0.03283*SIN(0.7328*'Dataset experimental'!D327-1.8266)</f>
        <v>-2.9165448202748849E-2</v>
      </c>
      <c r="N327" s="8">
        <f>0.0476*SIN(4.2067/(0.0095*'Dataset experimental'!P327-1.9338)^3)</f>
        <v>4.135060507021409E-2</v>
      </c>
      <c r="O327" s="8">
        <f>0.0214*'Dataset experimental'!F327-3.1067*'Dataset experimental'!B327*'Dataset experimental'!P327*('Dataset experimental'!T327-'Dataset experimental'!R327)*(0.39*'Dataset experimental'!P327*'Dataset experimental'!T327/'Dataset experimental'!V327-'Dataset experimental'!Z327+3.12)/(100000*'Dataset experimental'!V327)+0.7995</f>
        <v>-0.44558297303057148</v>
      </c>
      <c r="P327" s="8">
        <f>0.4461*('Dataset experimental'!Z327-0.6*'Modelos normativos'!AB327)*(3.4*'Dataset experimental'!L327+0.17*'Dataset experimental'!B327/'Modelos normativos'!AC327)/200000</f>
        <v>0.11722627750509654</v>
      </c>
      <c r="Q327" s="3">
        <f>0.0076*'Dataset experimental'!B327+(-0.0328)*(0.0171*'Dataset experimental'!AD327-0.9442)*'Avaliação do resultado ML'!O327-'Avaliação do resultado ML'!P327-0.0364</f>
        <v>9.482993429435406E-2</v>
      </c>
      <c r="R327" s="3">
        <f t="shared" si="17"/>
        <v>2.7229114016530032</v>
      </c>
      <c r="S327" s="3">
        <f>(-0.042-0.014*'Com TS variável MC2020'!Q336)*('Modelos normativos'!AP327-ABS('Modelos Propostos'!K327)-'Dataset experimental'!W327+COS(T327))</f>
        <v>-5.9383225831944435E-3</v>
      </c>
      <c r="T327" s="3">
        <f>'Dataset experimental'!O327-('Modelos normativos'!AQ327-SIN(0.083/('Dataset experimental'!M327-'Dataset experimental'!O327))-'Modelos empíricos'!I327)/0.646</f>
        <v>0.71903892010164372</v>
      </c>
      <c r="X327" s="3">
        <f>'Modelos normativos'!S327+'Avaliação do resultado ML'!A327</f>
        <v>0.35532328051428413</v>
      </c>
      <c r="Y327" s="3">
        <f>X327/'Dataset experimental'!$AF327</f>
        <v>1.0152093728979548</v>
      </c>
      <c r="AK327" s="3">
        <f>'Modelos Propostos'!B327+H327</f>
        <v>0.34959121632583284</v>
      </c>
      <c r="AL327" s="3">
        <f>AK327/'Dataset experimental'!$AF327</f>
        <v>0.99883204664523673</v>
      </c>
      <c r="AW327" s="3">
        <f>'Modelos normativos'!S327+F327</f>
        <v>0.37068265568579917</v>
      </c>
      <c r="AX327" s="3">
        <f>AW327/'Dataset experimental'!$AF327</f>
        <v>1.0590933019594262</v>
      </c>
      <c r="BI327" s="3">
        <f>'Modelos Propostos'!B327+S327</f>
        <v>0.30435117753664898</v>
      </c>
      <c r="BJ327" s="3">
        <f>BI327/'Dataset experimental'!$AF327</f>
        <v>0.86957479296185425</v>
      </c>
      <c r="BU327" s="3">
        <f>'Modelos Propostos'!B327+L327</f>
        <v>0.4173045912816627</v>
      </c>
      <c r="BV327" s="3">
        <f>BU327/'Dataset experimental'!$AF327</f>
        <v>1.1922988322333221</v>
      </c>
      <c r="CH327" s="3">
        <f>'Modelos Propostos'!B327+Q327</f>
        <v>0.40511943441419745</v>
      </c>
      <c r="CI327" s="3">
        <f>CH327/'Dataset experimental'!$AF327</f>
        <v>1.1574840983262784</v>
      </c>
    </row>
    <row r="328" spans="1:87" x14ac:dyDescent="0.25">
      <c r="A328" s="3">
        <f t="shared" si="15"/>
        <v>4.5922710247743775E-2</v>
      </c>
      <c r="B328" s="8">
        <f>'Dataset experimental'!K328*COS('Dataset experimental'!AC328)-'Dataset experimental'!M328-'Dataset experimental'!C328</f>
        <v>-2.6416719240311464</v>
      </c>
      <c r="C328" s="8">
        <f>('Dataset experimental'!AE328+SIN('Avaliação do resultado ML'!B328))*0.70674187</f>
        <v>-0.52413037787068928</v>
      </c>
      <c r="D328" s="8">
        <f>'Modelos Propostos'!E328+'Avaliação do resultado ML'!C328-'Modelos normativos'!AQ328</f>
        <v>-0.93967073133135959</v>
      </c>
      <c r="E328" s="8">
        <f>'Modelos empíricos'!I328+1.1854</f>
        <v>2.3757862216643648</v>
      </c>
      <c r="F328" s="3">
        <f>-0.01753*('Modelos normativos'!AN328-'Dataset experimental'!C328-ABS(G328)-('Modelos Propostos'!E328-'Modelos normativos'!AP328)/0.25291)</f>
        <v>8.3585951998697255E-2</v>
      </c>
      <c r="G328" s="3">
        <f>'Dataset experimental'!K328+'Modelos empíricos'!K328^2+('Modelos Propostos'!E328-'Modelos normativos'!AQ328)*4.10553</f>
        <v>-1.1131568641131344</v>
      </c>
      <c r="H328" s="3">
        <f t="shared" si="16"/>
        <v>9.4720657770870326E-2</v>
      </c>
      <c r="I328" s="3">
        <f>(1.61428/'Dataset experimental'!Q328)^3</f>
        <v>-38.287335227805464</v>
      </c>
      <c r="J328" s="3">
        <f>SIN('Dataset experimental'!E328)+1.450178*(SIN('Avaliação do resultado ML'!I328)+'Dataset experimental'!C328)</f>
        <v>1.6482536850229554</v>
      </c>
      <c r="K328" s="3">
        <f>('Modelos empíricos'!C328-'Dataset experimental'!G328)*'Dataset experimental'!AE328-'Modelos normativos'!AP328</f>
        <v>1.2369323573428785</v>
      </c>
      <c r="L328" s="3">
        <f>0.0076*'Dataset experimental'!B328+'Avaliação do resultado ML'!M328+'Avaliação do resultado ML'!N328+(-0.0328)*(0.0171*'Dataset experimental'!AD328-0.9442)*'Avaliação do resultado ML'!O328-'Avaliação do resultado ML'!P328-0.0364</f>
        <v>0.16213793766175844</v>
      </c>
      <c r="M328" s="8">
        <f>0.03283*SIN(0.7328*'Dataset experimental'!D328-1.8266)</f>
        <v>-2.9165448202748849E-2</v>
      </c>
      <c r="N328" s="8">
        <f>0.0476*SIN(4.2067/(0.0095*'Dataset experimental'!P328-1.9338)^3)</f>
        <v>4.135060507021409E-2</v>
      </c>
      <c r="O328" s="8">
        <f>0.0214*'Dataset experimental'!F328-3.1067*'Dataset experimental'!B328*'Dataset experimental'!P328*('Dataset experimental'!T328-'Dataset experimental'!R328)*(0.39*'Dataset experimental'!P328*'Dataset experimental'!T328/'Dataset experimental'!V328-'Dataset experimental'!Z328+3.12)/(100000*'Dataset experimental'!V328)+0.7995</f>
        <v>0.62578856388498261</v>
      </c>
      <c r="P328" s="8">
        <f>0.4461*('Dataset experimental'!Z328-0.6*'Modelos normativos'!AB328)*(3.4*'Dataset experimental'!L328+0.17*'Dataset experimental'!B328/'Modelos normativos'!AC328)/200000</f>
        <v>6.448226443923033E-2</v>
      </c>
      <c r="Q328" s="3">
        <f>0.0076*'Dataset experimental'!B328+(-0.0328)*(0.0171*'Dataset experimental'!AD328-0.9442)*'Avaliação do resultado ML'!O328-'Avaliação do resultado ML'!P328-0.0364</f>
        <v>0.14995278079429319</v>
      </c>
      <c r="R328" s="3">
        <f t="shared" si="17"/>
        <v>1.7117484345808789</v>
      </c>
      <c r="S328" s="3">
        <f>(-0.042-0.014*'Com TS variável MC2020'!Q337)*('Modelos normativos'!AP328-ABS('Modelos Propostos'!K328)-'Dataset experimental'!W328+COS(T328))</f>
        <v>8.0459418420073037E-2</v>
      </c>
      <c r="T328" s="3">
        <f>'Dataset experimental'!O328-('Modelos normativos'!AQ328-SIN(0.083/('Dataset experimental'!M328-'Dataset experimental'!O328))-'Modelos empíricos'!I328)/0.646</f>
        <v>3.1545860612673851</v>
      </c>
      <c r="X328" s="3">
        <f>'Modelos normativos'!S328+'Avaliação do resultado ML'!A328</f>
        <v>0.17969177401677497</v>
      </c>
      <c r="Y328" s="3">
        <f>X328/'Dataset experimental'!$AF328</f>
        <v>0.94574617903565772</v>
      </c>
      <c r="AK328" s="3">
        <f>'Modelos Propostos'!B328+H328</f>
        <v>0.22848972153990152</v>
      </c>
      <c r="AL328" s="3">
        <f>AK328/'Dataset experimental'!$AF328</f>
        <v>1.2025774817889554</v>
      </c>
      <c r="AW328" s="3">
        <f>'Modelos normativos'!S328+F328</f>
        <v>0.21735501576772845</v>
      </c>
      <c r="AX328" s="3">
        <f>AW328/'Dataset experimental'!$AF328</f>
        <v>1.1439737671985708</v>
      </c>
      <c r="BI328" s="3">
        <f>'Modelos Propostos'!B328+S328</f>
        <v>0.21422848218910423</v>
      </c>
      <c r="BJ328" s="3">
        <f>BI328/'Dataset experimental'!$AF328</f>
        <v>1.1275183273110749</v>
      </c>
      <c r="BU328" s="3">
        <f>'Modelos Propostos'!B328+L328</f>
        <v>0.29590700143078963</v>
      </c>
      <c r="BV328" s="3">
        <f>BU328/'Dataset experimental'!$AF328</f>
        <v>1.5574052706883665</v>
      </c>
      <c r="CH328" s="3">
        <f>'Modelos Propostos'!B328+Q328</f>
        <v>0.28372184456332439</v>
      </c>
      <c r="CI328" s="3">
        <f>CH328/'Dataset experimental'!$AF328</f>
        <v>1.4932728661227599</v>
      </c>
    </row>
    <row r="329" spans="1:87" x14ac:dyDescent="0.25">
      <c r="A329" s="3">
        <f t="shared" si="15"/>
        <v>4.7389935956116042E-2</v>
      </c>
      <c r="B329" s="8">
        <f>'Dataset experimental'!K329*COS('Dataset experimental'!AC329)-'Dataset experimental'!M329-'Dataset experimental'!C329</f>
        <v>-2.6416719240311464</v>
      </c>
      <c r="C329" s="8">
        <f>('Dataset experimental'!AE329+SIN('Avaliação do resultado ML'!B329))*0.70674187</f>
        <v>-0.41286170948725082</v>
      </c>
      <c r="D329" s="8">
        <f>'Modelos Propostos'!E329+'Avaliação do resultado ML'!C329-'Modelos normativos'!AQ329</f>
        <v>-0.96260705108759459</v>
      </c>
      <c r="E329" s="8">
        <f>'Modelos empíricos'!I329+1.1854</f>
        <v>2.4121730761768507</v>
      </c>
      <c r="F329" s="3">
        <f>-0.01753*('Modelos normativos'!AN329-'Dataset experimental'!C329-ABS(G329)-('Modelos Propostos'!E329-'Modelos normativos'!AP329)/0.25291)</f>
        <v>9.2341066127915691E-2</v>
      </c>
      <c r="G329" s="3">
        <f>'Dataset experimental'!K329+'Modelos empíricos'!K329^2+('Modelos Propostos'!E329-'Modelos normativos'!AQ329)*4.10553</f>
        <v>-2.3397547917368144</v>
      </c>
      <c r="H329" s="3">
        <f t="shared" si="16"/>
        <v>7.0861156110014437E-2</v>
      </c>
      <c r="I329" s="3">
        <f>(1.61428/'Dataset experimental'!Q329)^3</f>
        <v>-38.287335227805464</v>
      </c>
      <c r="J329" s="3">
        <f>SIN('Dataset experimental'!E329)+1.450178*(SIN('Avaliação do resultado ML'!I329)+'Dataset experimental'!C329)</f>
        <v>1.6482536850229554</v>
      </c>
      <c r="K329" s="3">
        <f>('Modelos empíricos'!C329-'Dataset experimental'!G329)*'Dataset experimental'!AE329-'Modelos normativos'!AP329</f>
        <v>0.5101732449196108</v>
      </c>
      <c r="L329" s="3">
        <f>0.0076*'Dataset experimental'!B329+'Avaliação do resultado ML'!M329+'Avaliação do resultado ML'!N329+(-0.0328)*(0.0171*'Dataset experimental'!AD329-0.9442)*'Avaliação do resultado ML'!O329-'Avaliação do resultado ML'!P329-0.0364</f>
        <v>0.13834024010203616</v>
      </c>
      <c r="M329" s="8">
        <f>0.03283*SIN(0.7328*'Dataset experimental'!D329-1.8266)</f>
        <v>-2.9165448202748849E-2</v>
      </c>
      <c r="N329" s="8">
        <f>0.0476*SIN(4.2067/(0.0095*'Dataset experimental'!P329-1.9338)^3)</f>
        <v>4.135060507021409E-2</v>
      </c>
      <c r="O329" s="8">
        <f>0.0214*'Dataset experimental'!F329-3.1067*'Dataset experimental'!B329*'Dataset experimental'!P329*('Dataset experimental'!T329-'Dataset experimental'!R329)*(0.39*'Dataset experimental'!P329*'Dataset experimental'!T329/'Dataset experimental'!V329-'Dataset experimental'!Z329+3.12)/(100000*'Dataset experimental'!V329)+0.7995</f>
        <v>0.22629157174314052</v>
      </c>
      <c r="P329" s="8">
        <f>0.4461*('Dataset experimental'!Z329-0.6*'Modelos normativos'!AB329)*(3.4*'Dataset experimental'!L329+0.17*'Dataset experimental'!B329/'Modelos normativos'!AC329)/200000</f>
        <v>8.3690281057130972E-2</v>
      </c>
      <c r="Q329" s="3">
        <f>0.0076*'Dataset experimental'!B329+(-0.0328)*(0.0171*'Dataset experimental'!AD329-0.9442)*'Avaliação do resultado ML'!O329-'Avaliação do resultado ML'!P329-0.0364</f>
        <v>0.12615508323457092</v>
      </c>
      <c r="R329" s="3">
        <f t="shared" si="17"/>
        <v>1.9522718467542086</v>
      </c>
      <c r="S329" s="3">
        <f>(-0.042-0.014*'Com TS variável MC2020'!Q338)*('Modelos normativos'!AP329-ABS('Modelos Propostos'!K329)-'Dataset experimental'!W329+COS(T329))</f>
        <v>4.8842419276452116E-2</v>
      </c>
      <c r="T329" s="3">
        <f>'Dataset experimental'!O329-('Modelos normativos'!AQ329-SIN(0.083/('Dataset experimental'!M329-'Dataset experimental'!O329))-'Modelos empíricos'!I329)/0.646</f>
        <v>2.1818066771502274</v>
      </c>
      <c r="X329" s="3">
        <f>'Modelos normativos'!S329+'Avaliação do resultado ML'!A329</f>
        <v>0.23401601832108393</v>
      </c>
      <c r="Y329" s="3">
        <f>X329/'Dataset experimental'!$AF329</f>
        <v>0.97506674300451646</v>
      </c>
      <c r="AK329" s="3">
        <f>'Modelos Propostos'!B329+H329</f>
        <v>0.26404083609299089</v>
      </c>
      <c r="AL329" s="3">
        <f>AK329/'Dataset experimental'!$AF329</f>
        <v>1.1001701503874621</v>
      </c>
      <c r="AW329" s="3">
        <f>'Modelos normativos'!S329+F329</f>
        <v>0.27896714849288357</v>
      </c>
      <c r="AX329" s="3">
        <f>AW329/'Dataset experimental'!$AF329</f>
        <v>1.1623631187203483</v>
      </c>
      <c r="BI329" s="3">
        <f>'Modelos Propostos'!B329+S329</f>
        <v>0.24202209925942855</v>
      </c>
      <c r="BJ329" s="3">
        <f>BI329/'Dataset experimental'!$AF329</f>
        <v>1.0084254135809523</v>
      </c>
      <c r="BU329" s="3">
        <f>'Modelos Propostos'!B329+L329</f>
        <v>0.33151992008501263</v>
      </c>
      <c r="BV329" s="3">
        <f>BU329/'Dataset experimental'!$AF329</f>
        <v>1.3813330003542192</v>
      </c>
      <c r="CH329" s="3">
        <f>'Modelos Propostos'!B329+Q329</f>
        <v>0.31933476321754739</v>
      </c>
      <c r="CI329" s="3">
        <f>CH329/'Dataset experimental'!$AF329</f>
        <v>1.3305615134064475</v>
      </c>
    </row>
    <row r="330" spans="1:87" x14ac:dyDescent="0.25">
      <c r="A330" s="3">
        <f t="shared" si="15"/>
        <v>5.3729650736403768E-2</v>
      </c>
      <c r="B330" s="8">
        <f>'Dataset experimental'!K330*COS('Dataset experimental'!AC330)-'Dataset experimental'!M330-'Dataset experimental'!C330</f>
        <v>-2.6416719240311464</v>
      </c>
      <c r="C330" s="8">
        <f>('Dataset experimental'!AE330+SIN('Avaliação do resultado ML'!B330))*0.70674187</f>
        <v>-0.3144158244491157</v>
      </c>
      <c r="D330" s="8">
        <f>'Modelos Propostos'!E330+'Avaliação do resultado ML'!C330-'Modelos normativos'!AQ330</f>
        <v>-1.032932474311991</v>
      </c>
      <c r="E330" s="8">
        <f>'Modelos empíricos'!I330+1.1854</f>
        <v>2.4088903597684475</v>
      </c>
      <c r="F330" s="3">
        <f>-0.01753*('Modelos normativos'!AN330-'Dataset experimental'!C330-ABS(G330)-('Modelos Propostos'!E330-'Modelos normativos'!AP330)/0.25291)</f>
        <v>9.5922634066322218E-2</v>
      </c>
      <c r="G330" s="3">
        <f>'Dataset experimental'!K330+'Modelos empíricos'!K330^2+('Modelos Propostos'!E330-'Modelos normativos'!AQ330)*4.10553</f>
        <v>-3.3852547028649669</v>
      </c>
      <c r="H330" s="3">
        <f t="shared" si="16"/>
        <v>5.3161896491534744E-2</v>
      </c>
      <c r="I330" s="3">
        <f>(1.61428/'Dataset experimental'!Q330)^3</f>
        <v>-38.287335227805464</v>
      </c>
      <c r="J330" s="3">
        <f>SIN('Dataset experimental'!E330)+1.450178*(SIN('Avaliação do resultado ML'!I330)+'Dataset experimental'!C330)</f>
        <v>1.6482536850229554</v>
      </c>
      <c r="K330" s="3">
        <f>('Modelos empíricos'!C330-'Dataset experimental'!G330)*'Dataset experimental'!AE330-'Modelos normativos'!AP330</f>
        <v>-2.8945232646021248E-2</v>
      </c>
      <c r="L330" s="3">
        <f>0.0076*'Dataset experimental'!B330+'Avaliação do resultado ML'!M330+'Avaliação do resultado ML'!N330+(-0.0328)*(0.0171*'Dataset experimental'!AD330-0.9442)*'Avaliação do resultado ML'!O330-'Avaliação do resultado ML'!P330-0.0364</f>
        <v>0.12073257536308603</v>
      </c>
      <c r="M330" s="8">
        <f>0.03283*SIN(0.7328*'Dataset experimental'!D330-1.8266)</f>
        <v>-2.9165448202748849E-2</v>
      </c>
      <c r="N330" s="8">
        <f>0.0476*SIN(4.2067/(0.0095*'Dataset experimental'!P330-1.9338)^3)</f>
        <v>4.135060507021409E-2</v>
      </c>
      <c r="O330" s="8">
        <f>0.0214*'Dataset experimental'!F330-3.1067*'Dataset experimental'!B330*'Dataset experimental'!P330*('Dataset experimental'!T330-'Dataset experimental'!R330)*(0.39*'Dataset experimental'!P330*'Dataset experimental'!T330/'Dataset experimental'!V330-'Dataset experimental'!Z330+3.12)/(100000*'Dataset experimental'!V330)+0.7995</f>
        <v>-0.12716673357194697</v>
      </c>
      <c r="P330" s="8">
        <f>0.4461*('Dataset experimental'!Z330-0.6*'Modelos normativos'!AB330)*(3.4*'Dataset experimental'!L330+0.17*'Dataset experimental'!B330/'Modelos normativos'!AC330)/200000</f>
        <v>0.10068473442166762</v>
      </c>
      <c r="Q330" s="3">
        <f>0.0076*'Dataset experimental'!B330+(-0.0328)*(0.0171*'Dataset experimental'!AD330-0.9442)*'Avaliação do resultado ML'!O330-'Avaliação do resultado ML'!P330-0.0364</f>
        <v>0.10854741849562076</v>
      </c>
      <c r="R330" s="3">
        <f t="shared" si="17"/>
        <v>2.2710358984712093</v>
      </c>
      <c r="S330" s="3">
        <f>(-0.042-0.014*'Com TS variável MC2020'!Q339)*('Modelos normativos'!AP330-ABS('Modelos Propostos'!K330)-'Dataset experimental'!W330+COS(T330))</f>
        <v>4.671112065278882E-3</v>
      </c>
      <c r="T330" s="3">
        <f>'Dataset experimental'!O330-('Modelos normativos'!AQ330-SIN(0.083/('Dataset experimental'!M330-'Dataset experimental'!O330))-'Modelos empíricos'!I330)/0.646</f>
        <v>1.266215122389007</v>
      </c>
      <c r="X330" s="3">
        <f>'Modelos normativos'!S330+'Avaliação do resultado ML'!A330</f>
        <v>0.28712142241673572</v>
      </c>
      <c r="Y330" s="3">
        <f>X330/'Dataset experimental'!$AF330</f>
        <v>0.99007387040253703</v>
      </c>
      <c r="AK330" s="3">
        <f>'Modelos Propostos'!B330+H330</f>
        <v>0.30472261921851257</v>
      </c>
      <c r="AL330" s="3">
        <f>AK330/'Dataset experimental'!$AF330</f>
        <v>1.0507676524776297</v>
      </c>
      <c r="AW330" s="3">
        <f>'Modelos normativos'!S330+F330</f>
        <v>0.32931440574665416</v>
      </c>
      <c r="AX330" s="3">
        <f>AW330/'Dataset experimental'!$AF330</f>
        <v>1.1355669163677731</v>
      </c>
      <c r="BI330" s="3">
        <f>'Modelos Propostos'!B330+S330</f>
        <v>0.2562318347922567</v>
      </c>
      <c r="BJ330" s="3">
        <f>BI330/'Dataset experimental'!$AF330</f>
        <v>0.88355805100778173</v>
      </c>
      <c r="BU330" s="3">
        <f>'Modelos Propostos'!B330+L330</f>
        <v>0.37229329809006384</v>
      </c>
      <c r="BV330" s="3">
        <f>BU330/'Dataset experimental'!$AF330</f>
        <v>1.2837699934140134</v>
      </c>
      <c r="CH330" s="3">
        <f>'Modelos Propostos'!B330+Q330</f>
        <v>0.3601081412225986</v>
      </c>
      <c r="CI330" s="3">
        <f>CH330/'Dataset experimental'!$AF330</f>
        <v>1.2417522111124091</v>
      </c>
    </row>
    <row r="331" spans="1:87" x14ac:dyDescent="0.25">
      <c r="A331" s="3">
        <f t="shared" si="15"/>
        <v>7.6261038783357105E-2</v>
      </c>
      <c r="B331" s="8">
        <f>'Dataset experimental'!K331*COS('Dataset experimental'!AC331)-'Dataset experimental'!M331-'Dataset experimental'!C331</f>
        <v>-2.6416719240311464</v>
      </c>
      <c r="C331" s="8">
        <f>('Dataset experimental'!AE331+SIN('Avaliação do resultado ML'!B331))*0.70674187</f>
        <v>-0.24409733513616205</v>
      </c>
      <c r="D331" s="8">
        <f>'Modelos Propostos'!E331+'Avaliação do resultado ML'!C331-'Modelos normativos'!AQ331</f>
        <v>-1.2637878213939002</v>
      </c>
      <c r="E331" s="8">
        <f>'Modelos empíricos'!I331+1.1854</f>
        <v>2.2908042700722131</v>
      </c>
      <c r="F331" s="3">
        <f>-0.01753*('Modelos normativos'!AN331-'Dataset experimental'!C331-ABS(G331)-('Modelos Propostos'!E331-'Modelos normativos'!AP331)/0.25291)</f>
        <v>8.824491251701351E-2</v>
      </c>
      <c r="G331" s="3">
        <f>'Dataset experimental'!K331+'Modelos empíricos'!K331^2+('Modelos Propostos'!E331-'Modelos normativos'!AQ331)*4.10553</f>
        <v>-4.7326772848772043</v>
      </c>
      <c r="H331" s="3">
        <f t="shared" si="16"/>
        <v>4.2480034084517379E-2</v>
      </c>
      <c r="I331" s="3">
        <f>(1.61428/'Dataset experimental'!Q331)^3</f>
        <v>-38.287335227805464</v>
      </c>
      <c r="J331" s="3">
        <f>SIN('Dataset experimental'!E331)+1.450178*(SIN('Avaliação do resultado ML'!I331)+'Dataset experimental'!C331)</f>
        <v>1.6482536850229554</v>
      </c>
      <c r="K331" s="3">
        <f>('Modelos empíricos'!C331-'Dataset experimental'!G331)*'Dataset experimental'!AE331-'Modelos normativos'!AP331</f>
        <v>-0.35431417589967246</v>
      </c>
      <c r="L331" s="3">
        <f>0.0076*'Dataset experimental'!B331+'Avaliação do resultado ML'!M331+'Avaliação do resultado ML'!N331+(-0.0328)*(0.0171*'Dataset experimental'!AD331-0.9442)*'Avaliação do resultado ML'!O331-'Avaliação do resultado ML'!P331-0.0364</f>
        <v>0.11013735593019576</v>
      </c>
      <c r="M331" s="8">
        <f>0.03283*SIN(0.7328*'Dataset experimental'!D331-1.8266)</f>
        <v>-2.9165448202748849E-2</v>
      </c>
      <c r="N331" s="8">
        <f>0.0476*SIN(4.2067/(0.0095*'Dataset experimental'!P331-1.9338)^3)</f>
        <v>4.135060507021409E-2</v>
      </c>
      <c r="O331" s="8">
        <f>0.0214*'Dataset experimental'!F331-3.1067*'Dataset experimental'!B331*'Dataset experimental'!P331*('Dataset experimental'!T331-'Dataset experimental'!R331)*(0.39*'Dataset experimental'!P331*'Dataset experimental'!T331/'Dataset experimental'!V331-'Dataset experimental'!Z331+3.12)/(100000*'Dataset experimental'!V331)+0.7995</f>
        <v>-0.37963695165415234</v>
      </c>
      <c r="P331" s="8">
        <f>0.4461*('Dataset experimental'!Z331-0.6*'Modelos normativos'!AB331)*(3.4*'Dataset experimental'!L331+0.17*'Dataset experimental'!B331/'Modelos normativos'!AC331)/200000</f>
        <v>0.11282362968205092</v>
      </c>
      <c r="Q331" s="3">
        <f>0.0076*'Dataset experimental'!B331+(-0.0328)*(0.0171*'Dataset experimental'!AD331-0.9442)*'Avaliação do resultado ML'!O331-'Avaliação do resultado ML'!P331-0.0364</f>
        <v>9.7952199062730491E-2</v>
      </c>
      <c r="R331" s="3">
        <f t="shared" si="17"/>
        <v>2.5926852062093171</v>
      </c>
      <c r="S331" s="3">
        <f>(-0.042-0.014*'Com TS variável MC2020'!Q340)*('Modelos normativos'!AP331-ABS('Modelos Propostos'!K331)-'Dataset experimental'!W331+COS(T331))</f>
        <v>-1.3214649121302673E-2</v>
      </c>
      <c r="T331" s="3">
        <f>'Dataset experimental'!O331-('Modelos normativos'!AQ331-SIN(0.083/('Dataset experimental'!M331-'Dataset experimental'!O331))-'Modelos empíricos'!I331)/0.646</f>
        <v>0.61720594887337676</v>
      </c>
      <c r="X331" s="3">
        <f>'Modelos normativos'!S331+'Avaliação do resultado ML'!A331</f>
        <v>0.34305687426037768</v>
      </c>
      <c r="Y331" s="3">
        <f>X331/'Dataset experimental'!$AF331</f>
        <v>0.95293576183438244</v>
      </c>
      <c r="AK331" s="3">
        <f>'Modelos Propostos'!B331+H331</f>
        <v>0.33574150162863908</v>
      </c>
      <c r="AL331" s="3">
        <f>AK331/'Dataset experimental'!$AF331</f>
        <v>0.93261528230177526</v>
      </c>
      <c r="AW331" s="3">
        <f>'Modelos normativos'!S331+F331</f>
        <v>0.35504074799403407</v>
      </c>
      <c r="AX331" s="3">
        <f>AW331/'Dataset experimental'!$AF331</f>
        <v>0.98622429998342798</v>
      </c>
      <c r="BI331" s="3">
        <f>'Modelos Propostos'!B331+S331</f>
        <v>0.28004681842281903</v>
      </c>
      <c r="BJ331" s="3">
        <f>BI331/'Dataset experimental'!$AF331</f>
        <v>0.77790782895227517</v>
      </c>
      <c r="BU331" s="3">
        <f>'Modelos Propostos'!B331+L331</f>
        <v>0.40339882347431744</v>
      </c>
      <c r="BV331" s="3">
        <f>BU331/'Dataset experimental'!$AF331</f>
        <v>1.1205522874286595</v>
      </c>
      <c r="CH331" s="3">
        <f>'Modelos Propostos'!B331+Q331</f>
        <v>0.3912136666068522</v>
      </c>
      <c r="CI331" s="3">
        <f>CH331/'Dataset experimental'!$AF331</f>
        <v>1.0867046294634783</v>
      </c>
    </row>
    <row r="332" spans="1:87" x14ac:dyDescent="0.25">
      <c r="A332" s="3">
        <f t="shared" si="15"/>
        <v>7.410979334518597E-2</v>
      </c>
      <c r="B332" s="8">
        <f>'Dataset experimental'!K332*COS('Dataset experimental'!AC332)-'Dataset experimental'!M332-'Dataset experimental'!C332</f>
        <v>-2.6416719240311464</v>
      </c>
      <c r="C332" s="8">
        <f>('Dataset experimental'!AE332+SIN('Avaliação do resultado ML'!B332))*0.70674187</f>
        <v>-0.19652894530681098</v>
      </c>
      <c r="D332" s="8">
        <f>'Modelos Propostos'!E332+'Avaliação do resultado ML'!C332-'Modelos normativos'!AQ332</f>
        <v>-1.2162194315645491</v>
      </c>
      <c r="E332" s="8">
        <f>'Modelos empíricos'!I332+1.1854</f>
        <v>2.1597145250583099</v>
      </c>
      <c r="F332" s="3">
        <f>-0.01753*('Modelos normativos'!AN332-'Dataset experimental'!C332-ABS(G332)-('Modelos Propostos'!E332-'Modelos normativos'!AP332)/0.25291)</f>
        <v>8.023869406205604E-2</v>
      </c>
      <c r="G332" s="3">
        <f>'Dataset experimental'!K332+'Modelos empíricos'!K332^2+('Modelos Propostos'!E332-'Modelos normativos'!AQ332)*4.10553</f>
        <v>-4.7423138316254345</v>
      </c>
      <c r="H332" s="3">
        <f t="shared" si="16"/>
        <v>4.053316879860927E-2</v>
      </c>
      <c r="I332" s="3">
        <f>(1.61428/'Dataset experimental'!Q332)^3</f>
        <v>-38.287335227805464</v>
      </c>
      <c r="J332" s="3">
        <f>SIN('Dataset experimental'!E332)+1.450178*(SIN('Avaliação do resultado ML'!I332)+'Dataset experimental'!C332)</f>
        <v>1.6482536850229554</v>
      </c>
      <c r="K332" s="3">
        <f>('Modelos empíricos'!C332-'Dataset experimental'!G332)*'Dataset experimental'!AE332-'Modelos normativos'!AP332</f>
        <v>-0.41361558576589574</v>
      </c>
      <c r="L332" s="3">
        <f>0.0076*'Dataset experimental'!B332+'Avaliação do resultado ML'!M332+'Avaliação do resultado ML'!N332+(-0.0328)*(0.0171*'Dataset experimental'!AD332-0.9442)*'Avaliação do resultado ML'!O332-'Avaliação do resultado ML'!P332-0.0364</f>
        <v>0.10824702105857588</v>
      </c>
      <c r="M332" s="8">
        <f>0.03283*SIN(0.7328*'Dataset experimental'!D332-1.8266)</f>
        <v>-2.9165448202748849E-2</v>
      </c>
      <c r="N332" s="8">
        <f>0.0476*SIN(4.2067/(0.0095*'Dataset experimental'!P332-1.9338)^3)</f>
        <v>4.135060507021409E-2</v>
      </c>
      <c r="O332" s="8">
        <f>0.0214*'Dataset experimental'!F332-3.1067*'Dataset experimental'!B332*'Dataset experimental'!P332*('Dataset experimental'!T332-'Dataset experimental'!R332)*(0.39*'Dataset experimental'!P332*'Dataset experimental'!T332/'Dataset experimental'!V332-'Dataset experimental'!Z332+3.12)/(100000*'Dataset experimental'!V332)+0.7995</f>
        <v>-0.44558297303057148</v>
      </c>
      <c r="P332" s="8">
        <f>0.4461*('Dataset experimental'!Z332-0.6*'Modelos normativos'!AB332)*(3.4*'Dataset experimental'!L332+0.17*'Dataset experimental'!B332/'Modelos normativos'!AC332)/200000</f>
        <v>0.11599434760833996</v>
      </c>
      <c r="Q332" s="3">
        <f>0.0076*'Dataset experimental'!B332+(-0.0328)*(0.0171*'Dataset experimental'!AD332-0.9442)*'Avaliação do resultado ML'!O332-'Avaliação do resultado ML'!P332-0.0364</f>
        <v>9.6061864191110638E-2</v>
      </c>
      <c r="R332" s="3">
        <f t="shared" si="17"/>
        <v>2.6705787942809427</v>
      </c>
      <c r="S332" s="3">
        <f>(-0.042-0.014*'Com TS variável MC2020'!Q341)*('Modelos normativos'!AP332-ABS('Modelos Propostos'!K332)-'Dataset experimental'!W332+COS(T332))</f>
        <v>-1.6973520789102102E-2</v>
      </c>
      <c r="T332" s="3">
        <f>'Dataset experimental'!O332-('Modelos normativos'!AQ332-SIN(0.083/('Dataset experimental'!M332-'Dataset experimental'!O332))-'Modelos empíricos'!I332)/0.646</f>
        <v>0.41428064699427031</v>
      </c>
      <c r="X332" s="3">
        <f>'Modelos normativos'!S332+'Avaliação do resultado ML'!A332</f>
        <v>0.3496308761877332</v>
      </c>
      <c r="Y332" s="3">
        <f>X332/'Dataset experimental'!$AF332</f>
        <v>0.83245446711365045</v>
      </c>
      <c r="AK332" s="3">
        <f>'Modelos Propostos'!B332+H332</f>
        <v>0.3446870030939988</v>
      </c>
      <c r="AL332" s="3">
        <f>AK332/'Dataset experimental'!$AF332</f>
        <v>0.82068334069999715</v>
      </c>
      <c r="AW332" s="3">
        <f>'Modelos normativos'!S332+F332</f>
        <v>0.35575977690460325</v>
      </c>
      <c r="AX332" s="3">
        <f>AW332/'Dataset experimental'!$AF332</f>
        <v>0.84704708786810301</v>
      </c>
      <c r="BI332" s="3">
        <f>'Modelos Propostos'!B332+S332</f>
        <v>0.28718031350628748</v>
      </c>
      <c r="BJ332" s="3">
        <f>BI332/'Dataset experimental'!$AF332</f>
        <v>0.68376265120544644</v>
      </c>
      <c r="BU332" s="3">
        <f>'Modelos Propostos'!B332+L332</f>
        <v>0.41240085535396542</v>
      </c>
      <c r="BV332" s="3">
        <f>BU332/'Dataset experimental'!$AF332</f>
        <v>0.98190679846182249</v>
      </c>
      <c r="CH332" s="3">
        <f>'Modelos Propostos'!B332+Q332</f>
        <v>0.40021569848650018</v>
      </c>
      <c r="CI332" s="3">
        <f>CH332/'Dataset experimental'!$AF332</f>
        <v>0.95289452020595289</v>
      </c>
    </row>
    <row r="333" spans="1:87" x14ac:dyDescent="0.25">
      <c r="A333" s="3">
        <f t="shared" si="15"/>
        <v>-2.1255992614387022E-2</v>
      </c>
      <c r="B333" s="8">
        <f>'Dataset experimental'!K333*COS('Dataset experimental'!AC333)-'Dataset experimental'!M333-'Dataset experimental'!C333</f>
        <v>-1.8973855162643662</v>
      </c>
      <c r="C333" s="8">
        <f>('Dataset experimental'!AE333+SIN('Avaliação do resultado ML'!B333))*0.70674187</f>
        <v>-7.5781110883806468E-3</v>
      </c>
      <c r="D333" s="8">
        <f>'Modelos Propostos'!E333+'Avaliação do resultado ML'!C333-'Modelos normativos'!AQ333</f>
        <v>0.15824230586541366</v>
      </c>
      <c r="E333" s="8">
        <f>'Modelos empíricos'!I333+1.1854</f>
        <v>2.2085374147694949</v>
      </c>
      <c r="F333" s="3">
        <f>-0.01753*('Modelos normativos'!AN333-'Dataset experimental'!C333-ABS(G333)-('Modelos Propostos'!E333-'Modelos normativos'!AP333)/0.25291)</f>
        <v>3.6425461703647168E-2</v>
      </c>
      <c r="G333" s="3">
        <f>'Dataset experimental'!K333+'Modelos empíricos'!K333^2+('Modelos Propostos'!E333-'Modelos normativos'!AQ333)*4.10553</f>
        <v>0.12585027871253307</v>
      </c>
      <c r="H333" s="3">
        <f t="shared" si="16"/>
        <v>4.4472495776073193E-2</v>
      </c>
      <c r="I333" s="3">
        <f>(1.61428/'Dataset experimental'!Q333)^3</f>
        <v>-38.287335227805464</v>
      </c>
      <c r="J333" s="3">
        <f>SIN('Dataset experimental'!E333)+1.450178*(SIN('Avaliação do resultado ML'!I333)+'Dataset experimental'!C333)</f>
        <v>1.3491724177546405</v>
      </c>
      <c r="K333" s="3">
        <f>('Modelos empíricos'!C333-'Dataset experimental'!G333)*'Dataset experimental'!AE333-'Modelos normativos'!AP333</f>
        <v>5.4573652509396497E-3</v>
      </c>
      <c r="L333" s="3">
        <f>0.0076*'Dataset experimental'!B333+'Avaliação do resultado ML'!M333+'Avaliação do resultado ML'!N333+(-0.0328)*(0.0171*'Dataset experimental'!AD333-0.9442)*'Avaliação do resultado ML'!O333-'Avaliação do resultado ML'!P333-0.0364</f>
        <v>0.1121513869801939</v>
      </c>
      <c r="M333" s="8">
        <f>0.03283*SIN(0.7328*'Dataset experimental'!D333-1.8266)</f>
        <v>-1.1595882783440576E-2</v>
      </c>
      <c r="N333" s="8">
        <f>0.0476*SIN(4.2067/(0.0095*'Dataset experimental'!P333-1.9338)^3)</f>
        <v>4.135060507021409E-2</v>
      </c>
      <c r="O333" s="8">
        <f>0.0214*'Dataset experimental'!F333-3.1067*'Dataset experimental'!B333*'Dataset experimental'!P333*('Dataset experimental'!T333-'Dataset experimental'!R333)*(0.39*'Dataset experimental'!P333*'Dataset experimental'!T333/'Dataset experimental'!V333-'Dataset experimental'!Z333+3.12)/(100000*'Dataset experimental'!V333)+0.7995</f>
        <v>1.0251106641537113</v>
      </c>
      <c r="P333" s="8">
        <f>0.4461*('Dataset experimental'!Z333-0.6*'Modelos normativos'!AB333)*(3.4*'Dataset experimental'!L333+0.17*'Dataset experimental'!B333/'Modelos normativos'!AC333)/200000</f>
        <v>6.7705126398285381E-2</v>
      </c>
      <c r="Q333" s="3">
        <f>0.0076*'Dataset experimental'!B333+(-0.0328)*(0.0171*'Dataset experimental'!AD333-0.9442)*'Avaliação do resultado ML'!O333-'Avaliação do resultado ML'!P333-0.0364</f>
        <v>8.2396664693420343E-2</v>
      </c>
      <c r="R333" s="3">
        <f t="shared" si="17"/>
        <v>2.5218145512879642</v>
      </c>
      <c r="S333" s="3">
        <f>(-0.042-0.014*'Com TS variável MC2020'!Q342)*('Modelos normativos'!AP333-ABS('Modelos Propostos'!K333)-'Dataset experimental'!W333+COS(T333))</f>
        <v>0.10407737953614714</v>
      </c>
      <c r="T333" s="3">
        <f>'Dataset experimental'!O333-('Modelos normativos'!AQ333-SIN(0.083/('Dataset experimental'!M333-'Dataset experimental'!O333))-'Modelos empíricos'!I333)/0.646</f>
        <v>3.6802381454928432</v>
      </c>
      <c r="X333" s="3">
        <f>'Modelos normativos'!S333+'Avaliação do resultado ML'!A333</f>
        <v>0.12734281982830492</v>
      </c>
      <c r="Y333" s="3">
        <f>X333/'Dataset experimental'!$AF333</f>
        <v>0.70746011015724963</v>
      </c>
      <c r="AK333" s="3">
        <f>'Modelos Propostos'!B333+H333</f>
        <v>0.19307130821876511</v>
      </c>
      <c r="AL333" s="3">
        <f>AK333/'Dataset experimental'!$AF333</f>
        <v>1.0726183789931396</v>
      </c>
      <c r="AW333" s="3">
        <f>'Modelos normativos'!S333+F333</f>
        <v>0.1850242741463391</v>
      </c>
      <c r="AX333" s="3">
        <f>AW333/'Dataset experimental'!$AF333</f>
        <v>1.0279126341463283</v>
      </c>
      <c r="BI333" s="3">
        <f>'Modelos Propostos'!B333+S333</f>
        <v>0.25267619197883906</v>
      </c>
      <c r="BJ333" s="3">
        <f>BI333/'Dataset experimental'!$AF333</f>
        <v>1.4037566221046616</v>
      </c>
      <c r="BU333" s="3">
        <f>'Modelos Propostos'!B333+L333</f>
        <v>0.26075019942288585</v>
      </c>
      <c r="BV333" s="3">
        <f>BU333/'Dataset experimental'!$AF333</f>
        <v>1.4486122190160327</v>
      </c>
      <c r="CH333" s="3">
        <f>'Modelos Propostos'!B333+Q333</f>
        <v>0.23099547713611229</v>
      </c>
      <c r="CI333" s="3">
        <f>CH333/'Dataset experimental'!$AF333</f>
        <v>1.2833082063117349</v>
      </c>
    </row>
    <row r="334" spans="1:87" x14ac:dyDescent="0.25">
      <c r="A334" s="3">
        <f t="shared" si="15"/>
        <v>9.4142341699517823E-4</v>
      </c>
      <c r="B334" s="8">
        <f>'Dataset experimental'!K334*COS('Dataset experimental'!AC334)-'Dataset experimental'!M334-'Dataset experimental'!C334</f>
        <v>-1.8973855162643662</v>
      </c>
      <c r="C334" s="8">
        <f>('Dataset experimental'!AE334+SIN('Avaliação do resultado ML'!B334))*0.70674187</f>
        <v>0.25833214261606613</v>
      </c>
      <c r="D334" s="8">
        <f>'Modelos Propostos'!E334+'Avaliação do resultado ML'!C334-'Modelos normativos'!AQ334</f>
        <v>0.41159832021258452</v>
      </c>
      <c r="E334" s="8">
        <f>'Modelos empíricos'!I334+1.1854</f>
        <v>2.2367727018097243</v>
      </c>
      <c r="F334" s="3">
        <f>-0.01753*('Modelos normativos'!AN334-'Dataset experimental'!C334-ABS(G334)-('Modelos Propostos'!E334-'Modelos normativos'!AP334)/0.25291)</f>
        <v>2.572659806903348E-2</v>
      </c>
      <c r="G334" s="3">
        <f>'Dataset experimental'!K334+'Modelos empíricos'!K334^2+('Modelos Propostos'!E334-'Modelos normativos'!AQ334)*4.10553</f>
        <v>-0.3235316706681558</v>
      </c>
      <c r="H334" s="3">
        <f t="shared" si="16"/>
        <v>2.3707767551392325E-2</v>
      </c>
      <c r="I334" s="3">
        <f>(1.61428/'Dataset experimental'!Q334)^3</f>
        <v>-38.287335227805464</v>
      </c>
      <c r="J334" s="3">
        <f>SIN('Dataset experimental'!E334)+1.450178*(SIN('Avaliação do resultado ML'!I334)+'Dataset experimental'!C334)</f>
        <v>1.3491724177546405</v>
      </c>
      <c r="K334" s="3">
        <f>('Modelos empíricos'!C334-'Dataset experimental'!G334)*'Dataset experimental'!AE334-'Modelos normativos'!AP334</f>
        <v>-0.62703511798636979</v>
      </c>
      <c r="L334" s="3">
        <f>0.0076*'Dataset experimental'!B334+'Avaliação do resultado ML'!M334+'Avaliação do resultado ML'!N334+(-0.0328)*(0.0171*'Dataset experimental'!AD334-0.9442)*'Avaliação do resultado ML'!O334-'Avaliação do resultado ML'!P334-0.0364</f>
        <v>9.155135189538334E-2</v>
      </c>
      <c r="M334" s="8">
        <f>0.03283*SIN(0.7328*'Dataset experimental'!D334-1.8266)</f>
        <v>-1.1595882783440576E-2</v>
      </c>
      <c r="N334" s="8">
        <f>0.0476*SIN(4.2067/(0.0095*'Dataset experimental'!P334-1.9338)^3)</f>
        <v>4.135060507021409E-2</v>
      </c>
      <c r="O334" s="8">
        <f>0.0214*'Dataset experimental'!F334-3.1067*'Dataset experimental'!B334*'Dataset experimental'!P334*('Dataset experimental'!T334-'Dataset experimental'!R334)*(0.39*'Dataset experimental'!P334*'Dataset experimental'!T334/'Dataset experimental'!V334-'Dataset experimental'!Z334+3.12)/(100000*'Dataset experimental'!V334)+0.7995</f>
        <v>0.82314807110415245</v>
      </c>
      <c r="P334" s="8">
        <f>0.4461*('Dataset experimental'!Z334-0.6*'Modelos normativos'!AB334)*(3.4*'Dataset experimental'!L334+0.17*'Dataset experimental'!B334/'Modelos normativos'!AC334)/200000</f>
        <v>8.4354230981139117E-2</v>
      </c>
      <c r="Q334" s="3">
        <f>0.0076*'Dataset experimental'!B334+(-0.0328)*(0.0171*'Dataset experimental'!AD334-0.9442)*'Avaliação do resultado ML'!O334-'Avaliação do resultado ML'!P334-0.0364</f>
        <v>6.1796629608609807E-2</v>
      </c>
      <c r="R334" s="3">
        <f t="shared" si="17"/>
        <v>3.861660601190037</v>
      </c>
      <c r="S334" s="3">
        <f>(-0.042-0.014*'Com TS variável MC2020'!Q343)*('Modelos normativos'!AP334-ABS('Modelos Propostos'!K334)-'Dataset experimental'!W334+COS(T334))</f>
        <v>9.1620070354385727E-2</v>
      </c>
      <c r="T334" s="3">
        <f>'Dataset experimental'!O334-('Modelos normativos'!AQ334-SIN(0.083/('Dataset experimental'!M334-'Dataset experimental'!O334))-'Modelos empíricos'!I334)/0.646</f>
        <v>3.0693108872800443</v>
      </c>
      <c r="X334" s="3">
        <f>'Modelos normativos'!S334+'Avaliação do resultado ML'!A334</f>
        <v>0.18866811094103925</v>
      </c>
      <c r="Y334" s="3">
        <f>X334/'Dataset experimental'!$AF334</f>
        <v>0.85758232245926935</v>
      </c>
      <c r="AK334" s="3">
        <f>'Modelos Propostos'!B334+H334</f>
        <v>0.21635564606225688</v>
      </c>
      <c r="AL334" s="3">
        <f>AK334/'Dataset experimental'!$AF334</f>
        <v>0.98343475482844034</v>
      </c>
      <c r="AW334" s="3">
        <f>'Modelos normativos'!S334+F334</f>
        <v>0.21345328559307755</v>
      </c>
      <c r="AX334" s="3">
        <f>AW334/'Dataset experimental'!$AF334</f>
        <v>0.97024220724126164</v>
      </c>
      <c r="BI334" s="3">
        <f>'Modelos Propostos'!B334+S334</f>
        <v>0.28426794886525025</v>
      </c>
      <c r="BJ334" s="3">
        <f>BI334/'Dataset experimental'!$AF334</f>
        <v>1.2921270402965921</v>
      </c>
      <c r="BU334" s="3">
        <f>'Modelos Propostos'!B334+L334</f>
        <v>0.28419923040624789</v>
      </c>
      <c r="BV334" s="3">
        <f>BU334/'Dataset experimental'!$AF334</f>
        <v>1.291814683664763</v>
      </c>
      <c r="CH334" s="3">
        <f>'Modelos Propostos'!B334+Q334</f>
        <v>0.25444450811947433</v>
      </c>
      <c r="CI334" s="3">
        <f>CH334/'Dataset experimental'!$AF334</f>
        <v>1.1565659459976105</v>
      </c>
    </row>
    <row r="335" spans="1:87" x14ac:dyDescent="0.25">
      <c r="A335" s="3">
        <f t="shared" si="15"/>
        <v>1.9612631843078585E-2</v>
      </c>
      <c r="B335" s="8">
        <f>'Dataset experimental'!K335*COS('Dataset experimental'!AC335)-'Dataset experimental'!M335-'Dataset experimental'!C335</f>
        <v>-1.8973855162643662</v>
      </c>
      <c r="C335" s="8">
        <f>('Dataset experimental'!AE335+SIN('Avaliação do resultado ML'!B335))*0.70674187</f>
        <v>0.46346290975949633</v>
      </c>
      <c r="D335" s="8">
        <f>'Modelos Propostos'!E335+'Avaliação do resultado ML'!C335-'Modelos normativos'!AQ335</f>
        <v>0.60968641402658297</v>
      </c>
      <c r="E335" s="8">
        <f>'Modelos empíricos'!I335+1.1854</f>
        <v>2.1767519382968143</v>
      </c>
      <c r="F335" s="3">
        <f>-0.01753*('Modelos normativos'!AN335-'Dataset experimental'!C335-ABS(G335)-('Modelos Propostos'!E335-'Modelos normativos'!AP335)/0.25291)</f>
        <v>1.6718392516740288E-2</v>
      </c>
      <c r="G335" s="3">
        <f>'Dataset experimental'!K335+'Modelos empíricos'!K335^2+('Modelos Propostos'!E335-'Modelos normativos'!AQ335)*4.10553</f>
        <v>-0.42252482563579674</v>
      </c>
      <c r="H335" s="3">
        <f t="shared" si="16"/>
        <v>1.106597280744726E-2</v>
      </c>
      <c r="I335" s="3">
        <f>(1.61428/'Dataset experimental'!Q335)^3</f>
        <v>-38.287335227805464</v>
      </c>
      <c r="J335" s="3">
        <f>SIN('Dataset experimental'!E335)+1.450178*(SIN('Avaliação do resultado ML'!I335)+'Dataset experimental'!C335)</f>
        <v>1.3491724177546405</v>
      </c>
      <c r="K335" s="3">
        <f>('Modelos empíricos'!C335-'Dataset experimental'!G335)*'Dataset experimental'!AE335-'Modelos normativos'!AP335</f>
        <v>-1.0121034927638619</v>
      </c>
      <c r="L335" s="3">
        <f>0.0076*'Dataset experimental'!B335+'Avaliação do resultado ML'!M335+'Avaliação do resultado ML'!N335+(-0.0328)*(0.0171*'Dataset experimental'!AD335-0.9442)*'Avaliação do resultado ML'!O335-'Avaliação do resultado ML'!P335-0.0364</f>
        <v>7.9073152169071584E-2</v>
      </c>
      <c r="M335" s="8">
        <f>0.03283*SIN(0.7328*'Dataset experimental'!D335-1.8266)</f>
        <v>-1.1595882783440576E-2</v>
      </c>
      <c r="N335" s="8">
        <f>0.0476*SIN(4.2067/(0.0095*'Dataset experimental'!P335-1.9338)^3)</f>
        <v>4.135060507021409E-2</v>
      </c>
      <c r="O335" s="8">
        <f>0.0214*'Dataset experimental'!F335-3.1067*'Dataset experimental'!B335*'Dataset experimental'!P335*('Dataset experimental'!T335-'Dataset experimental'!R335)*(0.39*'Dataset experimental'!P335*'Dataset experimental'!T335/'Dataset experimental'!V335-'Dataset experimental'!Z335+3.12)/(100000*'Dataset experimental'!V335)+0.7995</f>
        <v>0.66734835646592117</v>
      </c>
      <c r="P335" s="8">
        <f>0.4461*('Dataset experimental'!Z335-0.6*'Modelos normativos'!AB335)*(3.4*'Dataset experimental'!L335+0.17*'Dataset experimental'!B335/'Modelos normativos'!AC335)/200000</f>
        <v>9.7197825945054883E-2</v>
      </c>
      <c r="Q335" s="3">
        <f>0.0076*'Dataset experimental'!B335+(-0.0328)*(0.0171*'Dataset experimental'!AD335-0.9442)*'Avaliação do resultado ML'!O335-'Avaliação do resultado ML'!P335-0.0364</f>
        <v>4.9318429882298051E-2</v>
      </c>
      <c r="R335" s="3">
        <f t="shared" si="17"/>
        <v>7.1456123691047164</v>
      </c>
      <c r="S335" s="3">
        <f>(-0.042-0.014*'Com TS variável MC2020'!Q344)*('Modelos normativos'!AP335-ABS('Modelos Propostos'!K335)-'Dataset experimental'!W335+COS(T335))</f>
        <v>8.1910966295459714E-2</v>
      </c>
      <c r="T335" s="3">
        <f>'Dataset experimental'!O335-('Modelos normativos'!AQ335-SIN(0.083/('Dataset experimental'!M335-'Dataset experimental'!O335))-'Modelos empíricos'!I335)/0.646</f>
        <v>2.4713952432824455</v>
      </c>
      <c r="X335" s="3">
        <f>'Modelos normativos'!S335+'Avaliação do resultado ML'!A335</f>
        <v>0.23752368014416575</v>
      </c>
      <c r="Y335" s="3">
        <f>X335/'Dataset experimental'!$AF335</f>
        <v>0.87971733386728046</v>
      </c>
      <c r="AK335" s="3">
        <f>'Modelos Propostos'!B335+H335</f>
        <v>0.23855807600223838</v>
      </c>
      <c r="AL335" s="3">
        <f>AK335/'Dataset experimental'!$AF335</f>
        <v>0.88354842963791991</v>
      </c>
      <c r="AW335" s="3">
        <f>'Modelos normativos'!S335+F335</f>
        <v>0.23462944081782747</v>
      </c>
      <c r="AX335" s="3">
        <f>AW335/'Dataset experimental'!$AF335</f>
        <v>0.86899792895491645</v>
      </c>
      <c r="BI335" s="3">
        <f>'Modelos Propostos'!B335+S335</f>
        <v>0.30940306949025087</v>
      </c>
      <c r="BJ335" s="3">
        <f>BI335/'Dataset experimental'!$AF335</f>
        <v>1.1459372944083366</v>
      </c>
      <c r="BU335" s="3">
        <f>'Modelos Propostos'!B335+L335</f>
        <v>0.3065652553638627</v>
      </c>
      <c r="BV335" s="3">
        <f>BU335/'Dataset experimental'!$AF335</f>
        <v>1.1354268717180098</v>
      </c>
      <c r="CH335" s="3">
        <f>'Modelos Propostos'!B335+Q335</f>
        <v>0.27681053307708919</v>
      </c>
      <c r="CI335" s="3">
        <f>CH335/'Dataset experimental'!$AF335</f>
        <v>1.0252241965818119</v>
      </c>
    </row>
    <row r="336" spans="1:87" x14ac:dyDescent="0.25">
      <c r="A336" s="3">
        <f t="shared" si="15"/>
        <v>3.4827963560906831E-2</v>
      </c>
      <c r="B336" s="8">
        <f>'Dataset experimental'!K336*COS('Dataset experimental'!AC336)-'Dataset experimental'!M336-'Dataset experimental'!C336</f>
        <v>-1.8973855162643662</v>
      </c>
      <c r="C336" s="8">
        <f>('Dataset experimental'!AE336+SIN('Avaliação do resultado ML'!B336))*0.70674187</f>
        <v>0.69999641162611892</v>
      </c>
      <c r="D336" s="8">
        <f>'Modelos Propostos'!E336+'Avaliação do resultado ML'!C336-'Modelos normativos'!AQ336</f>
        <v>0.77201192898420401</v>
      </c>
      <c r="E336" s="8">
        <f>'Modelos empíricos'!I336+1.1854</f>
        <v>2.132869799767998</v>
      </c>
      <c r="F336" s="3">
        <f>-0.01753*('Modelos normativos'!AN336-'Dataset experimental'!C336-ABS(G336)-('Modelos Propostos'!E336-'Modelos normativos'!AP336)/0.25291)</f>
        <v>-5.6327349409085146E-3</v>
      </c>
      <c r="G336" s="3">
        <f>'Dataset experimental'!K336+'Modelos empíricos'!K336^2+('Modelos Propostos'!E336-'Modelos normativos'!AQ336)*4.10553</f>
        <v>-0.59645805506341021</v>
      </c>
      <c r="H336" s="3">
        <f t="shared" si="16"/>
        <v>6.7195686806244574E-4</v>
      </c>
      <c r="I336" s="3">
        <f>(1.61428/'Dataset experimental'!Q336)^3</f>
        <v>-38.287335227805464</v>
      </c>
      <c r="J336" s="3">
        <f>SIN('Dataset experimental'!E336)+1.450178*(SIN('Avaliação do resultado ML'!I336)+'Dataset experimental'!C336)</f>
        <v>1.3491724177546405</v>
      </c>
      <c r="K336" s="3">
        <f>('Modelos empíricos'!C336-'Dataset experimental'!G336)*'Dataset experimental'!AE336-'Modelos normativos'!AP336</f>
        <v>-1.3287046483954432</v>
      </c>
      <c r="L336" s="3">
        <f>0.0076*'Dataset experimental'!B336+'Avaliação do resultado ML'!M336+'Avaliação do resultado ML'!N336+(-0.0328)*(0.0171*'Dataset experimental'!AD336-0.9442)*'Avaliação do resultado ML'!O336-'Avaliação do resultado ML'!P336-0.0364</f>
        <v>6.8887716131147206E-2</v>
      </c>
      <c r="M336" s="8">
        <f>0.03283*SIN(0.7328*'Dataset experimental'!D336-1.8266)</f>
        <v>-1.1595882783440576E-2</v>
      </c>
      <c r="N336" s="8">
        <f>0.0476*SIN(4.2067/(0.0095*'Dataset experimental'!P336-1.9338)^3)</f>
        <v>4.135060507021409E-2</v>
      </c>
      <c r="O336" s="8">
        <f>0.0214*'Dataset experimental'!F336-3.1067*'Dataset experimental'!B336*'Dataset experimental'!P336*('Dataset experimental'!T336-'Dataset experimental'!R336)*(0.39*'Dataset experimental'!P336*'Dataset experimental'!T336/'Dataset experimental'!V336-'Dataset experimental'!Z336+3.12)/(100000*'Dataset experimental'!V336)+0.7995</f>
        <v>0.51513789093782669</v>
      </c>
      <c r="P336" s="8">
        <f>0.4461*('Dataset experimental'!Z336-0.6*'Modelos normativos'!AB336)*(3.4*'Dataset experimental'!L336+0.17*'Dataset experimental'!B336/'Modelos normativos'!AC336)/200000</f>
        <v>0.10974553550313254</v>
      </c>
      <c r="Q336" s="3">
        <f>0.0076*'Dataset experimental'!B336+(-0.0328)*(0.0171*'Dataset experimental'!AD336-0.9442)*'Avaliação do resultado ML'!O336-'Avaliação do resultado ML'!P336-0.0364</f>
        <v>3.9132993844373673E-2</v>
      </c>
      <c r="R336" s="3">
        <f t="shared" si="17"/>
        <v>102.51806240150728</v>
      </c>
      <c r="S336" s="3">
        <f>(-0.042-0.014*'Com TS variável MC2020'!Q345)*('Modelos normativos'!AP336-ABS('Modelos Propostos'!K336)-'Dataset experimental'!W336+COS(T336))</f>
        <v>8.0537114687559405E-2</v>
      </c>
      <c r="T336" s="3">
        <f>'Dataset experimental'!O336-('Modelos normativos'!AQ336-SIN(0.083/('Dataset experimental'!M336-'Dataset experimental'!O336))-'Modelos empíricos'!I336)/0.646</f>
        <v>2.1387311581993655</v>
      </c>
      <c r="X336" s="3">
        <f>'Modelos normativos'!S336+'Avaliação do resultado ML'!A336</f>
        <v>0.28222799787336045</v>
      </c>
      <c r="Y336" s="3">
        <f>X336/'Dataset experimental'!$AF336</f>
        <v>0.88196249335425136</v>
      </c>
      <c r="AK336" s="3">
        <f>'Modelos Propostos'!B336+H336</f>
        <v>0.26220555797201939</v>
      </c>
      <c r="AL336" s="3">
        <f>AK336/'Dataset experimental'!$AF336</f>
        <v>0.8193923686625606</v>
      </c>
      <c r="AW336" s="3">
        <f>'Modelos normativos'!S336+F336</f>
        <v>0.24176729937154509</v>
      </c>
      <c r="AX336" s="3">
        <f>AW336/'Dataset experimental'!$AF336</f>
        <v>0.75552281053607839</v>
      </c>
      <c r="BI336" s="3">
        <f>'Modelos Propostos'!B336+S336</f>
        <v>0.34207071579151638</v>
      </c>
      <c r="BJ336" s="3">
        <f>BI336/'Dataset experimental'!$AF336</f>
        <v>1.0689709868484887</v>
      </c>
      <c r="BU336" s="3">
        <f>'Modelos Propostos'!B336+L336</f>
        <v>0.33042131723510415</v>
      </c>
      <c r="BV336" s="3">
        <f>BU336/'Dataset experimental'!$AF336</f>
        <v>1.0325666163597005</v>
      </c>
      <c r="CH336" s="3">
        <f>'Modelos Propostos'!B336+Q336</f>
        <v>0.30066659494833065</v>
      </c>
      <c r="CI336" s="3">
        <f>CH336/'Dataset experimental'!$AF336</f>
        <v>0.93958310921353327</v>
      </c>
    </row>
    <row r="337" spans="1:87" x14ac:dyDescent="0.25">
      <c r="A337" s="3">
        <f t="shared" si="15"/>
        <v>-5.3786407367585401E-3</v>
      </c>
      <c r="B337" s="8">
        <f>'Dataset experimental'!K337*COS('Dataset experimental'!AC337)-'Dataset experimental'!M337-'Dataset experimental'!C337</f>
        <v>-1.8973855162643662</v>
      </c>
      <c r="C337" s="8">
        <f>('Dataset experimental'!AE337+SIN('Avaliação do resultado ML'!B337))*0.70674187</f>
        <v>0.25833214261606613</v>
      </c>
      <c r="D337" s="8">
        <f>'Modelos Propostos'!E337+'Avaliação do resultado ML'!C337-'Modelos normativos'!AQ337</f>
        <v>0.41159832021258452</v>
      </c>
      <c r="E337" s="8">
        <f>'Modelos empíricos'!I337+1.1854</f>
        <v>2.6310374649883714</v>
      </c>
      <c r="F337" s="3">
        <f>-0.01753*('Modelos normativos'!AN337-'Dataset experimental'!C337-ABS(G337)-('Modelos Propostos'!E337-'Modelos normativos'!AP337)/0.25291)</f>
        <v>2.572659806903348E-2</v>
      </c>
      <c r="G337" s="3">
        <f>'Dataset experimental'!K337+'Modelos empíricos'!K337^2+('Modelos Propostos'!E337-'Modelos normativos'!AQ337)*4.10553</f>
        <v>-0.3235316706681558</v>
      </c>
      <c r="H337" s="3">
        <f t="shared" si="16"/>
        <v>2.3707767551392325E-2</v>
      </c>
      <c r="I337" s="3">
        <f>(1.61428/'Dataset experimental'!Q337)^3</f>
        <v>-38.287335227805464</v>
      </c>
      <c r="J337" s="3">
        <f>SIN('Dataset experimental'!E337)+1.450178*(SIN('Avaliação do resultado ML'!I337)+'Dataset experimental'!C337)</f>
        <v>1.3491724177546405</v>
      </c>
      <c r="K337" s="3">
        <f>('Modelos empíricos'!C337-'Dataset experimental'!G337)*'Dataset experimental'!AE337-'Modelos normativos'!AP337</f>
        <v>-0.62703511798636979</v>
      </c>
      <c r="L337" s="3">
        <f>0.0076*'Dataset experimental'!B337+'Avaliação do resultado ML'!M337+'Avaliação do resultado ML'!N337+(-0.0328)*(0.0171*'Dataset experimental'!AD337-0.9442)*'Avaliação do resultado ML'!O337-'Avaliação do resultado ML'!P337-0.0364</f>
        <v>9.155135189538334E-2</v>
      </c>
      <c r="M337" s="8">
        <f>0.03283*SIN(0.7328*'Dataset experimental'!D337-1.8266)</f>
        <v>-1.1595882783440576E-2</v>
      </c>
      <c r="N337" s="8">
        <f>0.0476*SIN(4.2067/(0.0095*'Dataset experimental'!P337-1.9338)^3)</f>
        <v>4.135060507021409E-2</v>
      </c>
      <c r="O337" s="8">
        <f>0.0214*'Dataset experimental'!F337-3.1067*'Dataset experimental'!B337*'Dataset experimental'!P337*('Dataset experimental'!T337-'Dataset experimental'!R337)*(0.39*'Dataset experimental'!P337*'Dataset experimental'!T337/'Dataset experimental'!V337-'Dataset experimental'!Z337+3.12)/(100000*'Dataset experimental'!V337)+0.7995</f>
        <v>0.82314807110415245</v>
      </c>
      <c r="P337" s="8">
        <f>0.4461*('Dataset experimental'!Z337-0.6*'Modelos normativos'!AB337)*(3.4*'Dataset experimental'!L337+0.17*'Dataset experimental'!B337/'Modelos normativos'!AC337)/200000</f>
        <v>8.4354230981139117E-2</v>
      </c>
      <c r="Q337" s="3">
        <f>0.0076*'Dataset experimental'!B337+(-0.0328)*(0.0171*'Dataset experimental'!AD337-0.9442)*'Avaliação do resultado ML'!O337-'Avaliação do resultado ML'!P337-0.0364</f>
        <v>6.1796629608609807E-2</v>
      </c>
      <c r="R337" s="3">
        <f t="shared" si="17"/>
        <v>3.861660601190037</v>
      </c>
      <c r="S337" s="3">
        <f>(-0.042-0.014*'Com TS variável MC2020'!Q346)*('Modelos normativos'!AP337-ABS('Modelos Propostos'!K337)-'Dataset experimental'!W337+COS(T337))</f>
        <v>8.684069046694988E-2</v>
      </c>
      <c r="T337" s="3">
        <f>'Dataset experimental'!O337-('Modelos normativos'!AQ337-SIN(0.083/('Dataset experimental'!M337-'Dataset experimental'!O337))-'Modelos empíricos'!I337)/0.646</f>
        <v>3.6796278581448223</v>
      </c>
      <c r="X337" s="3">
        <f>'Modelos normativos'!S337+'Avaliação do resultado ML'!A337</f>
        <v>0.18234804678728553</v>
      </c>
      <c r="Y337" s="3">
        <f>X337/'Dataset experimental'!$AF337</f>
        <v>1.1396752924205344</v>
      </c>
      <c r="AK337" s="3">
        <f>'Modelos Propostos'!B337+H337</f>
        <v>0.21635564606225688</v>
      </c>
      <c r="AL337" s="3">
        <f>AK337/'Dataset experimental'!$AF337</f>
        <v>1.3522227878891055</v>
      </c>
      <c r="AW337" s="3">
        <f>'Modelos normativos'!S337+F337</f>
        <v>0.21345328559307755</v>
      </c>
      <c r="AX337" s="3">
        <f>AW337/'Dataset experimental'!$AF337</f>
        <v>1.3340830349567347</v>
      </c>
      <c r="BI337" s="3">
        <f>'Modelos Propostos'!B337+S337</f>
        <v>0.27948856897781443</v>
      </c>
      <c r="BJ337" s="3">
        <f>BI337/'Dataset experimental'!$AF337</f>
        <v>1.7468035561113402</v>
      </c>
      <c r="BU337" s="3">
        <f>'Modelos Propostos'!B337+L337</f>
        <v>0.28419923040624789</v>
      </c>
      <c r="BV337" s="3">
        <f>BU337/'Dataset experimental'!$AF337</f>
        <v>1.7762451900390492</v>
      </c>
      <c r="CH337" s="3">
        <f>'Modelos Propostos'!B337+Q337</f>
        <v>0.25444450811947433</v>
      </c>
      <c r="CI337" s="3">
        <f>CH337/'Dataset experimental'!$AF337</f>
        <v>1.5902781757467146</v>
      </c>
    </row>
    <row r="338" spans="1:87" x14ac:dyDescent="0.25">
      <c r="A338" s="3">
        <f t="shared" si="15"/>
        <v>1.292152802375314E-2</v>
      </c>
      <c r="B338" s="8">
        <f>'Dataset experimental'!K338*COS('Dataset experimental'!AC338)-'Dataset experimental'!M338-'Dataset experimental'!C338</f>
        <v>-1.8973855162643662</v>
      </c>
      <c r="C338" s="8">
        <f>('Dataset experimental'!AE338+SIN('Avaliação do resultado ML'!B338))*0.70674187</f>
        <v>0.46346290975949633</v>
      </c>
      <c r="D338" s="8">
        <f>'Modelos Propostos'!E338+'Avaliação do resultado ML'!C338-'Modelos normativos'!AQ338</f>
        <v>0.60968641402658297</v>
      </c>
      <c r="E338" s="8">
        <f>'Modelos empíricos'!I338+1.1854</f>
        <v>2.5941632807375781</v>
      </c>
      <c r="F338" s="3">
        <f>-0.01753*('Modelos normativos'!AN338-'Dataset experimental'!C338-ABS(G338)-('Modelos Propostos'!E338-'Modelos normativos'!AP338)/0.25291)</f>
        <v>1.6718392516740288E-2</v>
      </c>
      <c r="G338" s="3">
        <f>'Dataset experimental'!K338+'Modelos empíricos'!K338^2+('Modelos Propostos'!E338-'Modelos normativos'!AQ338)*4.10553</f>
        <v>-0.42252482563579674</v>
      </c>
      <c r="H338" s="3">
        <f t="shared" si="16"/>
        <v>1.106597280744726E-2</v>
      </c>
      <c r="I338" s="3">
        <f>(1.61428/'Dataset experimental'!Q338)^3</f>
        <v>-38.287335227805464</v>
      </c>
      <c r="J338" s="3">
        <f>SIN('Dataset experimental'!E338)+1.450178*(SIN('Avaliação do resultado ML'!I338)+'Dataset experimental'!C338)</f>
        <v>1.3491724177546405</v>
      </c>
      <c r="K338" s="3">
        <f>('Modelos empíricos'!C338-'Dataset experimental'!G338)*'Dataset experimental'!AE338-'Modelos normativos'!AP338</f>
        <v>-1.0121034927638619</v>
      </c>
      <c r="L338" s="3">
        <f>0.0076*'Dataset experimental'!B338+'Avaliação do resultado ML'!M338+'Avaliação do resultado ML'!N338+(-0.0328)*(0.0171*'Dataset experimental'!AD338-0.9442)*'Avaliação do resultado ML'!O338-'Avaliação do resultado ML'!P338-0.0364</f>
        <v>7.9073152169071584E-2</v>
      </c>
      <c r="M338" s="8">
        <f>0.03283*SIN(0.7328*'Dataset experimental'!D338-1.8266)</f>
        <v>-1.1595882783440576E-2</v>
      </c>
      <c r="N338" s="8">
        <f>0.0476*SIN(4.2067/(0.0095*'Dataset experimental'!P338-1.9338)^3)</f>
        <v>4.135060507021409E-2</v>
      </c>
      <c r="O338" s="8">
        <f>0.0214*'Dataset experimental'!F338-3.1067*'Dataset experimental'!B338*'Dataset experimental'!P338*('Dataset experimental'!T338-'Dataset experimental'!R338)*(0.39*'Dataset experimental'!P338*'Dataset experimental'!T338/'Dataset experimental'!V338-'Dataset experimental'!Z338+3.12)/(100000*'Dataset experimental'!V338)+0.7995</f>
        <v>0.66734835646592117</v>
      </c>
      <c r="P338" s="8">
        <f>0.4461*('Dataset experimental'!Z338-0.6*'Modelos normativos'!AB338)*(3.4*'Dataset experimental'!L338+0.17*'Dataset experimental'!B338/'Modelos normativos'!AC338)/200000</f>
        <v>9.7197825945054883E-2</v>
      </c>
      <c r="Q338" s="3">
        <f>0.0076*'Dataset experimental'!B338+(-0.0328)*(0.0171*'Dataset experimental'!AD338-0.9442)*'Avaliação do resultado ML'!O338-'Avaliação do resultado ML'!P338-0.0364</f>
        <v>4.9318429882298051E-2</v>
      </c>
      <c r="R338" s="3">
        <f t="shared" si="17"/>
        <v>7.1456123691047164</v>
      </c>
      <c r="S338" s="3">
        <f>(-0.042-0.014*'Com TS variável MC2020'!Q347)*('Modelos normativos'!AP338-ABS('Modelos Propostos'!K338)-'Dataset experimental'!W338+COS(T338))</f>
        <v>9.0183622914101688E-2</v>
      </c>
      <c r="T338" s="3">
        <f>'Dataset experimental'!O338-('Modelos normativos'!AQ338-SIN(0.083/('Dataset experimental'!M338-'Dataset experimental'!O338))-'Modelos empíricos'!I338)/0.646</f>
        <v>3.1175428322000367</v>
      </c>
      <c r="X338" s="3">
        <f>'Modelos normativos'!S338+'Avaliação do resultado ML'!A338</f>
        <v>0.23083257632484033</v>
      </c>
      <c r="Y338" s="3">
        <f>X338/'Dataset experimental'!$AF338</f>
        <v>1.2149082964465281</v>
      </c>
      <c r="AK338" s="3">
        <f>'Modelos Propostos'!B338+H338</f>
        <v>0.23855807600223838</v>
      </c>
      <c r="AL338" s="3">
        <f>AK338/'Dataset experimental'!$AF338</f>
        <v>1.2555688210644125</v>
      </c>
      <c r="AW338" s="3">
        <f>'Modelos normativos'!S338+F338</f>
        <v>0.23462944081782747</v>
      </c>
      <c r="AX338" s="3">
        <f>AW338/'Dataset experimental'!$AF338</f>
        <v>1.2348917937780393</v>
      </c>
      <c r="BI338" s="3">
        <f>'Modelos Propostos'!B338+S338</f>
        <v>0.31767572610889283</v>
      </c>
      <c r="BJ338" s="3">
        <f>BI338/'Dataset experimental'!$AF338</f>
        <v>1.671977505836278</v>
      </c>
      <c r="BU338" s="3">
        <f>'Modelos Propostos'!B338+L338</f>
        <v>0.3065652553638627</v>
      </c>
      <c r="BV338" s="3">
        <f>BU338/'Dataset experimental'!$AF338</f>
        <v>1.6135013440203301</v>
      </c>
      <c r="CH338" s="3">
        <f>'Modelos Propostos'!B338+Q338</f>
        <v>0.27681053307708919</v>
      </c>
      <c r="CI338" s="3">
        <f>CH338/'Dataset experimental'!$AF338</f>
        <v>1.4568975425109958</v>
      </c>
    </row>
    <row r="339" spans="1:87" x14ac:dyDescent="0.25">
      <c r="A339" s="3">
        <f t="shared" si="15"/>
        <v>2.792435406532455E-2</v>
      </c>
      <c r="B339" s="8">
        <f>'Dataset experimental'!K339*COS('Dataset experimental'!AC339)-'Dataset experimental'!M339-'Dataset experimental'!C339</f>
        <v>-1.8973855162643662</v>
      </c>
      <c r="C339" s="8">
        <f>('Dataset experimental'!AE339+SIN('Avaliação do resultado ML'!B339))*0.70674187</f>
        <v>0.69999641162611892</v>
      </c>
      <c r="D339" s="8">
        <f>'Modelos Propostos'!E339+'Avaliação do resultado ML'!C339-'Modelos normativos'!AQ339</f>
        <v>0.77201192898420401</v>
      </c>
      <c r="E339" s="8">
        <f>'Modelos empíricos'!I339+1.1854</f>
        <v>2.5635378905716335</v>
      </c>
      <c r="F339" s="3">
        <f>-0.01753*('Modelos normativos'!AN339-'Dataset experimental'!C339-ABS(G339)-('Modelos Propostos'!E339-'Modelos normativos'!AP339)/0.25291)</f>
        <v>-5.6327349409085146E-3</v>
      </c>
      <c r="G339" s="3">
        <f>'Dataset experimental'!K339+'Modelos empíricos'!K339^2+('Modelos Propostos'!E339-'Modelos normativos'!AQ339)*4.10553</f>
        <v>-0.59645805506341021</v>
      </c>
      <c r="H339" s="3">
        <f t="shared" si="16"/>
        <v>6.7195686806244574E-4</v>
      </c>
      <c r="I339" s="3">
        <f>(1.61428/'Dataset experimental'!Q339)^3</f>
        <v>-38.287335227805464</v>
      </c>
      <c r="J339" s="3">
        <f>SIN('Dataset experimental'!E339)+1.450178*(SIN('Avaliação do resultado ML'!I339)+'Dataset experimental'!C339)</f>
        <v>1.3491724177546405</v>
      </c>
      <c r="K339" s="3">
        <f>('Modelos empíricos'!C339-'Dataset experimental'!G339)*'Dataset experimental'!AE339-'Modelos normativos'!AP339</f>
        <v>-1.3287046483954432</v>
      </c>
      <c r="L339" s="3">
        <f>0.0076*'Dataset experimental'!B339+'Avaliação do resultado ML'!M339+'Avaliação do resultado ML'!N339+(-0.0328)*(0.0171*'Dataset experimental'!AD339-0.9442)*'Avaliação do resultado ML'!O339-'Avaliação do resultado ML'!P339-0.0364</f>
        <v>6.8887716131147206E-2</v>
      </c>
      <c r="M339" s="8">
        <f>0.03283*SIN(0.7328*'Dataset experimental'!D339-1.8266)</f>
        <v>-1.1595882783440576E-2</v>
      </c>
      <c r="N339" s="8">
        <f>0.0476*SIN(4.2067/(0.0095*'Dataset experimental'!P339-1.9338)^3)</f>
        <v>4.135060507021409E-2</v>
      </c>
      <c r="O339" s="8">
        <f>0.0214*'Dataset experimental'!F339-3.1067*'Dataset experimental'!B339*'Dataset experimental'!P339*('Dataset experimental'!T339-'Dataset experimental'!R339)*(0.39*'Dataset experimental'!P339*'Dataset experimental'!T339/'Dataset experimental'!V339-'Dataset experimental'!Z339+3.12)/(100000*'Dataset experimental'!V339)+0.7995</f>
        <v>0.51513789093782669</v>
      </c>
      <c r="P339" s="8">
        <f>0.4461*('Dataset experimental'!Z339-0.6*'Modelos normativos'!AB339)*(3.4*'Dataset experimental'!L339+0.17*'Dataset experimental'!B339/'Modelos normativos'!AC339)/200000</f>
        <v>0.10974553550313254</v>
      </c>
      <c r="Q339" s="3">
        <f>0.0076*'Dataset experimental'!B339+(-0.0328)*(0.0171*'Dataset experimental'!AD339-0.9442)*'Avaliação do resultado ML'!O339-'Avaliação do resultado ML'!P339-0.0364</f>
        <v>3.9132993844373673E-2</v>
      </c>
      <c r="R339" s="3">
        <f t="shared" si="17"/>
        <v>102.51806240150728</v>
      </c>
      <c r="S339" s="3">
        <f>(-0.042-0.014*'Com TS variável MC2020'!Q348)*('Modelos normativos'!AP339-ABS('Modelos Propostos'!K339)-'Dataset experimental'!W339+COS(T339))</f>
        <v>9.7610937808366174E-2</v>
      </c>
      <c r="T339" s="3">
        <f>'Dataset experimental'!O339-('Modelos normativos'!AQ339-SIN(0.083/('Dataset experimental'!M339-'Dataset experimental'!O339))-'Modelos empíricos'!I339)/0.646</f>
        <v>2.8054000294124233</v>
      </c>
      <c r="X339" s="3">
        <f>'Modelos normativos'!S339+'Avaliação do resultado ML'!A339</f>
        <v>0.27532438837777817</v>
      </c>
      <c r="Y339" s="3">
        <f>X339/'Dataset experimental'!$AF339</f>
        <v>1.2514744926262644</v>
      </c>
      <c r="AK339" s="3">
        <f>'Modelos Propostos'!B339+H339</f>
        <v>0.26220555797201939</v>
      </c>
      <c r="AL339" s="3">
        <f>AK339/'Dataset experimental'!$AF339</f>
        <v>1.1918434453273608</v>
      </c>
      <c r="AW339" s="3">
        <f>'Modelos normativos'!S339+F339</f>
        <v>0.24176729937154509</v>
      </c>
      <c r="AX339" s="3">
        <f>AW339/'Dataset experimental'!$AF339</f>
        <v>1.0989422698706595</v>
      </c>
      <c r="BI339" s="3">
        <f>'Modelos Propostos'!B339+S339</f>
        <v>0.35914453891232312</v>
      </c>
      <c r="BJ339" s="3">
        <f>BI339/'Dataset experimental'!$AF339</f>
        <v>1.6324751768741961</v>
      </c>
      <c r="BU339" s="3">
        <f>'Modelos Propostos'!B339+L339</f>
        <v>0.33042131723510415</v>
      </c>
      <c r="BV339" s="3">
        <f>BU339/'Dataset experimental'!$AF339</f>
        <v>1.5019150783413826</v>
      </c>
      <c r="CH339" s="3">
        <f>'Modelos Propostos'!B339+Q339</f>
        <v>0.30066659494833065</v>
      </c>
      <c r="CI339" s="3">
        <f>CH339/'Dataset experimental'!$AF339</f>
        <v>1.3666663406742301</v>
      </c>
    </row>
    <row r="340" spans="1:87" x14ac:dyDescent="0.25">
      <c r="A340" s="3">
        <f t="shared" si="15"/>
        <v>7.2512506210488242E-2</v>
      </c>
      <c r="B340" s="8">
        <f>'Dataset experimental'!K340*COS('Dataset experimental'!AC340)-'Dataset experimental'!M340-'Dataset experimental'!C340</f>
        <v>-3.0145997627838379</v>
      </c>
      <c r="C340" s="8">
        <f>('Dataset experimental'!AE340+SIN('Avaliação do resultado ML'!B340))*0.70674187</f>
        <v>1.257585421762341</v>
      </c>
      <c r="D340" s="8">
        <f>'Modelos Propostos'!E340+'Avaliação do resultado ML'!C340-'Modelos normativos'!AQ340</f>
        <v>1.2376906449574998</v>
      </c>
      <c r="E340" s="8">
        <f>'Modelos empíricos'!I340+1.1854</f>
        <v>2.3791040205060656</v>
      </c>
      <c r="F340" s="3">
        <f>-0.01753*('Modelos normativos'!AN340-'Dataset experimental'!C340-ABS(G340)-('Modelos Propostos'!E340-'Modelos normativos'!AP340)/0.25291)</f>
        <v>7.0961911465025007E-2</v>
      </c>
      <c r="G340" s="3">
        <f>'Dataset experimental'!K340+'Modelos empíricos'!K340^2+('Modelos Propostos'!E340-'Modelos normativos'!AQ340)*4.10553</f>
        <v>-0.78525078100474854</v>
      </c>
      <c r="H340" s="3">
        <f t="shared" si="16"/>
        <v>8.2074661916010996E-2</v>
      </c>
      <c r="I340" s="3">
        <f>(1.61428/'Dataset experimental'!Q340)^3</f>
        <v>-38.287335227805464</v>
      </c>
      <c r="J340" s="3">
        <f>SIN('Dataset experimental'!E340)+1.450178*(SIN('Avaliação do resultado ML'!I340)+'Dataset experimental'!C340)</f>
        <v>2.9944510599178447</v>
      </c>
      <c r="K340" s="3">
        <f>('Modelos empíricos'!C340-'Dataset experimental'!G340)*'Dataset experimental'!AE340-'Modelos normativos'!AP340</f>
        <v>-0.49446135793761314</v>
      </c>
      <c r="L340" s="3">
        <f>0.0076*'Dataset experimental'!B340+'Avaliação do resultado ML'!M340+'Avaliação do resultado ML'!N340+(-0.0328)*(0.0171*'Dataset experimental'!AD340-0.9442)*'Avaliação do resultado ML'!O340-'Avaliação do resultado ML'!P340-0.0364</f>
        <v>0.14986193386455565</v>
      </c>
      <c r="M340" s="8">
        <f>0.03283*SIN(0.7328*'Dataset experimental'!D340-1.8266)</f>
        <v>-1.1595882783440576E-2</v>
      </c>
      <c r="N340" s="8">
        <f>0.0476*SIN(4.2067/(0.0095*'Dataset experimental'!P340-1.9338)^3)</f>
        <v>4.135060507021409E-2</v>
      </c>
      <c r="O340" s="8">
        <f>0.0214*'Dataset experimental'!F340-3.1067*'Dataset experimental'!B340*'Dataset experimental'!P340*('Dataset experimental'!T340-'Dataset experimental'!R340)*(0.39*'Dataset experimental'!P340*'Dataset experimental'!T340/'Dataset experimental'!V340-'Dataset experimental'!Z340+3.12)/(100000*'Dataset experimental'!V340)+0.7995</f>
        <v>0.79973903375637401</v>
      </c>
      <c r="P340" s="8">
        <f>0.4461*('Dataset experimental'!Z340-0.6*'Modelos normativos'!AB340)*(3.4*'Dataset experimental'!L340+0.17*'Dataset experimental'!B340/'Modelos normativos'!AC340)/200000</f>
        <v>6.5416139315593078E-2</v>
      </c>
      <c r="Q340" s="3">
        <f>0.0076*'Dataset experimental'!B340+(-0.0328)*(0.0171*'Dataset experimental'!AD340-0.9442)*'Avaliação do resultado ML'!O340-'Avaliação do resultado ML'!P340-0.0364</f>
        <v>0.12010721157778219</v>
      </c>
      <c r="R340" s="3">
        <f t="shared" si="17"/>
        <v>1.825922036912111</v>
      </c>
      <c r="S340" s="3">
        <f>(-0.042-0.014*'Com TS variável MC2020'!Q349)*('Modelos normativos'!AP340-ABS('Modelos Propostos'!K340)-'Dataset experimental'!W340+COS(T340))</f>
        <v>0.12887583152357052</v>
      </c>
      <c r="T340" s="3">
        <f>'Dataset experimental'!O340-('Modelos normativos'!AQ340-SIN(0.083/('Dataset experimental'!M340-'Dataset experimental'!O340))-'Modelos empíricos'!I340)/0.646</f>
        <v>4.395205138512674</v>
      </c>
      <c r="X340" s="3">
        <f>'Modelos normativos'!S340+'Avaliação do resultado ML'!A340</f>
        <v>0.22313459462362981</v>
      </c>
      <c r="Y340" s="3">
        <f>X340/'Dataset experimental'!$AF340</f>
        <v>1.3125564389625282</v>
      </c>
      <c r="AK340" s="3">
        <f>'Modelos Propostos'!B340+H340</f>
        <v>0.23269675032915255</v>
      </c>
      <c r="AL340" s="3">
        <f>AK340/'Dataset experimental'!$AF340</f>
        <v>1.3688044137008972</v>
      </c>
      <c r="AW340" s="3">
        <f>'Modelos normativos'!S340+F340</f>
        <v>0.22158399987816657</v>
      </c>
      <c r="AX340" s="3">
        <f>AW340/'Dataset experimental'!$AF340</f>
        <v>1.3034352934009796</v>
      </c>
      <c r="BI340" s="3">
        <f>'Modelos Propostos'!B340+S340</f>
        <v>0.27949791993671208</v>
      </c>
      <c r="BJ340" s="3">
        <f>BI340/'Dataset experimental'!$AF340</f>
        <v>1.6441054113924238</v>
      </c>
      <c r="BU340" s="3">
        <f>'Modelos Propostos'!B340+L340</f>
        <v>0.30048402227769722</v>
      </c>
      <c r="BV340" s="3">
        <f>BU340/'Dataset experimental'!$AF340</f>
        <v>1.7675530722217483</v>
      </c>
      <c r="CH340" s="3">
        <f>'Modelos Propostos'!B340+Q340</f>
        <v>0.27072929999092377</v>
      </c>
      <c r="CI340" s="3">
        <f>CH340/'Dataset experimental'!$AF340</f>
        <v>1.5925252940642574</v>
      </c>
    </row>
    <row r="341" spans="1:87" x14ac:dyDescent="0.25">
      <c r="A341" s="3">
        <f t="shared" si="15"/>
        <v>5.2774514504312968E-2</v>
      </c>
      <c r="B341" s="8">
        <f>'Dataset experimental'!K341*COS('Dataset experimental'!AC341)-'Dataset experimental'!M341-'Dataset experimental'!C341</f>
        <v>-3.140270664273269</v>
      </c>
      <c r="C341" s="8">
        <f>('Dataset experimental'!AE341+SIN('Avaliação do resultado ML'!B341))*0.70674187</f>
        <v>0.90905545773533236</v>
      </c>
      <c r="D341" s="8">
        <f>'Modelos Propostos'!E341+'Avaliação do resultado ML'!C341-'Modelos normativos'!AQ341</f>
        <v>0.94081290788114058</v>
      </c>
      <c r="E341" s="8">
        <f>'Modelos empíricos'!I341+1.1854</f>
        <v>1.9547198665165935</v>
      </c>
      <c r="F341" s="3">
        <f>-0.01753*('Modelos normativos'!AN341-'Dataset experimental'!C341-ABS(G341)-('Modelos Propostos'!E341-'Modelos normativos'!AP341)/0.25291)</f>
        <v>8.1525510230022608E-2</v>
      </c>
      <c r="G341" s="3">
        <f>'Dataset experimental'!K341+'Modelos empíricos'!K341^2+('Modelos Propostos'!E341-'Modelos normativos'!AQ341)*4.10553</f>
        <v>0.64457393141618347</v>
      </c>
      <c r="H341" s="3">
        <f t="shared" si="16"/>
        <v>0.10750941737281512</v>
      </c>
      <c r="I341" s="3">
        <f>(1.61428/'Dataset experimental'!Q341)^3</f>
        <v>-38.287335227805464</v>
      </c>
      <c r="J341" s="3">
        <f>SIN('Dataset experimental'!E341)+1.450178*(SIN('Avaliação do resultado ML'!I341)+'Dataset experimental'!C341)</f>
        <v>2.9944510599178447</v>
      </c>
      <c r="K341" s="3">
        <f>('Modelos empíricos'!C341-'Dataset experimental'!G341)*'Dataset experimental'!AE341-'Modelos normativos'!AP341</f>
        <v>0.28027989874237869</v>
      </c>
      <c r="L341" s="3">
        <f>0.0076*'Dataset experimental'!B341+'Avaliação do resultado ML'!M341+'Avaliação do resultado ML'!N341+(-0.0328)*(0.0171*'Dataset experimental'!AD341-0.9442)*'Avaliação do resultado ML'!O341-'Avaliação do resultado ML'!P341-0.0364</f>
        <v>0.17510481437394365</v>
      </c>
      <c r="M341" s="8">
        <f>0.03283*SIN(0.7328*'Dataset experimental'!D341-1.8266)</f>
        <v>-1.1595882783440576E-2</v>
      </c>
      <c r="N341" s="8">
        <f>0.0476*SIN(4.2067/(0.0095*'Dataset experimental'!P341-1.9338)^3)</f>
        <v>4.135060507021409E-2</v>
      </c>
      <c r="O341" s="8">
        <f>0.0214*'Dataset experimental'!F341-3.1067*'Dataset experimental'!B341*'Dataset experimental'!P341*('Dataset experimental'!T341-'Dataset experimental'!R341)*(0.39*'Dataset experimental'!P341*'Dataset experimental'!T341/'Dataset experimental'!V341-'Dataset experimental'!Z341+3.12)/(100000*'Dataset experimental'!V341)+0.7995</f>
        <v>0.98949142325790651</v>
      </c>
      <c r="P341" s="8">
        <f>0.4461*('Dataset experimental'!Z341-0.6*'Modelos normativos'!AB341)*(3.4*'Dataset experimental'!L341+0.17*'Dataset experimental'!B341/'Modelos normativos'!AC341)/200000</f>
        <v>4.8388717453001544E-2</v>
      </c>
      <c r="Q341" s="3">
        <f>0.0076*'Dataset experimental'!B341+(-0.0328)*(0.0171*'Dataset experimental'!AD341-0.9442)*'Avaliação do resultado ML'!O341-'Avaliação do resultado ML'!P341-0.0364</f>
        <v>0.14535009208717015</v>
      </c>
      <c r="R341" s="3">
        <f t="shared" si="17"/>
        <v>1.628739310964034</v>
      </c>
      <c r="S341" s="3">
        <f>(-0.042-0.014*'Com TS variável MC2020'!Q350)*('Modelos normativos'!AP341-ABS('Modelos Propostos'!K341)-'Dataset experimental'!W341+COS(T341))</f>
        <v>0.13347197852237258</v>
      </c>
      <c r="T341" s="3">
        <f>'Dataset experimental'!O341-('Modelos normativos'!AQ341-SIN(0.083/('Dataset experimental'!M341-'Dataset experimental'!O341))-'Modelos empíricos'!I341)/0.646</f>
        <v>4.4864691519139459</v>
      </c>
      <c r="X341" s="3">
        <f>'Modelos normativos'!S341+'Avaliação do resultado ML'!A341</f>
        <v>0.16083551679956407</v>
      </c>
      <c r="Y341" s="3">
        <f>X341/'Dataset experimental'!$AF341</f>
        <v>0.84650271999770554</v>
      </c>
      <c r="AK341" s="3">
        <f>'Modelos Propostos'!B341+H341</f>
        <v>0.21557041966806623</v>
      </c>
      <c r="AL341" s="3">
        <f>AK341/'Dataset experimental'!$AF341</f>
        <v>1.134581156147717</v>
      </c>
      <c r="AW341" s="3">
        <f>'Modelos normativos'!S341+F341</f>
        <v>0.1895865125252737</v>
      </c>
      <c r="AX341" s="3">
        <f>AW341/'Dataset experimental'!$AF341</f>
        <v>0.99782375013301949</v>
      </c>
      <c r="BI341" s="3">
        <f>'Modelos Propostos'!B341+S341</f>
        <v>0.24153298081762367</v>
      </c>
      <c r="BJ341" s="3">
        <f>BI341/'Dataset experimental'!$AF341</f>
        <v>1.2712262148295983</v>
      </c>
      <c r="BU341" s="3">
        <f>'Modelos Propostos'!B341+L341</f>
        <v>0.28316581666919471</v>
      </c>
      <c r="BV341" s="3">
        <f>BU341/'Dataset experimental'!$AF341</f>
        <v>1.4903464035220775</v>
      </c>
      <c r="CH341" s="3">
        <f>'Modelos Propostos'!B341+Q341</f>
        <v>0.25341109438242126</v>
      </c>
      <c r="CI341" s="3">
        <f>CH341/'Dataset experimental'!$AF341</f>
        <v>1.3337426020127434</v>
      </c>
    </row>
    <row r="342" spans="1:87" x14ac:dyDescent="0.25">
      <c r="A342" s="3">
        <f t="shared" si="15"/>
        <v>8.5268056420789246E-2</v>
      </c>
      <c r="B342" s="8">
        <f>'Dataset experimental'!K342*COS('Dataset experimental'!AC342)-'Dataset experimental'!M342-'Dataset experimental'!C342</f>
        <v>-3.140270664273269</v>
      </c>
      <c r="C342" s="8">
        <f>('Dataset experimental'!AE342+SIN('Avaliação do resultado ML'!B342))*0.70674187</f>
        <v>1.3461612652533086</v>
      </c>
      <c r="D342" s="8">
        <f>'Modelos Propostos'!E342+'Avaliação do resultado ML'!C342-'Modelos normativos'!AQ342</f>
        <v>1.311419949246085</v>
      </c>
      <c r="E342" s="8">
        <f>'Modelos empíricos'!I342+1.1854</f>
        <v>1.994565629557751</v>
      </c>
      <c r="F342" s="3">
        <f>-0.01753*('Modelos normativos'!AN342-'Dataset experimental'!C342-ABS(G342)-('Modelos Propostos'!E342-'Modelos normativos'!AP342)/0.25291)</f>
        <v>6.5269982679329444E-2</v>
      </c>
      <c r="G342" s="3">
        <f>'Dataset experimental'!K342+'Modelos empíricos'!K342^2+('Modelos Propostos'!E342-'Modelos normativos'!AQ342)*4.10553</f>
        <v>-0.42361359159383499</v>
      </c>
      <c r="H342" s="3">
        <f t="shared" si="16"/>
        <v>8.2632777738576968E-2</v>
      </c>
      <c r="I342" s="3">
        <f>(1.61428/'Dataset experimental'!Q342)^3</f>
        <v>-38.287335227805464</v>
      </c>
      <c r="J342" s="3">
        <f>SIN('Dataset experimental'!E342)+1.450178*(SIN('Avaliação do resultado ML'!I342)+'Dataset experimental'!C342)</f>
        <v>2.9944510599178447</v>
      </c>
      <c r="K342" s="3">
        <f>('Modelos empíricos'!C342-'Dataset experimental'!G342)*'Dataset experimental'!AE342-'Modelos normativos'!AP342</f>
        <v>-0.47746118058257259</v>
      </c>
      <c r="L342" s="3">
        <f>0.0076*'Dataset experimental'!B342+'Avaliação do resultado ML'!M342+'Avaliação do resultado ML'!N342+(-0.0328)*(0.0171*'Dataset experimental'!AD342-0.9442)*'Avaliação do resultado ML'!O342-'Avaliação do resultado ML'!P342-0.0364</f>
        <v>0.15041878301086975</v>
      </c>
      <c r="M342" s="8">
        <f>0.03283*SIN(0.7328*'Dataset experimental'!D342-1.8266)</f>
        <v>-1.1595882783440576E-2</v>
      </c>
      <c r="N342" s="8">
        <f>0.0476*SIN(4.2067/(0.0095*'Dataset experimental'!P342-1.9338)^3)</f>
        <v>4.135060507021409E-2</v>
      </c>
      <c r="O342" s="8">
        <f>0.0214*'Dataset experimental'!F342-3.1067*'Dataset experimental'!B342*'Dataset experimental'!P342*('Dataset experimental'!T342-'Dataset experimental'!R342)*(0.39*'Dataset experimental'!P342*'Dataset experimental'!T342/'Dataset experimental'!V342-'Dataset experimental'!Z342+3.12)/(100000*'Dataset experimental'!V342)+0.7995</f>
        <v>0.80182753810773033</v>
      </c>
      <c r="P342" s="8">
        <f>0.4461*('Dataset experimental'!Z342-0.6*'Modelos normativos'!AB342)*(3.4*'Dataset experimental'!L342+0.17*'Dataset experimental'!B342/'Modelos normativos'!AC342)/200000</f>
        <v>6.4728306966650273E-2</v>
      </c>
      <c r="Q342" s="3">
        <f>0.0076*'Dataset experimental'!B342+(-0.0328)*(0.0171*'Dataset experimental'!AD342-0.9442)*'Avaliação do resultado ML'!O342-'Avaliação do resultado ML'!P342-0.0364</f>
        <v>0.12066406072409623</v>
      </c>
      <c r="R342" s="3">
        <f t="shared" si="17"/>
        <v>1.820328290145897</v>
      </c>
      <c r="S342" s="3">
        <f>(-0.042-0.014*'Com TS variável MC2020'!Q351)*('Modelos normativos'!AP342-ABS('Modelos Propostos'!K342)-'Dataset experimental'!W342+COS(T342))</f>
        <v>0.14450078372097841</v>
      </c>
      <c r="T342" s="3">
        <f>'Dataset experimental'!O342-('Modelos normativos'!AQ342-SIN(0.083/('Dataset experimental'!M342-'Dataset experimental'!O342))-'Modelos empíricos'!I342)/0.646</f>
        <v>3.7999444714100195</v>
      </c>
      <c r="X342" s="3">
        <f>'Modelos normativos'!S342+'Avaliação do resultado ML'!A342</f>
        <v>0.23307318463247384</v>
      </c>
      <c r="Y342" s="3">
        <f>X342/'Dataset experimental'!$AF342</f>
        <v>0.93229273852989536</v>
      </c>
      <c r="AK342" s="3">
        <f>'Modelos Propostos'!B342+H342</f>
        <v>0.23043790595026156</v>
      </c>
      <c r="AL342" s="3">
        <f>AK342/'Dataset experimental'!$AF342</f>
        <v>0.92175162380104625</v>
      </c>
      <c r="AW342" s="3">
        <f>'Modelos normativos'!S342+F342</f>
        <v>0.21307511089101405</v>
      </c>
      <c r="AX342" s="3">
        <f>AW342/'Dataset experimental'!$AF342</f>
        <v>0.85230044356405621</v>
      </c>
      <c r="BI342" s="3">
        <f>'Modelos Propostos'!B342+S342</f>
        <v>0.29230591193266298</v>
      </c>
      <c r="BJ342" s="3">
        <f>BI342/'Dataset experimental'!$AF342</f>
        <v>1.1692236477306519</v>
      </c>
      <c r="BU342" s="3">
        <f>'Modelos Propostos'!B342+L342</f>
        <v>0.29822391122255432</v>
      </c>
      <c r="BV342" s="3">
        <f>BU342/'Dataset experimental'!$AF342</f>
        <v>1.1928956448902173</v>
      </c>
      <c r="CH342" s="3">
        <f>'Modelos Propostos'!B342+Q342</f>
        <v>0.26846918893578081</v>
      </c>
      <c r="CI342" s="3">
        <f>CH342/'Dataset experimental'!$AF342</f>
        <v>1.0738767557431232</v>
      </c>
    </row>
    <row r="344" spans="1:87" x14ac:dyDescent="0.25">
      <c r="W344" s="3" t="s">
        <v>156</v>
      </c>
      <c r="Y344" s="3">
        <f>AVERAGE(Y2:Y342)</f>
        <v>0.9360131287409762</v>
      </c>
      <c r="AL344" s="3">
        <f>AVERAGE(AL2:AL342)</f>
        <v>1.0437730905264921</v>
      </c>
      <c r="AX344" s="3">
        <f>AVERAGE(AX2:AX342)</f>
        <v>1.0355642372081939</v>
      </c>
      <c r="BJ344" s="3">
        <f>AVERAGE(BJ2:BJ342)</f>
        <v>1.2052993747748302</v>
      </c>
      <c r="BU344" s="3" t="s">
        <v>156</v>
      </c>
      <c r="BV344" s="3">
        <f>AVERAGE(BV2:BV342)</f>
        <v>1.1026783595192999</v>
      </c>
      <c r="CH344" s="3" t="s">
        <v>156</v>
      </c>
      <c r="CI344" s="3">
        <f>AVERAGE(CI2:CI342)</f>
        <v>1.0848193269328492</v>
      </c>
    </row>
    <row r="345" spans="1:87" x14ac:dyDescent="0.25">
      <c r="W345" s="3" t="s">
        <v>185</v>
      </c>
      <c r="Y345" s="3">
        <f>_xlfn.STDEV.S(Y2:Y342)</f>
        <v>0.17416169027995912</v>
      </c>
      <c r="AL345" s="3">
        <f>_xlfn.STDEV.S(AL2:AL342)</f>
        <v>0.20301737370969936</v>
      </c>
      <c r="AX345" s="3">
        <f>_xlfn.STDEV.S(AX2:AX342)</f>
        <v>0.17956834165559418</v>
      </c>
      <c r="BJ345" s="3">
        <f>_xlfn.STDEV.S(BJ2:BJ342)</f>
        <v>0.32709166191320455</v>
      </c>
      <c r="BU345" s="3" t="s">
        <v>191</v>
      </c>
      <c r="BV345" s="3">
        <f>_xlfn.STDEV.S(BV2:BV342)</f>
        <v>0.26208930610616271</v>
      </c>
      <c r="CH345" s="3" t="s">
        <v>191</v>
      </c>
      <c r="CI345" s="3">
        <f>_xlfn.STDEV.S(CI2:CI342)</f>
        <v>0.25939265450426596</v>
      </c>
    </row>
    <row r="346" spans="1:87" x14ac:dyDescent="0.25">
      <c r="W346" s="3" t="s">
        <v>225</v>
      </c>
      <c r="Y346" s="7">
        <f>Y345/Y344</f>
        <v>0.18606757205876229</v>
      </c>
      <c r="AJ346" s="3"/>
      <c r="AL346" s="7">
        <f>AL345/AL344</f>
        <v>0.19450336050270742</v>
      </c>
      <c r="AX346" s="7">
        <f>AX345/AX344</f>
        <v>0.17340145130899595</v>
      </c>
      <c r="BJ346" s="7">
        <f>BJ345/BJ344</f>
        <v>0.27137794041775776</v>
      </c>
      <c r="BU346" s="3" t="s">
        <v>106</v>
      </c>
      <c r="BV346" s="7">
        <f>BV345/BV344</f>
        <v>0.23768427469676431</v>
      </c>
      <c r="CH346" s="3" t="s">
        <v>106</v>
      </c>
      <c r="CI346" s="7">
        <f>CI345/CI344</f>
        <v>0.23911138755027223</v>
      </c>
    </row>
    <row r="347" spans="1:87" x14ac:dyDescent="0.25">
      <c r="CH347" s="53" t="s">
        <v>243</v>
      </c>
      <c r="CI347" s="56">
        <f>_xlfn.QUARTILE.EXC(CI2:CI342,1)</f>
        <v>0.86963652792315305</v>
      </c>
    </row>
    <row r="348" spans="1:87" ht="26.25" x14ac:dyDescent="0.25">
      <c r="CH348" s="53" t="s">
        <v>239</v>
      </c>
    </row>
    <row r="349" spans="1:87" x14ac:dyDescent="0.25">
      <c r="CH349" s="53" t="s">
        <v>188</v>
      </c>
      <c r="CI349" s="52">
        <v>-0.216</v>
      </c>
    </row>
    <row r="350" spans="1:87" x14ac:dyDescent="0.25">
      <c r="CH350" s="53" t="s">
        <v>190</v>
      </c>
      <c r="CI350" s="52">
        <v>4.0979999999999999</v>
      </c>
    </row>
    <row r="351" spans="1:87" x14ac:dyDescent="0.25">
      <c r="CH351" s="54" t="s">
        <v>240</v>
      </c>
      <c r="CI351" s="55">
        <f>EXP(1/(2*CI350^2)-CI349/CI350)/CI344</f>
        <v>1.0010689950174259</v>
      </c>
    </row>
    <row r="352" spans="1:87" ht="26.25" x14ac:dyDescent="0.25">
      <c r="CH352" s="53" t="s">
        <v>241</v>
      </c>
      <c r="CI352" s="52"/>
    </row>
    <row r="353" spans="86:87" x14ac:dyDescent="0.25">
      <c r="CH353" s="54" t="s">
        <v>242</v>
      </c>
      <c r="CI353" s="55">
        <f>EXP((-CI349-0.6745)/CI350)/CI347</f>
        <v>1.0281860085637051</v>
      </c>
    </row>
    <row r="355" spans="86:87" ht="64.5" x14ac:dyDescent="0.25">
      <c r="CH355" s="53" t="s">
        <v>244</v>
      </c>
      <c r="CI355" s="57">
        <f>IF(EXP(0.675*SQRT(LN(1+CI345^2/CI344^2))+0.5*LN(1+CI345^2/CI344^2))/(CI345*CI353)&lt;1,1,EXP(0.675*SQRT(LN(1+CI345^2/CI344^2))+0.5*LN(1+CI345^2/CI344^2))/(CI344*CI353))</f>
        <v>1.0808548333577925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Com TS variável MC2010</vt:lpstr>
      <vt:lpstr>Sem TS MC2010</vt:lpstr>
      <vt:lpstr>Com TS variável MC2020</vt:lpstr>
      <vt:lpstr>Sem TS MC2020</vt:lpstr>
      <vt:lpstr>Modelos normativos</vt:lpstr>
      <vt:lpstr>Modelos empíricos</vt:lpstr>
      <vt:lpstr>Modelos Propostos</vt:lpstr>
      <vt:lpstr>Dataset_1</vt:lpstr>
      <vt:lpstr>Dataset_2</vt:lpstr>
      <vt:lpstr>Modelos</vt:lpstr>
      <vt:lpstr>Dataset experimental</vt:lpstr>
      <vt:lpstr>Estatística Dataset Experimenta</vt:lpstr>
      <vt:lpstr>Avaliação do resultado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Lima Araujo</dc:creator>
  <cp:lastModifiedBy>wanderlei malaquias pereira junior</cp:lastModifiedBy>
  <dcterms:created xsi:type="dcterms:W3CDTF">2025-09-13T23:04:03Z</dcterms:created>
  <dcterms:modified xsi:type="dcterms:W3CDTF">2026-10-05T12:40:53Z</dcterms:modified>
</cp:coreProperties>
</file>