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- Metrado\Pesquisa disssertação\Metodologia GDE\"/>
    </mc:Choice>
  </mc:AlternateContent>
  <xr:revisionPtr revIDLastSave="0" documentId="13_ncr:1_{B74E5924-2290-40EB-9B2C-442A4A5A4351}" xr6:coauthVersionLast="47" xr6:coauthVersionMax="47" xr10:uidLastSave="{00000000-0000-0000-0000-000000000000}"/>
  <bookViews>
    <workbookView xWindow="-120" yWindow="-120" windowWidth="20730" windowHeight="11040" tabRatio="879" activeTab="4" xr2:uid="{876CEA6A-BC38-46AA-858C-2ABEC8C04CC5}"/>
  </bookViews>
  <sheets>
    <sheet name="TABELAS (FONSECA. 2007)" sheetId="11" r:id="rId1"/>
    <sheet name="PILARES" sheetId="1" r:id="rId2"/>
    <sheet name="VIGAS" sheetId="2" r:id="rId3"/>
    <sheet name="LAJES" sheetId="3" r:id="rId4"/>
    <sheet name="CALCULOS 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2" l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5" i="12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12" i="1"/>
  <c r="F12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1" i="1"/>
  <c r="F11" i="1" s="1"/>
  <c r="D10" i="1"/>
  <c r="F10" i="1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F42" i="3"/>
  <c r="D42" i="3"/>
  <c r="D41" i="3"/>
  <c r="F41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55" i="2"/>
  <c r="F55" i="2" s="1"/>
  <c r="D54" i="2"/>
  <c r="F54" i="2" s="1"/>
  <c r="F53" i="2"/>
  <c r="D53" i="2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F45" i="2"/>
  <c r="D45" i="2"/>
  <c r="D44" i="2"/>
  <c r="F44" i="2" s="1"/>
  <c r="D43" i="2"/>
  <c r="F43" i="2" s="1"/>
  <c r="D37" i="2"/>
  <c r="F37" i="2" s="1"/>
  <c r="D36" i="2"/>
  <c r="F36" i="2" s="1"/>
  <c r="D35" i="2"/>
  <c r="F35" i="2" s="1"/>
  <c r="D34" i="2"/>
  <c r="F34" i="2" s="1"/>
  <c r="F33" i="2"/>
  <c r="D33" i="2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16" i="2"/>
  <c r="F16" i="2" s="1"/>
  <c r="D12" i="2"/>
  <c r="F12" i="2" s="1"/>
  <c r="D7" i="2"/>
  <c r="F7" i="2" s="1"/>
  <c r="D7" i="12" s="1"/>
  <c r="D11" i="2"/>
  <c r="F11" i="2" s="1"/>
  <c r="D19" i="2"/>
  <c r="F19" i="2" s="1"/>
  <c r="D18" i="2"/>
  <c r="F18" i="2" s="1"/>
  <c r="D17" i="2"/>
  <c r="F17" i="2" s="1"/>
  <c r="D15" i="2"/>
  <c r="F15" i="2" s="1"/>
  <c r="D14" i="2"/>
  <c r="F14" i="2" s="1"/>
  <c r="D13" i="2"/>
  <c r="F13" i="2" s="1"/>
  <c r="D10" i="2"/>
  <c r="F10" i="2" s="1"/>
  <c r="D9" i="2"/>
  <c r="F9" i="2" s="1"/>
  <c r="D8" i="2"/>
  <c r="F8" i="2" s="1"/>
  <c r="D9" i="1"/>
  <c r="F9" i="1" s="1"/>
  <c r="D8" i="1"/>
  <c r="F8" i="1" s="1"/>
  <c r="D7" i="1"/>
  <c r="F7" i="1" s="1"/>
  <c r="D6" i="1"/>
  <c r="F6" i="1" s="1"/>
  <c r="D10" i="12" l="1"/>
  <c r="F70" i="3"/>
  <c r="D14" i="12"/>
  <c r="E14" i="12" s="1"/>
  <c r="D11" i="12"/>
  <c r="E11" i="12" s="1"/>
  <c r="F19" i="3"/>
  <c r="C11" i="12" s="1"/>
  <c r="D12" i="12"/>
  <c r="D13" i="12"/>
  <c r="C14" i="12"/>
  <c r="D8" i="12"/>
  <c r="F38" i="2"/>
  <c r="C8" i="12" s="1"/>
  <c r="F53" i="3"/>
  <c r="C13" i="12" s="1"/>
  <c r="D9" i="12"/>
  <c r="F20" i="2"/>
  <c r="C7" i="12" s="1"/>
  <c r="E7" i="12" s="1"/>
  <c r="F56" i="2"/>
  <c r="C9" i="12" s="1"/>
  <c r="F74" i="2"/>
  <c r="D4" i="12"/>
  <c r="F36" i="3"/>
  <c r="C12" i="12" s="1"/>
  <c r="D6" i="12"/>
  <c r="F77" i="1"/>
  <c r="C6" i="12" s="1"/>
  <c r="E6" i="12" s="1"/>
  <c r="F58" i="1"/>
  <c r="C5" i="12" s="1"/>
  <c r="E5" i="12" s="1"/>
  <c r="F39" i="1"/>
  <c r="C4" i="12" s="1"/>
  <c r="E4" i="12" s="1"/>
  <c r="F20" i="1"/>
  <c r="C3" i="12" s="1"/>
  <c r="D3" i="12"/>
  <c r="E3" i="12" s="1"/>
  <c r="E12" i="12" l="1"/>
  <c r="C10" i="12"/>
  <c r="E10" i="12" s="1"/>
  <c r="F80" i="2"/>
  <c r="E8" i="12"/>
  <c r="E9" i="12"/>
  <c r="F75" i="3"/>
  <c r="E13" i="12"/>
  <c r="F11" i="12" s="1"/>
  <c r="G11" i="12" s="1"/>
  <c r="I11" i="12" s="1"/>
  <c r="F3" i="12"/>
  <c r="G3" i="12" s="1"/>
  <c r="I3" i="12" s="1"/>
  <c r="F83" i="1"/>
  <c r="F7" i="12" l="1"/>
  <c r="G7" i="12" s="1"/>
  <c r="I7" i="12" s="1"/>
  <c r="L3" i="12" s="1"/>
  <c r="L5" i="12" s="1"/>
</calcChain>
</file>

<file path=xl/sharedStrings.xml><?xml version="1.0" encoding="utf-8"?>
<sst xmlns="http://schemas.openxmlformats.org/spreadsheetml/2006/main" count="518" uniqueCount="154">
  <si>
    <t xml:space="preserve">Danos </t>
  </si>
  <si>
    <t>contaminação por cloretos</t>
  </si>
  <si>
    <t>corrosão de armaduras</t>
  </si>
  <si>
    <t>desagregação</t>
  </si>
  <si>
    <t>desplacamento</t>
  </si>
  <si>
    <t>desvio de geometria</t>
  </si>
  <si>
    <t>eflorescência</t>
  </si>
  <si>
    <t>Falha de concretagem</t>
  </si>
  <si>
    <t>manchas</t>
  </si>
  <si>
    <t>recalque</t>
  </si>
  <si>
    <t>sinais de esmagamento</t>
  </si>
  <si>
    <t>Fp</t>
  </si>
  <si>
    <t>Fi</t>
  </si>
  <si>
    <t>D</t>
  </si>
  <si>
    <t>Local :</t>
  </si>
  <si>
    <t xml:space="preserve">Pilares </t>
  </si>
  <si>
    <t xml:space="preserve">Observaçõe/Croquis </t>
  </si>
  <si>
    <t>Carbonatação do concreto</t>
  </si>
  <si>
    <t>Cobrimento deficiente</t>
  </si>
  <si>
    <t>Contaminação por cloretos</t>
  </si>
  <si>
    <t>Corrosão de armaduras</t>
  </si>
  <si>
    <t>Desagregação</t>
  </si>
  <si>
    <t>Desplacamento</t>
  </si>
  <si>
    <t>Eflorescência</t>
  </si>
  <si>
    <t>Flexas</t>
  </si>
  <si>
    <t>Manchas</t>
  </si>
  <si>
    <t>Lajes</t>
  </si>
  <si>
    <t xml:space="preserve">Falha de concretagem </t>
  </si>
  <si>
    <t xml:space="preserve">Fissuras </t>
  </si>
  <si>
    <t xml:space="preserve">Carbonatação </t>
  </si>
  <si>
    <t xml:space="preserve">Localizada, com algumas regiões com pH&lt;9, sem atingir a armadura </t>
  </si>
  <si>
    <t xml:space="preserve">Tipo de danos </t>
  </si>
  <si>
    <t>fator de intensidade do dano - Tipos de manifestação</t>
  </si>
  <si>
    <t>Localizada, atingindo a armadura, em ambientes secos</t>
  </si>
  <si>
    <t xml:space="preserve">Localizada, atingindo a armadura, em ambientes úmidos </t>
  </si>
  <si>
    <t xml:space="preserve">generalizada, atingindo a armadura, em ambiente úmido </t>
  </si>
  <si>
    <t xml:space="preserve">Cobrimento deficiente </t>
  </si>
  <si>
    <t xml:space="preserve">Menores que os previstos em norma sem no entanto permitir a localização da armadura </t>
  </si>
  <si>
    <t>menor que o previsto em norma, permitindo a localização visual da armadura ou armadura exposta em pequenas extensões;</t>
  </si>
  <si>
    <t>deficiente, com armaduras expostas em extensões significativas</t>
  </si>
  <si>
    <t xml:space="preserve">Contaminação por 
cloretos  </t>
  </si>
  <si>
    <t>em elementos no interior sem umidade;</t>
  </si>
  <si>
    <t>em elementos no exterior sem umidade;</t>
  </si>
  <si>
    <t>em ambientes úmidos.</t>
  </si>
  <si>
    <t>Corrosão de 
armaduras</t>
  </si>
  <si>
    <t>manifestações leves, pequenas manchas;</t>
  </si>
  <si>
    <t>grandes manchas e/ou fissuras de corrosão;</t>
  </si>
  <si>
    <t>corrosão acentuada na armadura principal, c/perda relevante de seção.</t>
  </si>
  <si>
    <t xml:space="preserve">Desagregação </t>
  </si>
  <si>
    <t>início de manifestação;</t>
  </si>
  <si>
    <t>manifestações leves, ínicio de estofamento do concreto;</t>
  </si>
  <si>
    <t>por perda acentuada de seção e esfarelamento do concreto.</t>
  </si>
  <si>
    <t>Deslocamento por 
empuxo</t>
  </si>
  <si>
    <t>deslocamento lateral da cortina no sentido horizontal, estável;</t>
  </si>
  <si>
    <t>deslocamento lateral da cortina no sentido horizontal, instável.</t>
  </si>
  <si>
    <t>pequenas escamações do concreto;</t>
  </si>
  <si>
    <t>lascamento de grandes proporções, com exposição da armadura;</t>
  </si>
  <si>
    <t>lascamento acentuado com perda relevante de seção</t>
  </si>
  <si>
    <t xml:space="preserve">Desvios de 
geometria </t>
  </si>
  <si>
    <t>pilares e cortinas com excentricidade ≤ h/100 (h = altura);</t>
  </si>
  <si>
    <t>pilares e cortinas com excentricidades h/100 ≤ e &lt; h/50;</t>
  </si>
  <si>
    <t>pilares e cortinas com excentricidades ≥ h/50.</t>
  </si>
  <si>
    <t xml:space="preserve">Eflorescência </t>
  </si>
  <si>
    <t>início de manifestações;</t>
  </si>
  <si>
    <t>manchas de pequenas dimensões;</t>
  </si>
  <si>
    <t>manchas acentuadas, em grandes extensões.</t>
  </si>
  <si>
    <t>grandes formações de crostas de carbonato de cálcio (estalactites).</t>
  </si>
  <si>
    <t xml:space="preserve">Falha de 
concretagem </t>
  </si>
  <si>
    <t>superficial e pouco significativa em relação às dimensões da peça;</t>
  </si>
  <si>
    <t>significante em relação às dimensões da peça;</t>
  </si>
  <si>
    <t>profunda em relação às dimensões da peça, com ampla exposição da armadura</t>
  </si>
  <si>
    <t>perda relevante da seção da peça.</t>
  </si>
  <si>
    <t>abertura menores do que as máximas previstas em norma;</t>
  </si>
  <si>
    <t>estabilizadas, com abertura até 40% acima dos limites de norma;</t>
  </si>
  <si>
    <t>aberturas excessivas; estabilizadas;</t>
  </si>
  <si>
    <t>aberturas excessivas; não estabilizadas.</t>
  </si>
  <si>
    <t xml:space="preserve">Flechas </t>
  </si>
  <si>
    <t>não perceptíveis a olho nu;</t>
  </si>
  <si>
    <t>perceptíveis a olho nu, dentro dos limites previstos na norma;</t>
  </si>
  <si>
    <t>superiores em até 40% às previstas na norma;</t>
  </si>
  <si>
    <t>excessivas.</t>
  </si>
  <si>
    <t xml:space="preserve">Impermeabilização 
deficiente </t>
  </si>
  <si>
    <t>danos na camada protetora e/ou perda de elasticidade do material da impermeabilização;</t>
  </si>
  <si>
    <t>descontinuada, degradada em alguns pontos (pontos de infiltração);</t>
  </si>
  <si>
    <t>degradação acentuada, com perda relevante da estanqueidade.</t>
  </si>
  <si>
    <t>manchas escuras de pouca extensão, porém significativas (&lt; 50% da área visível do elemento estrutural);</t>
  </si>
  <si>
    <t>manchas escuras de grande extensão ( &gt;50% );</t>
  </si>
  <si>
    <t>manchas escuras em todo o elemento estrutural (100%).</t>
  </si>
  <si>
    <t xml:space="preserve">Obstrução de juntas 
de dilatação </t>
  </si>
  <si>
    <t>perda de elasticidade do material da junta; início de fissuras paralelas às juntas nas lajes adjacentes;</t>
  </si>
  <si>
    <t>presença de material não compressível na junta; grande incidência de fissuras paralelas às juntas nas lajes adjacentes;</t>
  </si>
  <si>
    <t>fissuras em lajes adjacentes às juntas, com prolongamento em vigas e/ou pilares de suporte.</t>
  </si>
  <si>
    <t xml:space="preserve">Recalques </t>
  </si>
  <si>
    <t>indícios de recalque pelas características das trincas na alvenaria;</t>
  </si>
  <si>
    <t>recalque estabilizado com fissuras em peças estruturais;</t>
  </si>
  <si>
    <t>recalque não estabilizado com fissuras em peças estruturais.</t>
  </si>
  <si>
    <t xml:space="preserve">Sinais de 
esmagamento do 
concreto </t>
  </si>
  <si>
    <t xml:space="preserve">desintegração do concreto na extremidade superior do pilar, causada por sobrecarga ou movimentação da estrutura; fissuras diagonais 
isoladas;  </t>
  </si>
  <si>
    <t xml:space="preserve"> fissuras de cisalhamento bidiagonais, com intenso lascamento e/ou esmagamento do concreto devido ao cisalhamento e a compressão, com perda substancial de material; deformação residual aparente; exposição e início de flambagem de barras da armadura. </t>
  </si>
  <si>
    <t xml:space="preserve">Umidade </t>
  </si>
  <si>
    <t>indícios de umidade;</t>
  </si>
  <si>
    <t>pequenas manchas;</t>
  </si>
  <si>
    <t>generalizada.</t>
  </si>
  <si>
    <t>grandes manchas;</t>
  </si>
  <si>
    <t>Umidade na base</t>
  </si>
  <si>
    <t xml:space="preserve">indícios de vazamento em tubulações enterradas que podem comprometer as fundações; </t>
  </si>
  <si>
    <t>vazamentos em tubulações enterradas causando erosão aparente junto às fundações.</t>
  </si>
  <si>
    <t xml:space="preserve">Vigas </t>
  </si>
  <si>
    <t xml:space="preserve">Falha de Concretagem </t>
  </si>
  <si>
    <t>carbonatação</t>
  </si>
  <si>
    <t xml:space="preserve">sinais de esmagamento </t>
  </si>
  <si>
    <t xml:space="preserve">umidade </t>
  </si>
  <si>
    <t xml:space="preserve">Umidade na base  </t>
  </si>
  <si>
    <t>Fissuras  ( ver tabela C.1 FP 2 a 5)</t>
  </si>
  <si>
    <t>Fissuras  ( ver tabela C.1  FP 2 a 5)</t>
  </si>
  <si>
    <t>Carbonatação</t>
  </si>
  <si>
    <t xml:space="preserve">manchas </t>
  </si>
  <si>
    <t>Total de D's</t>
  </si>
  <si>
    <t xml:space="preserve">Somatoria dos D's de todos os elementos </t>
  </si>
  <si>
    <t>∑D</t>
  </si>
  <si>
    <t xml:space="preserve">Elementos </t>
  </si>
  <si>
    <t>Pilar 1</t>
  </si>
  <si>
    <t>Pilar 2</t>
  </si>
  <si>
    <t>Pilar 3</t>
  </si>
  <si>
    <t xml:space="preserve">Pilar 4 </t>
  </si>
  <si>
    <t>GDE</t>
  </si>
  <si>
    <t>GDF</t>
  </si>
  <si>
    <t>FR</t>
  </si>
  <si>
    <t xml:space="preserve">GDE - Maximo </t>
  </si>
  <si>
    <t>D - maximo</t>
  </si>
  <si>
    <t xml:space="preserve">Viga 1 </t>
  </si>
  <si>
    <t xml:space="preserve">viga 2 </t>
  </si>
  <si>
    <t>Viga 3</t>
  </si>
  <si>
    <t>Viga 4</t>
  </si>
  <si>
    <t xml:space="preserve">Laje 1 </t>
  </si>
  <si>
    <t>Laje 2</t>
  </si>
  <si>
    <t>Laje 3</t>
  </si>
  <si>
    <t>Laje 4</t>
  </si>
  <si>
    <t xml:space="preserve">Nome do elemento:  Pilar 1 </t>
  </si>
  <si>
    <t>Nome do elemento:  Pilar 2</t>
  </si>
  <si>
    <t>Nome do elemento:  Viga 1</t>
  </si>
  <si>
    <t>Nome do elemento:  Viga 2</t>
  </si>
  <si>
    <t>Nome do elemento:  Viga 3</t>
  </si>
  <si>
    <t>Nome do elemento:  Viga 4</t>
  </si>
  <si>
    <t>Nome do elemento:  Laje 1</t>
  </si>
  <si>
    <t>Nome do elemento:  Laje 2</t>
  </si>
  <si>
    <t>Nome do elemento:  Laje 3</t>
  </si>
  <si>
    <t xml:space="preserve">Nome do elemento:  Laje 4 </t>
  </si>
  <si>
    <t>Nome do elemento:  Pilar 3</t>
  </si>
  <si>
    <t>Nome do elemento:  Pilar 4</t>
  </si>
  <si>
    <t>∑FR</t>
  </si>
  <si>
    <t>GDF  * FR</t>
  </si>
  <si>
    <t>∑GDF  * FR</t>
  </si>
  <si>
    <t xml:space="preserve">GD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</si>
</sst>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0" fillId="0" borderId="2" xfId="0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1" fillId="0" borderId="1" xfId="0" applyFont="1" applyBorder="1"/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143789</xdr:colOff>
      <xdr:row>66</xdr:row>
      <xdr:rowOff>24056</xdr:rowOff>
    </xdr:from>
    <xdr:to>
      <xdr:col>7</xdr:col>
      <xdr:colOff>114770</xdr:colOff>
      <xdr:row>107</xdr:row>
      <xdr:rowOff>95250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B293784-6B5A-CA3F-8F65-68743E288030}"/>
            </a:ext>
          </a:extLst>
        </xdr:cNvPr>
        <xdr:cNvGrpSpPr/>
      </xdr:nvGrpSpPr>
      <xdr:grpSpPr>
        <a:xfrm>
          <a:off x="302539" y="11200056"/>
          <a:ext cx="9443064" cy="7013861"/>
          <a:chOff x="152256" y="11158781"/>
          <a:chExt cx="9562656" cy="7100644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BA07D416-B8A1-AD94-26C3-572083FB9F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6200000">
            <a:off x="-1023873" y="12339572"/>
            <a:ext cx="7095982" cy="4743723"/>
          </a:xfrm>
          <a:prstGeom prst="rect">
            <a:avLst/>
          </a:prstGeom>
        </xdr:spPr>
      </xdr:pic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EE89C918-52C4-3DF5-6F0C-166289763669}"/>
              </a:ext>
            </a:extLst>
          </xdr:cNvPr>
          <xdr:cNvGrpSpPr/>
        </xdr:nvGrpSpPr>
        <xdr:grpSpPr>
          <a:xfrm>
            <a:off x="4972055" y="11158781"/>
            <a:ext cx="4742857" cy="7081493"/>
            <a:chOff x="4972055" y="11158781"/>
            <a:chExt cx="4742857" cy="7081493"/>
          </a:xfrm>
        </xdr:grpSpPr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C931EB39-E0B7-A752-12AA-4C2E638609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16200000">
              <a:off x="4171807" y="11963543"/>
              <a:ext cx="6333333" cy="4723809"/>
            </a:xfrm>
            <a:prstGeom prst="rect">
              <a:avLst/>
            </a:prstGeom>
          </xdr:spPr>
        </xdr:pic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DDD880D5-B8C8-F94A-BB47-F6CD398C9B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rot="16200000">
              <a:off x="6957769" y="15483131"/>
              <a:ext cx="771429" cy="474285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157600</xdr:colOff>
      <xdr:row>0</xdr:row>
      <xdr:rowOff>142736</xdr:rowOff>
    </xdr:from>
    <xdr:to>
      <xdr:col>23</xdr:col>
      <xdr:colOff>166923</xdr:colOff>
      <xdr:row>76</xdr:row>
      <xdr:rowOff>8170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65A0D21-A104-3C1C-F6AF-D42FB0E39E49}"/>
            </a:ext>
          </a:extLst>
        </xdr:cNvPr>
        <xdr:cNvGrpSpPr/>
      </xdr:nvGrpSpPr>
      <xdr:grpSpPr>
        <a:xfrm>
          <a:off x="8222100" y="142736"/>
          <a:ext cx="5533823" cy="12734767"/>
          <a:chOff x="391329" y="2619236"/>
          <a:chExt cx="5496692" cy="1273476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1B71CB93-FA3C-D0AF-C784-75990827BE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6200000">
            <a:off x="-476249" y="3619500"/>
            <a:ext cx="7354326" cy="5353797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36C762DE-1F70-EB6A-F457-1BA80C7BCC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6200000">
            <a:off x="429434" y="9895417"/>
            <a:ext cx="5420481" cy="549669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3124-1DE7-434C-8094-43317CA59A99}">
  <dimension ref="B2:D65"/>
  <sheetViews>
    <sheetView zoomScale="90" zoomScaleNormal="90" workbookViewId="0">
      <selection activeCell="H8" sqref="H8"/>
    </sheetView>
  </sheetViews>
  <sheetFormatPr defaultRowHeight="13.5" x14ac:dyDescent="0.25"/>
  <cols>
    <col min="1" max="1" width="2.42578125" customWidth="1"/>
    <col min="2" max="2" width="18" style="11" bestFit="1" customWidth="1"/>
    <col min="3" max="3" width="94.42578125" bestFit="1" customWidth="1"/>
    <col min="4" max="4" width="2" bestFit="1" customWidth="1"/>
  </cols>
  <sheetData>
    <row r="2" spans="2:4" x14ac:dyDescent="0.25">
      <c r="B2" s="12" t="s">
        <v>31</v>
      </c>
      <c r="C2" s="12" t="s">
        <v>32</v>
      </c>
      <c r="D2" s="12"/>
    </row>
    <row r="3" spans="2:4" x14ac:dyDescent="0.25">
      <c r="B3" s="36" t="s">
        <v>29</v>
      </c>
      <c r="C3" s="7" t="s">
        <v>30</v>
      </c>
      <c r="D3" s="6">
        <v>1</v>
      </c>
    </row>
    <row r="4" spans="2:4" x14ac:dyDescent="0.25">
      <c r="B4" s="37"/>
      <c r="C4" s="8" t="s">
        <v>33</v>
      </c>
      <c r="D4">
        <v>2</v>
      </c>
    </row>
    <row r="5" spans="2:4" x14ac:dyDescent="0.25">
      <c r="B5" s="37"/>
      <c r="C5" s="8" t="s">
        <v>34</v>
      </c>
      <c r="D5">
        <v>3</v>
      </c>
    </row>
    <row r="6" spans="2:4" x14ac:dyDescent="0.25">
      <c r="B6" s="38"/>
      <c r="C6" s="10" t="s">
        <v>35</v>
      </c>
      <c r="D6" s="9">
        <v>4</v>
      </c>
    </row>
    <row r="7" spans="2:4" x14ac:dyDescent="0.25">
      <c r="B7" s="39" t="s">
        <v>36</v>
      </c>
      <c r="C7" s="7" t="s">
        <v>37</v>
      </c>
      <c r="D7" s="13">
        <v>1</v>
      </c>
    </row>
    <row r="8" spans="2:4" x14ac:dyDescent="0.25">
      <c r="B8" s="40"/>
      <c r="C8" s="8" t="s">
        <v>38</v>
      </c>
      <c r="D8" s="14">
        <v>2</v>
      </c>
    </row>
    <row r="9" spans="2:4" x14ac:dyDescent="0.25">
      <c r="B9" s="41"/>
      <c r="C9" s="10" t="s">
        <v>39</v>
      </c>
      <c r="D9" s="15">
        <v>3</v>
      </c>
    </row>
    <row r="10" spans="2:4" x14ac:dyDescent="0.25">
      <c r="B10" s="39" t="s">
        <v>40</v>
      </c>
      <c r="C10" s="7" t="s">
        <v>41</v>
      </c>
      <c r="D10" s="13">
        <v>2</v>
      </c>
    </row>
    <row r="11" spans="2:4" x14ac:dyDescent="0.25">
      <c r="B11" s="37"/>
      <c r="C11" s="8" t="s">
        <v>42</v>
      </c>
      <c r="D11" s="14">
        <v>3</v>
      </c>
    </row>
    <row r="12" spans="2:4" x14ac:dyDescent="0.25">
      <c r="B12" s="38"/>
      <c r="C12" s="10" t="s">
        <v>43</v>
      </c>
      <c r="D12" s="15">
        <v>4</v>
      </c>
    </row>
    <row r="13" spans="2:4" x14ac:dyDescent="0.25">
      <c r="B13" s="39" t="s">
        <v>44</v>
      </c>
      <c r="C13" s="7" t="s">
        <v>45</v>
      </c>
      <c r="D13" s="13">
        <v>2</v>
      </c>
    </row>
    <row r="14" spans="2:4" x14ac:dyDescent="0.25">
      <c r="B14" s="37"/>
      <c r="C14" s="8" t="s">
        <v>46</v>
      </c>
      <c r="D14" s="14">
        <v>3</v>
      </c>
    </row>
    <row r="15" spans="2:4" x14ac:dyDescent="0.25">
      <c r="B15" s="38"/>
      <c r="C15" s="10" t="s">
        <v>47</v>
      </c>
      <c r="D15" s="15">
        <v>4</v>
      </c>
    </row>
    <row r="16" spans="2:4" x14ac:dyDescent="0.25">
      <c r="B16" s="36" t="s">
        <v>48</v>
      </c>
      <c r="C16" s="7" t="s">
        <v>49</v>
      </c>
      <c r="D16" s="13">
        <v>2</v>
      </c>
    </row>
    <row r="17" spans="2:4" x14ac:dyDescent="0.25">
      <c r="B17" s="37"/>
      <c r="C17" s="8" t="s">
        <v>50</v>
      </c>
      <c r="D17" s="14">
        <v>3</v>
      </c>
    </row>
    <row r="18" spans="2:4" x14ac:dyDescent="0.25">
      <c r="B18" s="38"/>
      <c r="C18" s="10" t="s">
        <v>51</v>
      </c>
      <c r="D18" s="15">
        <v>4</v>
      </c>
    </row>
    <row r="19" spans="2:4" x14ac:dyDescent="0.25">
      <c r="B19" s="42" t="s">
        <v>52</v>
      </c>
      <c r="C19" s="7" t="s">
        <v>53</v>
      </c>
      <c r="D19" s="13">
        <v>3</v>
      </c>
    </row>
    <row r="20" spans="2:4" x14ac:dyDescent="0.25">
      <c r="B20" s="43"/>
      <c r="C20" s="10" t="s">
        <v>54</v>
      </c>
      <c r="D20" s="15">
        <v>4</v>
      </c>
    </row>
    <row r="21" spans="2:4" x14ac:dyDescent="0.25">
      <c r="B21" s="36" t="s">
        <v>22</v>
      </c>
      <c r="C21" s="7" t="s">
        <v>55</v>
      </c>
      <c r="D21" s="13">
        <v>2</v>
      </c>
    </row>
    <row r="22" spans="2:4" x14ac:dyDescent="0.25">
      <c r="B22" s="37"/>
      <c r="C22" s="8" t="s">
        <v>56</v>
      </c>
      <c r="D22" s="14">
        <v>3</v>
      </c>
    </row>
    <row r="23" spans="2:4" x14ac:dyDescent="0.25">
      <c r="B23" s="38"/>
      <c r="C23" s="10" t="s">
        <v>57</v>
      </c>
      <c r="D23" s="15">
        <v>4</v>
      </c>
    </row>
    <row r="24" spans="2:4" x14ac:dyDescent="0.25">
      <c r="B24" s="39" t="s">
        <v>58</v>
      </c>
      <c r="C24" s="7" t="s">
        <v>59</v>
      </c>
      <c r="D24" s="13">
        <v>2</v>
      </c>
    </row>
    <row r="25" spans="2:4" x14ac:dyDescent="0.25">
      <c r="B25" s="37"/>
      <c r="C25" s="8" t="s">
        <v>60</v>
      </c>
      <c r="D25" s="14">
        <v>3</v>
      </c>
    </row>
    <row r="26" spans="2:4" x14ac:dyDescent="0.25">
      <c r="B26" s="38"/>
      <c r="C26" s="10" t="s">
        <v>61</v>
      </c>
      <c r="D26" s="15">
        <v>4</v>
      </c>
    </row>
    <row r="27" spans="2:4" x14ac:dyDescent="0.25">
      <c r="B27" s="36" t="s">
        <v>62</v>
      </c>
      <c r="C27" s="7" t="s">
        <v>63</v>
      </c>
      <c r="D27" s="13">
        <v>1</v>
      </c>
    </row>
    <row r="28" spans="2:4" x14ac:dyDescent="0.25">
      <c r="B28" s="37"/>
      <c r="C28" s="8" t="s">
        <v>64</v>
      </c>
      <c r="D28" s="14">
        <v>2</v>
      </c>
    </row>
    <row r="29" spans="2:4" x14ac:dyDescent="0.25">
      <c r="B29" s="37"/>
      <c r="C29" s="8" t="s">
        <v>65</v>
      </c>
      <c r="D29" s="14">
        <v>3</v>
      </c>
    </row>
    <row r="30" spans="2:4" x14ac:dyDescent="0.25">
      <c r="B30" s="38"/>
      <c r="C30" s="10" t="s">
        <v>66</v>
      </c>
      <c r="D30" s="15">
        <v>4</v>
      </c>
    </row>
    <row r="31" spans="2:4" x14ac:dyDescent="0.25">
      <c r="B31" s="39" t="s">
        <v>67</v>
      </c>
      <c r="C31" s="7" t="s">
        <v>68</v>
      </c>
      <c r="D31" s="13">
        <v>1</v>
      </c>
    </row>
    <row r="32" spans="2:4" x14ac:dyDescent="0.25">
      <c r="B32" s="37"/>
      <c r="C32" s="8" t="s">
        <v>69</v>
      </c>
      <c r="D32" s="14">
        <v>2</v>
      </c>
    </row>
    <row r="33" spans="2:4" x14ac:dyDescent="0.25">
      <c r="B33" s="37"/>
      <c r="C33" s="8" t="s">
        <v>70</v>
      </c>
      <c r="D33" s="14">
        <v>3</v>
      </c>
    </row>
    <row r="34" spans="2:4" x14ac:dyDescent="0.25">
      <c r="B34" s="38"/>
      <c r="C34" s="10" t="s">
        <v>71</v>
      </c>
      <c r="D34" s="15">
        <v>4</v>
      </c>
    </row>
    <row r="35" spans="2:4" x14ac:dyDescent="0.25">
      <c r="B35" s="36" t="s">
        <v>28</v>
      </c>
      <c r="C35" s="7" t="s">
        <v>72</v>
      </c>
      <c r="D35" s="13">
        <v>1</v>
      </c>
    </row>
    <row r="36" spans="2:4" x14ac:dyDescent="0.25">
      <c r="B36" s="37"/>
      <c r="C36" s="8" t="s">
        <v>73</v>
      </c>
      <c r="D36" s="14">
        <v>2</v>
      </c>
    </row>
    <row r="37" spans="2:4" x14ac:dyDescent="0.25">
      <c r="B37" s="37"/>
      <c r="C37" s="8" t="s">
        <v>74</v>
      </c>
      <c r="D37" s="14">
        <v>3</v>
      </c>
    </row>
    <row r="38" spans="2:4" x14ac:dyDescent="0.25">
      <c r="B38" s="38"/>
      <c r="C38" s="10" t="s">
        <v>75</v>
      </c>
      <c r="D38" s="15">
        <v>4</v>
      </c>
    </row>
    <row r="39" spans="2:4" x14ac:dyDescent="0.25">
      <c r="B39" s="36" t="s">
        <v>76</v>
      </c>
      <c r="C39" s="7" t="s">
        <v>77</v>
      </c>
      <c r="D39" s="13">
        <v>1</v>
      </c>
    </row>
    <row r="40" spans="2:4" x14ac:dyDescent="0.25">
      <c r="B40" s="37"/>
      <c r="C40" s="8" t="s">
        <v>78</v>
      </c>
      <c r="D40" s="14">
        <v>2</v>
      </c>
    </row>
    <row r="41" spans="2:4" x14ac:dyDescent="0.25">
      <c r="B41" s="37"/>
      <c r="C41" s="8" t="s">
        <v>79</v>
      </c>
      <c r="D41" s="14">
        <v>3</v>
      </c>
    </row>
    <row r="42" spans="2:4" x14ac:dyDescent="0.25">
      <c r="B42" s="38"/>
      <c r="C42" s="10" t="s">
        <v>80</v>
      </c>
      <c r="D42" s="15">
        <v>4</v>
      </c>
    </row>
    <row r="43" spans="2:4" x14ac:dyDescent="0.25">
      <c r="B43" s="39" t="s">
        <v>81</v>
      </c>
      <c r="C43" s="7" t="s">
        <v>82</v>
      </c>
      <c r="D43" s="13">
        <v>2</v>
      </c>
    </row>
    <row r="44" spans="2:4" x14ac:dyDescent="0.25">
      <c r="B44" s="37"/>
      <c r="C44" s="8" t="s">
        <v>83</v>
      </c>
      <c r="D44" s="14">
        <v>3</v>
      </c>
    </row>
    <row r="45" spans="2:4" x14ac:dyDescent="0.25">
      <c r="B45" s="38"/>
      <c r="C45" s="10" t="s">
        <v>84</v>
      </c>
      <c r="D45" s="15">
        <v>4</v>
      </c>
    </row>
    <row r="46" spans="2:4" x14ac:dyDescent="0.25">
      <c r="B46" s="36" t="s">
        <v>25</v>
      </c>
      <c r="C46" s="7" t="s">
        <v>85</v>
      </c>
      <c r="D46" s="13">
        <v>2</v>
      </c>
    </row>
    <row r="47" spans="2:4" x14ac:dyDescent="0.25">
      <c r="B47" s="37"/>
      <c r="C47" s="8" t="s">
        <v>86</v>
      </c>
      <c r="D47" s="14">
        <v>3</v>
      </c>
    </row>
    <row r="48" spans="2:4" x14ac:dyDescent="0.25">
      <c r="B48" s="38"/>
      <c r="C48" s="10" t="s">
        <v>87</v>
      </c>
      <c r="D48" s="15">
        <v>4</v>
      </c>
    </row>
    <row r="49" spans="2:4" x14ac:dyDescent="0.25">
      <c r="B49" s="44" t="s">
        <v>88</v>
      </c>
      <c r="C49" s="7" t="s">
        <v>89</v>
      </c>
      <c r="D49" s="13">
        <v>2</v>
      </c>
    </row>
    <row r="50" spans="2:4" x14ac:dyDescent="0.25">
      <c r="B50" s="45"/>
      <c r="C50" s="8" t="s">
        <v>90</v>
      </c>
      <c r="D50" s="14">
        <v>3</v>
      </c>
    </row>
    <row r="51" spans="2:4" x14ac:dyDescent="0.25">
      <c r="B51" s="45"/>
      <c r="C51" s="10" t="s">
        <v>91</v>
      </c>
      <c r="D51" s="15">
        <v>4</v>
      </c>
    </row>
    <row r="52" spans="2:4" x14ac:dyDescent="0.25">
      <c r="B52" s="36" t="s">
        <v>92</v>
      </c>
      <c r="C52" s="7" t="s">
        <v>93</v>
      </c>
      <c r="D52" s="13">
        <v>2</v>
      </c>
    </row>
    <row r="53" spans="2:4" x14ac:dyDescent="0.25">
      <c r="B53" s="37"/>
      <c r="C53" s="8" t="s">
        <v>94</v>
      </c>
      <c r="D53" s="14">
        <v>3</v>
      </c>
    </row>
    <row r="54" spans="2:4" x14ac:dyDescent="0.25">
      <c r="B54" s="38"/>
      <c r="C54" s="10" t="s">
        <v>95</v>
      </c>
      <c r="D54" s="15">
        <v>4</v>
      </c>
    </row>
    <row r="55" spans="2:4" ht="13.5" customHeight="1" x14ac:dyDescent="0.25">
      <c r="B55" s="39" t="s">
        <v>96</v>
      </c>
      <c r="C55" s="49" t="s">
        <v>97</v>
      </c>
      <c r="D55" s="46">
        <v>3</v>
      </c>
    </row>
    <row r="56" spans="2:4" x14ac:dyDescent="0.25">
      <c r="B56" s="40"/>
      <c r="C56" s="50"/>
      <c r="D56" s="47"/>
    </row>
    <row r="57" spans="2:4" x14ac:dyDescent="0.25">
      <c r="B57" s="40"/>
      <c r="C57" s="51" t="s">
        <v>98</v>
      </c>
      <c r="D57" s="47">
        <v>4</v>
      </c>
    </row>
    <row r="58" spans="2:4" x14ac:dyDescent="0.25">
      <c r="B58" s="40"/>
      <c r="C58" s="52"/>
      <c r="D58" s="47"/>
    </row>
    <row r="59" spans="2:4" x14ac:dyDescent="0.25">
      <c r="B59" s="41"/>
      <c r="C59" s="53"/>
      <c r="D59" s="48"/>
    </row>
    <row r="60" spans="2:4" x14ac:dyDescent="0.25">
      <c r="B60" s="36" t="s">
        <v>99</v>
      </c>
      <c r="C60" s="7" t="s">
        <v>100</v>
      </c>
      <c r="D60" s="13">
        <v>1</v>
      </c>
    </row>
    <row r="61" spans="2:4" x14ac:dyDescent="0.25">
      <c r="B61" s="37"/>
      <c r="C61" s="8" t="s">
        <v>101</v>
      </c>
      <c r="D61" s="14">
        <v>2</v>
      </c>
    </row>
    <row r="62" spans="2:4" x14ac:dyDescent="0.25">
      <c r="B62" s="37"/>
      <c r="C62" s="8" t="s">
        <v>103</v>
      </c>
      <c r="D62" s="14">
        <v>3</v>
      </c>
    </row>
    <row r="63" spans="2:4" x14ac:dyDescent="0.25">
      <c r="B63" s="38"/>
      <c r="C63" s="10" t="s">
        <v>102</v>
      </c>
      <c r="D63" s="15">
        <v>4</v>
      </c>
    </row>
    <row r="64" spans="2:4" x14ac:dyDescent="0.25">
      <c r="B64" s="36" t="s">
        <v>104</v>
      </c>
      <c r="C64" s="7" t="s">
        <v>105</v>
      </c>
      <c r="D64" s="13">
        <v>3</v>
      </c>
    </row>
    <row r="65" spans="2:4" x14ac:dyDescent="0.25">
      <c r="B65" s="38"/>
      <c r="C65" s="10" t="s">
        <v>106</v>
      </c>
      <c r="D65" s="15">
        <v>4</v>
      </c>
    </row>
  </sheetData>
  <mergeCells count="23">
    <mergeCell ref="B60:B63"/>
    <mergeCell ref="B64:B65"/>
    <mergeCell ref="D55:D56"/>
    <mergeCell ref="D57:D59"/>
    <mergeCell ref="C55:C56"/>
    <mergeCell ref="C57:C59"/>
    <mergeCell ref="B43:B45"/>
    <mergeCell ref="B46:B48"/>
    <mergeCell ref="B49:B51"/>
    <mergeCell ref="B52:B54"/>
    <mergeCell ref="B55:B59"/>
    <mergeCell ref="B39:B42"/>
    <mergeCell ref="B3:B6"/>
    <mergeCell ref="B7:B9"/>
    <mergeCell ref="B10:B12"/>
    <mergeCell ref="B13:B15"/>
    <mergeCell ref="B16:B18"/>
    <mergeCell ref="B19:B20"/>
    <mergeCell ref="B21:B23"/>
    <mergeCell ref="B24:B26"/>
    <mergeCell ref="B27:B30"/>
    <mergeCell ref="B31:B34"/>
    <mergeCell ref="B35:B3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7B4A-9F91-4FD6-8352-B9F0282BAAB6}">
  <dimension ref="B1:G83"/>
  <sheetViews>
    <sheetView topLeftCell="A3" zoomScale="90" zoomScaleNormal="90" workbookViewId="0">
      <selection activeCell="E18" sqref="E18"/>
    </sheetView>
  </sheetViews>
  <sheetFormatPr defaultRowHeight="13.5" x14ac:dyDescent="0.25"/>
  <cols>
    <col min="1" max="1" width="2.28515625" customWidth="1"/>
    <col min="2" max="2" width="28.7109375" customWidth="1"/>
    <col min="3" max="3" width="3.7109375" customWidth="1"/>
    <col min="4" max="4" width="3.7109375" style="1" customWidth="1"/>
    <col min="5" max="5" width="93.7109375" customWidth="1"/>
    <col min="6" max="6" width="9.140625" style="1"/>
    <col min="7" max="7" width="30.7109375" customWidth="1"/>
  </cols>
  <sheetData>
    <row r="1" spans="2:7" x14ac:dyDescent="0.25">
      <c r="B1" s="60" t="s">
        <v>15</v>
      </c>
      <c r="C1" s="61"/>
      <c r="D1" s="61"/>
      <c r="E1" s="61"/>
      <c r="F1" s="61"/>
      <c r="G1" s="62"/>
    </row>
    <row r="3" spans="2:7" x14ac:dyDescent="0.25">
      <c r="B3" s="57" t="s">
        <v>138</v>
      </c>
      <c r="C3" s="58"/>
      <c r="D3" s="58"/>
      <c r="E3" s="58"/>
      <c r="F3" s="58"/>
      <c r="G3" s="59"/>
    </row>
    <row r="4" spans="2:7" x14ac:dyDescent="0.25">
      <c r="B4" s="57" t="s">
        <v>14</v>
      </c>
      <c r="C4" s="58"/>
      <c r="D4" s="58"/>
      <c r="E4" s="58"/>
      <c r="F4" s="58"/>
      <c r="G4" s="59"/>
    </row>
    <row r="5" spans="2:7" x14ac:dyDescent="0.25">
      <c r="B5" s="5" t="s">
        <v>0</v>
      </c>
      <c r="C5" s="5" t="s">
        <v>11</v>
      </c>
      <c r="D5" s="5" t="s">
        <v>12</v>
      </c>
      <c r="E5" s="5"/>
      <c r="F5" s="5" t="s">
        <v>13</v>
      </c>
      <c r="G5" s="3" t="s">
        <v>16</v>
      </c>
    </row>
    <row r="6" spans="2:7" x14ac:dyDescent="0.25">
      <c r="B6" s="2" t="s">
        <v>17</v>
      </c>
      <c r="C6" s="3">
        <v>1</v>
      </c>
      <c r="D6" s="16">
        <f>IFERROR(VLOOKUP(E6,'TABELAS (FONSECA. 2007)'!$C$3:$D$6,2,FALSE),"-")</f>
        <v>4</v>
      </c>
      <c r="E6" s="4" t="s">
        <v>35</v>
      </c>
      <c r="F6" s="3">
        <f>IFERROR(IF(D6&lt;=2,0.8*D6*C6,(12*D6-28)*C6),"-")</f>
        <v>20</v>
      </c>
      <c r="G6" s="54"/>
    </row>
    <row r="7" spans="2:7" x14ac:dyDescent="0.25">
      <c r="B7" s="2" t="s">
        <v>18</v>
      </c>
      <c r="C7" s="3">
        <v>3</v>
      </c>
      <c r="D7" s="16">
        <f>IFERROR(VLOOKUP(E7,'TABELAS (FONSECA. 2007)'!$C$7:$D$9,2,FALSE),"-")</f>
        <v>1</v>
      </c>
      <c r="E7" s="4" t="s">
        <v>37</v>
      </c>
      <c r="F7" s="3">
        <f t="shared" ref="F7:F19" si="0">IFERROR(IF(D7&lt;=2,0.8*D7*C7,(12*D7-28)*C7),"-")</f>
        <v>2.4000000000000004</v>
      </c>
      <c r="G7" s="55"/>
    </row>
    <row r="8" spans="2:7" x14ac:dyDescent="0.25">
      <c r="B8" s="2" t="s">
        <v>1</v>
      </c>
      <c r="C8" s="3">
        <v>4</v>
      </c>
      <c r="D8" s="16">
        <f>IFERROR(VLOOKUP(E8,'TABELAS (FONSECA. 2007)'!$C$10:$D$12,2,FALSE),"-")</f>
        <v>2</v>
      </c>
      <c r="E8" s="4" t="s">
        <v>41</v>
      </c>
      <c r="F8" s="3">
        <f t="shared" si="0"/>
        <v>6.4</v>
      </c>
      <c r="G8" s="55"/>
    </row>
    <row r="9" spans="2:7" x14ac:dyDescent="0.25">
      <c r="B9" s="2" t="s">
        <v>2</v>
      </c>
      <c r="C9" s="3">
        <v>5</v>
      </c>
      <c r="D9" s="16">
        <f>IFERROR(VLOOKUP(E9,'TABELAS (FONSECA. 2007)'!$C$13:$D$15,2,FALSE),"-")</f>
        <v>2</v>
      </c>
      <c r="E9" s="4" t="s">
        <v>45</v>
      </c>
      <c r="F9" s="3">
        <f t="shared" si="0"/>
        <v>8</v>
      </c>
      <c r="G9" s="55"/>
    </row>
    <row r="10" spans="2:7" x14ac:dyDescent="0.25">
      <c r="B10" s="2" t="s">
        <v>3</v>
      </c>
      <c r="C10" s="3">
        <v>3</v>
      </c>
      <c r="D10" s="22">
        <f>IFERROR(VLOOKUP(E10,'TABELAS (FONSECA. 2007)'!$C$16:$D$18,2,0),"-")</f>
        <v>2</v>
      </c>
      <c r="E10" s="4" t="s">
        <v>49</v>
      </c>
      <c r="F10" s="3">
        <f t="shared" si="0"/>
        <v>4.8000000000000007</v>
      </c>
      <c r="G10" s="55"/>
    </row>
    <row r="11" spans="2:7" x14ac:dyDescent="0.25">
      <c r="B11" s="2" t="s">
        <v>4</v>
      </c>
      <c r="C11" s="3">
        <v>3</v>
      </c>
      <c r="D11" s="16">
        <f>IFERROR(VLOOKUP(E11,'TABELAS (FONSECA. 2007)'!$C$21:$D$23,2,0),"-")</f>
        <v>4</v>
      </c>
      <c r="E11" s="4" t="s">
        <v>57</v>
      </c>
      <c r="F11" s="3">
        <f t="shared" si="0"/>
        <v>60</v>
      </c>
      <c r="G11" s="55"/>
    </row>
    <row r="12" spans="2:7" x14ac:dyDescent="0.25">
      <c r="B12" s="2" t="s">
        <v>5</v>
      </c>
      <c r="C12" s="3">
        <v>4</v>
      </c>
      <c r="D12" s="16">
        <f>IFERROR(VLOOKUP(E12,'TABELAS (FONSECA. 2007)'!$C$24:$D$26,2,0),"-")</f>
        <v>2</v>
      </c>
      <c r="E12" s="4" t="s">
        <v>59</v>
      </c>
      <c r="F12" s="3">
        <f t="shared" si="0"/>
        <v>6.4</v>
      </c>
      <c r="G12" s="55"/>
    </row>
    <row r="13" spans="2:7" x14ac:dyDescent="0.25">
      <c r="B13" s="2" t="s">
        <v>6</v>
      </c>
      <c r="C13" s="3">
        <v>2</v>
      </c>
      <c r="D13" s="16">
        <f>IFERROR(VLOOKUP(E13,'TABELAS (FONSECA. 2007)'!$C$27:$D$30,2,0),"-")</f>
        <v>1</v>
      </c>
      <c r="E13" s="4" t="s">
        <v>63</v>
      </c>
      <c r="F13" s="3">
        <f t="shared" si="0"/>
        <v>1.6</v>
      </c>
      <c r="G13" s="55"/>
    </row>
    <row r="14" spans="2:7" x14ac:dyDescent="0.25">
      <c r="B14" s="2" t="s">
        <v>108</v>
      </c>
      <c r="C14" s="3">
        <v>3</v>
      </c>
      <c r="D14" s="16">
        <f>IFERROR(VLOOKUP(E14,'TABELAS (FONSECA. 2007)'!$C$31:$D$34,2,0),"-")</f>
        <v>1</v>
      </c>
      <c r="E14" s="4" t="s">
        <v>68</v>
      </c>
      <c r="F14" s="3">
        <f t="shared" si="0"/>
        <v>2.4000000000000004</v>
      </c>
      <c r="G14" s="55"/>
    </row>
    <row r="15" spans="2:7" x14ac:dyDescent="0.25">
      <c r="B15" s="2" t="s">
        <v>113</v>
      </c>
      <c r="C15" s="21">
        <v>5</v>
      </c>
      <c r="D15" s="16">
        <f>IFERROR(VLOOKUP(E15,'TABELAS (FONSECA. 2007)'!$C$35:$D$38,2,0),"-")</f>
        <v>1</v>
      </c>
      <c r="E15" s="4" t="s">
        <v>72</v>
      </c>
      <c r="F15" s="3">
        <f t="shared" si="0"/>
        <v>4</v>
      </c>
      <c r="G15" s="55"/>
    </row>
    <row r="16" spans="2:7" x14ac:dyDescent="0.25">
      <c r="B16" s="2" t="s">
        <v>8</v>
      </c>
      <c r="C16" s="3">
        <v>3</v>
      </c>
      <c r="D16" s="16">
        <f>IFERROR(VLOOKUP(E16,'TABELAS (FONSECA. 2007)'!$C$46:$D$48,2,0),"-")</f>
        <v>2</v>
      </c>
      <c r="E16" s="4" t="s">
        <v>85</v>
      </c>
      <c r="F16" s="3">
        <f t="shared" si="0"/>
        <v>4.8000000000000007</v>
      </c>
      <c r="G16" s="55"/>
    </row>
    <row r="17" spans="2:7" x14ac:dyDescent="0.25">
      <c r="B17" s="2" t="s">
        <v>9</v>
      </c>
      <c r="C17" s="3">
        <v>5</v>
      </c>
      <c r="D17" s="16">
        <f>IFERROR(VLOOKUP(E17,'TABELAS (FONSECA. 2007)'!$C$52:$D$54,2,0),"-")</f>
        <v>2</v>
      </c>
      <c r="E17" s="4" t="s">
        <v>93</v>
      </c>
      <c r="F17" s="3">
        <f t="shared" si="0"/>
        <v>8</v>
      </c>
      <c r="G17" s="55"/>
    </row>
    <row r="18" spans="2:7" ht="42" customHeight="1" x14ac:dyDescent="0.25">
      <c r="B18" s="23" t="s">
        <v>10</v>
      </c>
      <c r="C18" s="18">
        <v>5</v>
      </c>
      <c r="D18" s="19">
        <f>IFERROR(VLOOKUP(E18,'TABELAS (FONSECA. 2007)'!$C$55:$D$59,2,0),"-")</f>
        <v>4</v>
      </c>
      <c r="E18" s="28" t="s">
        <v>98</v>
      </c>
      <c r="F18" s="18">
        <f t="shared" si="0"/>
        <v>100</v>
      </c>
      <c r="G18" s="55"/>
    </row>
    <row r="19" spans="2:7" x14ac:dyDescent="0.25">
      <c r="B19" s="2" t="s">
        <v>112</v>
      </c>
      <c r="C19" s="3">
        <v>3</v>
      </c>
      <c r="D19" s="16">
        <f>IFERROR(VLOOKUP(E19,'TABELAS (FONSECA. 2007)'!$C$64:$D$65,2,0),"-")</f>
        <v>3</v>
      </c>
      <c r="E19" s="4" t="s">
        <v>105</v>
      </c>
      <c r="F19" s="3">
        <f t="shared" si="0"/>
        <v>24</v>
      </c>
      <c r="G19" s="56"/>
    </row>
    <row r="20" spans="2:7" x14ac:dyDescent="0.25">
      <c r="C20" s="1"/>
      <c r="E20" s="25" t="s">
        <v>117</v>
      </c>
      <c r="F20" s="24">
        <f>SUM(F6:F18)</f>
        <v>228.8</v>
      </c>
      <c r="G20" s="1"/>
    </row>
    <row r="22" spans="2:7" x14ac:dyDescent="0.25">
      <c r="B22" s="57" t="s">
        <v>139</v>
      </c>
      <c r="C22" s="58"/>
      <c r="D22" s="58"/>
      <c r="E22" s="58"/>
      <c r="F22" s="58"/>
      <c r="G22" s="59"/>
    </row>
    <row r="23" spans="2:7" x14ac:dyDescent="0.25">
      <c r="B23" s="57" t="s">
        <v>14</v>
      </c>
      <c r="C23" s="58"/>
      <c r="D23" s="58"/>
      <c r="E23" s="58"/>
      <c r="F23" s="58"/>
      <c r="G23" s="59"/>
    </row>
    <row r="24" spans="2:7" x14ac:dyDescent="0.25">
      <c r="B24" s="5" t="s">
        <v>0</v>
      </c>
      <c r="C24" s="5" t="s">
        <v>11</v>
      </c>
      <c r="D24" s="5" t="s">
        <v>12</v>
      </c>
      <c r="E24" s="5"/>
      <c r="F24" s="5" t="s">
        <v>13</v>
      </c>
      <c r="G24" s="3" t="s">
        <v>16</v>
      </c>
    </row>
    <row r="25" spans="2:7" x14ac:dyDescent="0.25">
      <c r="B25" s="2" t="s">
        <v>17</v>
      </c>
      <c r="C25" s="3">
        <v>1</v>
      </c>
      <c r="D25" s="16">
        <f>IFERROR(VLOOKUP(E25,'TABELAS (FONSECA. 2007)'!$C$3:$D$6,2,FALSE),"-")</f>
        <v>3</v>
      </c>
      <c r="E25" s="4" t="s">
        <v>34</v>
      </c>
      <c r="F25" s="3">
        <f>IFERROR(IF(D25&lt;=2,0.8*D25*C25,(12*D25-28)*C25),"-")</f>
        <v>8</v>
      </c>
      <c r="G25" s="54"/>
    </row>
    <row r="26" spans="2:7" x14ac:dyDescent="0.25">
      <c r="B26" s="2" t="s">
        <v>18</v>
      </c>
      <c r="C26" s="3">
        <v>3</v>
      </c>
      <c r="D26" s="16">
        <f>IFERROR(VLOOKUP(E26,'TABELAS (FONSECA. 2007)'!$C$7:$D$9,2,FALSE),"-")</f>
        <v>1</v>
      </c>
      <c r="E26" s="4" t="s">
        <v>37</v>
      </c>
      <c r="F26" s="3">
        <f t="shared" ref="F26:F38" si="1">IFERROR(IF(D26&lt;=2,0.8*D26*C26,(12*D26-28)*C26),"-")</f>
        <v>2.4000000000000004</v>
      </c>
      <c r="G26" s="55"/>
    </row>
    <row r="27" spans="2:7" x14ac:dyDescent="0.25">
      <c r="B27" s="2" t="s">
        <v>1</v>
      </c>
      <c r="C27" s="3">
        <v>4</v>
      </c>
      <c r="D27" s="16">
        <f>IFERROR(VLOOKUP(E27,'TABELAS (FONSECA. 2007)'!$C$10:$D$12,2,FALSE),"-")</f>
        <v>2</v>
      </c>
      <c r="E27" s="4" t="s">
        <v>41</v>
      </c>
      <c r="F27" s="3">
        <f t="shared" si="1"/>
        <v>6.4</v>
      </c>
      <c r="G27" s="55"/>
    </row>
    <row r="28" spans="2:7" x14ac:dyDescent="0.25">
      <c r="B28" s="2" t="s">
        <v>2</v>
      </c>
      <c r="C28" s="3">
        <v>5</v>
      </c>
      <c r="D28" s="16">
        <f>IFERROR(VLOOKUP(E28,'TABELAS (FONSECA. 2007)'!$C$13:$D$15,2,FALSE),"-")</f>
        <v>2</v>
      </c>
      <c r="E28" s="4" t="s">
        <v>45</v>
      </c>
      <c r="F28" s="3">
        <f t="shared" si="1"/>
        <v>8</v>
      </c>
      <c r="G28" s="55"/>
    </row>
    <row r="29" spans="2:7" x14ac:dyDescent="0.25">
      <c r="B29" s="2" t="s">
        <v>3</v>
      </c>
      <c r="C29" s="3">
        <v>3</v>
      </c>
      <c r="D29" s="22">
        <f>IFERROR(VLOOKUP(E29,'TABELAS (FONSECA. 2007)'!$C$16:$D$18,2,0),"-")</f>
        <v>2</v>
      </c>
      <c r="E29" s="4" t="s">
        <v>49</v>
      </c>
      <c r="F29" s="3">
        <f t="shared" si="1"/>
        <v>4.8000000000000007</v>
      </c>
      <c r="G29" s="55"/>
    </row>
    <row r="30" spans="2:7" x14ac:dyDescent="0.25">
      <c r="B30" s="2" t="s">
        <v>4</v>
      </c>
      <c r="C30" s="3">
        <v>3</v>
      </c>
      <c r="D30" s="16">
        <f>IFERROR(VLOOKUP(E30,'TABELAS (FONSECA. 2007)'!$C$21:$D$23,2,0),"-")</f>
        <v>2</v>
      </c>
      <c r="E30" s="4" t="s">
        <v>55</v>
      </c>
      <c r="F30" s="3">
        <f t="shared" si="1"/>
        <v>4.8000000000000007</v>
      </c>
      <c r="G30" s="55"/>
    </row>
    <row r="31" spans="2:7" x14ac:dyDescent="0.25">
      <c r="B31" s="2" t="s">
        <v>5</v>
      </c>
      <c r="C31" s="3">
        <v>4</v>
      </c>
      <c r="D31" s="16">
        <f>IFERROR(VLOOKUP(E31,'TABELAS (FONSECA. 2007)'!$C$24:$D$26,2,0),"-")</f>
        <v>2</v>
      </c>
      <c r="E31" s="4" t="s">
        <v>59</v>
      </c>
      <c r="F31" s="3">
        <f t="shared" si="1"/>
        <v>6.4</v>
      </c>
      <c r="G31" s="55"/>
    </row>
    <row r="32" spans="2:7" x14ac:dyDescent="0.25">
      <c r="B32" s="2" t="s">
        <v>6</v>
      </c>
      <c r="C32" s="3">
        <v>2</v>
      </c>
      <c r="D32" s="16">
        <f>IFERROR(VLOOKUP(E32,'TABELAS (FONSECA. 2007)'!$C$27:$D$30,2,0),"-")</f>
        <v>1</v>
      </c>
      <c r="E32" s="4" t="s">
        <v>63</v>
      </c>
      <c r="F32" s="3">
        <f t="shared" si="1"/>
        <v>1.6</v>
      </c>
      <c r="G32" s="55"/>
    </row>
    <row r="33" spans="2:7" x14ac:dyDescent="0.25">
      <c r="B33" s="2" t="s">
        <v>108</v>
      </c>
      <c r="C33" s="3">
        <v>3</v>
      </c>
      <c r="D33" s="16">
        <f>IFERROR(VLOOKUP(E33,'TABELAS (FONSECA. 2007)'!$C$31:$D$34,2,0),"-")</f>
        <v>1</v>
      </c>
      <c r="E33" s="4" t="s">
        <v>68</v>
      </c>
      <c r="F33" s="3">
        <f t="shared" si="1"/>
        <v>2.4000000000000004</v>
      </c>
      <c r="G33" s="55"/>
    </row>
    <row r="34" spans="2:7" x14ac:dyDescent="0.25">
      <c r="B34" s="2" t="s">
        <v>113</v>
      </c>
      <c r="C34" s="21">
        <v>5</v>
      </c>
      <c r="D34" s="16">
        <f>IFERROR(VLOOKUP(E34,'TABELAS (FONSECA. 2007)'!$C$35:$D$38,2,0),"-")</f>
        <v>1</v>
      </c>
      <c r="E34" s="4" t="s">
        <v>72</v>
      </c>
      <c r="F34" s="3">
        <f t="shared" si="1"/>
        <v>4</v>
      </c>
      <c r="G34" s="55"/>
    </row>
    <row r="35" spans="2:7" x14ac:dyDescent="0.25">
      <c r="B35" s="2" t="s">
        <v>8</v>
      </c>
      <c r="C35" s="3">
        <v>3</v>
      </c>
      <c r="D35" s="16">
        <f>IFERROR(VLOOKUP(E35,'TABELAS (FONSECA. 2007)'!$C$46:$D$48,2,0),"-")</f>
        <v>2</v>
      </c>
      <c r="E35" s="4" t="s">
        <v>85</v>
      </c>
      <c r="F35" s="3">
        <f t="shared" si="1"/>
        <v>4.8000000000000007</v>
      </c>
      <c r="G35" s="55"/>
    </row>
    <row r="36" spans="2:7" x14ac:dyDescent="0.25">
      <c r="B36" s="2" t="s">
        <v>9</v>
      </c>
      <c r="C36" s="3">
        <v>5</v>
      </c>
      <c r="D36" s="16">
        <f>IFERROR(VLOOKUP(E36,'TABELAS (FONSECA. 2007)'!$C$52:$D$54,2,0),"-")</f>
        <v>2</v>
      </c>
      <c r="E36" s="4" t="s">
        <v>93</v>
      </c>
      <c r="F36" s="3">
        <f t="shared" si="1"/>
        <v>8</v>
      </c>
      <c r="G36" s="55"/>
    </row>
    <row r="37" spans="2:7" ht="42" customHeight="1" x14ac:dyDescent="0.25">
      <c r="B37" s="23" t="s">
        <v>10</v>
      </c>
      <c r="C37" s="18">
        <v>5</v>
      </c>
      <c r="D37" s="19">
        <f>IFERROR(VLOOKUP(E37,'TABELAS (FONSECA. 2007)'!$C$55:$D$59,2,0),"-")</f>
        <v>3</v>
      </c>
      <c r="E37" s="28" t="s">
        <v>97</v>
      </c>
      <c r="F37" s="18">
        <f t="shared" si="1"/>
        <v>40</v>
      </c>
      <c r="G37" s="55"/>
    </row>
    <row r="38" spans="2:7" x14ac:dyDescent="0.25">
      <c r="B38" s="2" t="s">
        <v>112</v>
      </c>
      <c r="C38" s="3">
        <v>3</v>
      </c>
      <c r="D38" s="16">
        <f>IFERROR(VLOOKUP(E38,'TABELAS (FONSECA. 2007)'!$C$64:$D$65,2,0),"-")</f>
        <v>3</v>
      </c>
      <c r="E38" s="4" t="s">
        <v>105</v>
      </c>
      <c r="F38" s="3">
        <f t="shared" si="1"/>
        <v>24</v>
      </c>
      <c r="G38" s="56"/>
    </row>
    <row r="39" spans="2:7" x14ac:dyDescent="0.25">
      <c r="C39" s="1"/>
      <c r="E39" s="25" t="s">
        <v>117</v>
      </c>
      <c r="F39" s="24">
        <f>SUM(F25:F37)</f>
        <v>101.60000000000001</v>
      </c>
      <c r="G39" s="1"/>
    </row>
    <row r="40" spans="2:7" x14ac:dyDescent="0.25">
      <c r="C40" s="1"/>
      <c r="E40" s="25"/>
      <c r="G40" s="1"/>
    </row>
    <row r="41" spans="2:7" x14ac:dyDescent="0.25">
      <c r="B41" s="57" t="s">
        <v>148</v>
      </c>
      <c r="C41" s="58"/>
      <c r="D41" s="58"/>
      <c r="E41" s="58"/>
      <c r="F41" s="58"/>
      <c r="G41" s="59"/>
    </row>
    <row r="42" spans="2:7" x14ac:dyDescent="0.25">
      <c r="B42" s="57" t="s">
        <v>14</v>
      </c>
      <c r="C42" s="58"/>
      <c r="D42" s="58"/>
      <c r="E42" s="58"/>
      <c r="F42" s="58"/>
      <c r="G42" s="59"/>
    </row>
    <row r="43" spans="2:7" x14ac:dyDescent="0.25">
      <c r="B43" s="5" t="s">
        <v>0</v>
      </c>
      <c r="C43" s="5" t="s">
        <v>11</v>
      </c>
      <c r="D43" s="5" t="s">
        <v>12</v>
      </c>
      <c r="E43" s="5"/>
      <c r="F43" s="5" t="s">
        <v>13</v>
      </c>
      <c r="G43" s="3" t="s">
        <v>16</v>
      </c>
    </row>
    <row r="44" spans="2:7" x14ac:dyDescent="0.25">
      <c r="B44" s="2" t="s">
        <v>17</v>
      </c>
      <c r="C44" s="3">
        <v>1</v>
      </c>
      <c r="D44" s="16">
        <f>IFERROR(VLOOKUP(E44,'TABELAS (FONSECA. 2007)'!$C$3:$D$6,2,FALSE),"-")</f>
        <v>1</v>
      </c>
      <c r="E44" s="4" t="s">
        <v>30</v>
      </c>
      <c r="F44" s="3">
        <f>IFERROR(IF(D44&lt;=2,0.8*D44*C44,(12*D44-28)*C44),"-")</f>
        <v>0.8</v>
      </c>
      <c r="G44" s="54"/>
    </row>
    <row r="45" spans="2:7" x14ac:dyDescent="0.25">
      <c r="B45" s="2" t="s">
        <v>18</v>
      </c>
      <c r="C45" s="3">
        <v>3</v>
      </c>
      <c r="D45" s="16">
        <f>IFERROR(VLOOKUP(E45,'TABELAS (FONSECA. 2007)'!$C$7:$D$9,2,FALSE),"-")</f>
        <v>1</v>
      </c>
      <c r="E45" s="4" t="s">
        <v>37</v>
      </c>
      <c r="F45" s="3">
        <f t="shared" ref="F45:F57" si="2">IFERROR(IF(D45&lt;=2,0.8*D45*C45,(12*D45-28)*C45),"-")</f>
        <v>2.4000000000000004</v>
      </c>
      <c r="G45" s="55"/>
    </row>
    <row r="46" spans="2:7" x14ac:dyDescent="0.25">
      <c r="B46" s="2" t="s">
        <v>1</v>
      </c>
      <c r="C46" s="3">
        <v>4</v>
      </c>
      <c r="D46" s="16">
        <f>IFERROR(VLOOKUP(E46,'TABELAS (FONSECA. 2007)'!$C$10:$D$12,2,FALSE),"-")</f>
        <v>2</v>
      </c>
      <c r="E46" s="4" t="s">
        <v>41</v>
      </c>
      <c r="F46" s="3">
        <f t="shared" si="2"/>
        <v>6.4</v>
      </c>
      <c r="G46" s="55"/>
    </row>
    <row r="47" spans="2:7" x14ac:dyDescent="0.25">
      <c r="B47" s="2" t="s">
        <v>2</v>
      </c>
      <c r="C47" s="3">
        <v>5</v>
      </c>
      <c r="D47" s="16">
        <f>IFERROR(VLOOKUP(E47,'TABELAS (FONSECA. 2007)'!$C$13:$D$15,2,FALSE),"-")</f>
        <v>2</v>
      </c>
      <c r="E47" s="4" t="s">
        <v>45</v>
      </c>
      <c r="F47" s="3">
        <f t="shared" si="2"/>
        <v>8</v>
      </c>
      <c r="G47" s="55"/>
    </row>
    <row r="48" spans="2:7" x14ac:dyDescent="0.25">
      <c r="B48" s="2" t="s">
        <v>3</v>
      </c>
      <c r="C48" s="3">
        <v>3</v>
      </c>
      <c r="D48" s="22">
        <f>IFERROR(VLOOKUP(E48,'TABELAS (FONSECA. 2007)'!$C$16:$D$18,2,0),"-")</f>
        <v>2</v>
      </c>
      <c r="E48" s="4" t="s">
        <v>49</v>
      </c>
      <c r="F48" s="3">
        <f t="shared" si="2"/>
        <v>4.8000000000000007</v>
      </c>
      <c r="G48" s="55"/>
    </row>
    <row r="49" spans="2:7" x14ac:dyDescent="0.25">
      <c r="B49" s="2" t="s">
        <v>4</v>
      </c>
      <c r="C49" s="3">
        <v>3</v>
      </c>
      <c r="D49" s="16">
        <f>IFERROR(VLOOKUP(E49,'TABELAS (FONSECA. 2007)'!$C$21:$D$23,2,0),"-")</f>
        <v>2</v>
      </c>
      <c r="E49" s="4" t="s">
        <v>55</v>
      </c>
      <c r="F49" s="3">
        <f t="shared" si="2"/>
        <v>4.8000000000000007</v>
      </c>
      <c r="G49" s="55"/>
    </row>
    <row r="50" spans="2:7" x14ac:dyDescent="0.25">
      <c r="B50" s="2" t="s">
        <v>5</v>
      </c>
      <c r="C50" s="3">
        <v>4</v>
      </c>
      <c r="D50" s="16">
        <f>IFERROR(VLOOKUP(E50,'TABELAS (FONSECA. 2007)'!$C$24:$D$26,2,0),"-")</f>
        <v>2</v>
      </c>
      <c r="E50" s="4" t="s">
        <v>59</v>
      </c>
      <c r="F50" s="3">
        <f t="shared" si="2"/>
        <v>6.4</v>
      </c>
      <c r="G50" s="55"/>
    </row>
    <row r="51" spans="2:7" x14ac:dyDescent="0.25">
      <c r="B51" s="2" t="s">
        <v>6</v>
      </c>
      <c r="C51" s="3">
        <v>2</v>
      </c>
      <c r="D51" s="16">
        <f>IFERROR(VLOOKUP(E51,'TABELAS (FONSECA. 2007)'!$C$27:$D$30,2,0),"-")</f>
        <v>1</v>
      </c>
      <c r="E51" s="4" t="s">
        <v>63</v>
      </c>
      <c r="F51" s="3">
        <f t="shared" si="2"/>
        <v>1.6</v>
      </c>
      <c r="G51" s="55"/>
    </row>
    <row r="52" spans="2:7" x14ac:dyDescent="0.25">
      <c r="B52" s="2" t="s">
        <v>108</v>
      </c>
      <c r="C52" s="3">
        <v>3</v>
      </c>
      <c r="D52" s="16">
        <f>IFERROR(VLOOKUP(E52,'TABELAS (FONSECA. 2007)'!$C$31:$D$34,2,0),"-")</f>
        <v>1</v>
      </c>
      <c r="E52" s="4" t="s">
        <v>68</v>
      </c>
      <c r="F52" s="3">
        <f t="shared" si="2"/>
        <v>2.4000000000000004</v>
      </c>
      <c r="G52" s="55"/>
    </row>
    <row r="53" spans="2:7" x14ac:dyDescent="0.25">
      <c r="B53" s="2" t="s">
        <v>113</v>
      </c>
      <c r="C53" s="21">
        <v>5</v>
      </c>
      <c r="D53" s="16">
        <f>IFERROR(VLOOKUP(E53,'TABELAS (FONSECA. 2007)'!$C$35:$D$38,2,0),"-")</f>
        <v>1</v>
      </c>
      <c r="E53" s="4" t="s">
        <v>72</v>
      </c>
      <c r="F53" s="3">
        <f t="shared" si="2"/>
        <v>4</v>
      </c>
      <c r="G53" s="55"/>
    </row>
    <row r="54" spans="2:7" x14ac:dyDescent="0.25">
      <c r="B54" s="2" t="s">
        <v>8</v>
      </c>
      <c r="C54" s="3">
        <v>3</v>
      </c>
      <c r="D54" s="16">
        <f>IFERROR(VLOOKUP(E54,'TABELAS (FONSECA. 2007)'!$C$46:$D$48,2,0),"-")</f>
        <v>2</v>
      </c>
      <c r="E54" s="4" t="s">
        <v>85</v>
      </c>
      <c r="F54" s="3">
        <f t="shared" si="2"/>
        <v>4.8000000000000007</v>
      </c>
      <c r="G54" s="55"/>
    </row>
    <row r="55" spans="2:7" x14ac:dyDescent="0.25">
      <c r="B55" s="2" t="s">
        <v>9</v>
      </c>
      <c r="C55" s="3">
        <v>5</v>
      </c>
      <c r="D55" s="16">
        <f>IFERROR(VLOOKUP(E55,'TABELAS (FONSECA. 2007)'!$C$52:$D$54,2,0),"-")</f>
        <v>2</v>
      </c>
      <c r="E55" s="4" t="s">
        <v>93</v>
      </c>
      <c r="F55" s="3">
        <f t="shared" si="2"/>
        <v>8</v>
      </c>
      <c r="G55" s="55"/>
    </row>
    <row r="56" spans="2:7" ht="42" customHeight="1" x14ac:dyDescent="0.25">
      <c r="B56" s="23" t="s">
        <v>10</v>
      </c>
      <c r="C56" s="18">
        <v>5</v>
      </c>
      <c r="D56" s="19">
        <f>IFERROR(VLOOKUP(E56,'TABELAS (FONSECA. 2007)'!$C$55:$D$59,2,0),"-")</f>
        <v>3</v>
      </c>
      <c r="E56" s="28" t="s">
        <v>97</v>
      </c>
      <c r="F56" s="18">
        <f t="shared" si="2"/>
        <v>40</v>
      </c>
      <c r="G56" s="55"/>
    </row>
    <row r="57" spans="2:7" x14ac:dyDescent="0.25">
      <c r="B57" s="2" t="s">
        <v>112</v>
      </c>
      <c r="C57" s="3">
        <v>3</v>
      </c>
      <c r="D57" s="16">
        <f>IFERROR(VLOOKUP(E57,'TABELAS (FONSECA. 2007)'!$C$64:$D$65,2,0),"-")</f>
        <v>3</v>
      </c>
      <c r="E57" s="4" t="s">
        <v>105</v>
      </c>
      <c r="F57" s="3">
        <f t="shared" si="2"/>
        <v>24</v>
      </c>
      <c r="G57" s="56"/>
    </row>
    <row r="58" spans="2:7" x14ac:dyDescent="0.25">
      <c r="C58" s="1"/>
      <c r="E58" s="25" t="s">
        <v>117</v>
      </c>
      <c r="F58" s="24">
        <f>SUM(F44:F56)</f>
        <v>94.4</v>
      </c>
      <c r="G58" s="1"/>
    </row>
    <row r="59" spans="2:7" x14ac:dyDescent="0.25">
      <c r="C59" s="1"/>
      <c r="E59" s="25"/>
      <c r="G59" s="1"/>
    </row>
    <row r="60" spans="2:7" x14ac:dyDescent="0.25">
      <c r="B60" s="57" t="s">
        <v>149</v>
      </c>
      <c r="C60" s="58"/>
      <c r="D60" s="58"/>
      <c r="E60" s="58"/>
      <c r="F60" s="58"/>
      <c r="G60" s="59"/>
    </row>
    <row r="61" spans="2:7" x14ac:dyDescent="0.25">
      <c r="B61" s="57" t="s">
        <v>14</v>
      </c>
      <c r="C61" s="58"/>
      <c r="D61" s="58"/>
      <c r="E61" s="58"/>
      <c r="F61" s="58"/>
      <c r="G61" s="59"/>
    </row>
    <row r="62" spans="2:7" x14ac:dyDescent="0.25">
      <c r="B62" s="5" t="s">
        <v>0</v>
      </c>
      <c r="C62" s="5" t="s">
        <v>11</v>
      </c>
      <c r="D62" s="5" t="s">
        <v>12</v>
      </c>
      <c r="E62" s="5"/>
      <c r="F62" s="5" t="s">
        <v>13</v>
      </c>
      <c r="G62" s="3" t="s">
        <v>16</v>
      </c>
    </row>
    <row r="63" spans="2:7" x14ac:dyDescent="0.25">
      <c r="B63" s="2" t="s">
        <v>17</v>
      </c>
      <c r="C63" s="3">
        <v>1</v>
      </c>
      <c r="D63" s="16">
        <f>IFERROR(VLOOKUP(E63,'TABELAS (FONSECA. 2007)'!$C$3:$D$6,2,FALSE),"-")</f>
        <v>1</v>
      </c>
      <c r="E63" s="4" t="s">
        <v>30</v>
      </c>
      <c r="F63" s="3">
        <f>IFERROR(IF(D63&lt;=2,0.8*D63*C63,(12*D63-28)*C63),"-")</f>
        <v>0.8</v>
      </c>
      <c r="G63" s="54"/>
    </row>
    <row r="64" spans="2:7" x14ac:dyDescent="0.25">
      <c r="B64" s="2" t="s">
        <v>18</v>
      </c>
      <c r="C64" s="3">
        <v>3</v>
      </c>
      <c r="D64" s="16">
        <f>IFERROR(VLOOKUP(E64,'TABELAS (FONSECA. 2007)'!$C$7:$D$9,2,FALSE),"-")</f>
        <v>1</v>
      </c>
      <c r="E64" s="4" t="s">
        <v>37</v>
      </c>
      <c r="F64" s="3">
        <f t="shared" ref="F64:F76" si="3">IFERROR(IF(D64&lt;=2,0.8*D64*C64,(12*D64-28)*C64),"-")</f>
        <v>2.4000000000000004</v>
      </c>
      <c r="G64" s="55"/>
    </row>
    <row r="65" spans="2:7" x14ac:dyDescent="0.25">
      <c r="B65" s="2" t="s">
        <v>1</v>
      </c>
      <c r="C65" s="3">
        <v>4</v>
      </c>
      <c r="D65" s="16">
        <f>IFERROR(VLOOKUP(E65,'TABELAS (FONSECA. 2007)'!$C$10:$D$12,2,FALSE),"-")</f>
        <v>2</v>
      </c>
      <c r="E65" s="4" t="s">
        <v>41</v>
      </c>
      <c r="F65" s="3">
        <f t="shared" si="3"/>
        <v>6.4</v>
      </c>
      <c r="G65" s="55"/>
    </row>
    <row r="66" spans="2:7" x14ac:dyDescent="0.25">
      <c r="B66" s="2" t="s">
        <v>2</v>
      </c>
      <c r="C66" s="3">
        <v>5</v>
      </c>
      <c r="D66" s="16">
        <f>IFERROR(VLOOKUP(E66,'TABELAS (FONSECA. 2007)'!$C$13:$D$15,2,FALSE),"-")</f>
        <v>2</v>
      </c>
      <c r="E66" s="4" t="s">
        <v>45</v>
      </c>
      <c r="F66" s="3">
        <f t="shared" si="3"/>
        <v>8</v>
      </c>
      <c r="G66" s="55"/>
    </row>
    <row r="67" spans="2:7" x14ac:dyDescent="0.25">
      <c r="B67" s="2" t="s">
        <v>3</v>
      </c>
      <c r="C67" s="3">
        <v>3</v>
      </c>
      <c r="D67" s="22">
        <f>IFERROR(VLOOKUP(E67,'TABELAS (FONSECA. 2007)'!$C$16:$D$18,2,0),"-")</f>
        <v>2</v>
      </c>
      <c r="E67" s="4" t="s">
        <v>49</v>
      </c>
      <c r="F67" s="3">
        <f t="shared" si="3"/>
        <v>4.8000000000000007</v>
      </c>
      <c r="G67" s="55"/>
    </row>
    <row r="68" spans="2:7" x14ac:dyDescent="0.25">
      <c r="B68" s="2" t="s">
        <v>4</v>
      </c>
      <c r="C68" s="3">
        <v>3</v>
      </c>
      <c r="D68" s="16">
        <f>IFERROR(VLOOKUP(E68,'TABELAS (FONSECA. 2007)'!$C$21:$D$23,2,0),"-")</f>
        <v>3</v>
      </c>
      <c r="E68" s="4" t="s">
        <v>56</v>
      </c>
      <c r="F68" s="3">
        <f t="shared" si="3"/>
        <v>24</v>
      </c>
      <c r="G68" s="55"/>
    </row>
    <row r="69" spans="2:7" x14ac:dyDescent="0.25">
      <c r="B69" s="2" t="s">
        <v>5</v>
      </c>
      <c r="C69" s="3">
        <v>4</v>
      </c>
      <c r="D69" s="16">
        <f>IFERROR(VLOOKUP(E69,'TABELAS (FONSECA. 2007)'!$C$24:$D$26,2,0),"-")</f>
        <v>2</v>
      </c>
      <c r="E69" s="4" t="s">
        <v>59</v>
      </c>
      <c r="F69" s="3">
        <f t="shared" si="3"/>
        <v>6.4</v>
      </c>
      <c r="G69" s="55"/>
    </row>
    <row r="70" spans="2:7" x14ac:dyDescent="0.25">
      <c r="B70" s="2" t="s">
        <v>6</v>
      </c>
      <c r="C70" s="3">
        <v>2</v>
      </c>
      <c r="D70" s="16">
        <f>IFERROR(VLOOKUP(E70,'TABELAS (FONSECA. 2007)'!$C$27:$D$30,2,0),"-")</f>
        <v>1</v>
      </c>
      <c r="E70" s="4" t="s">
        <v>63</v>
      </c>
      <c r="F70" s="3">
        <f t="shared" si="3"/>
        <v>1.6</v>
      </c>
      <c r="G70" s="55"/>
    </row>
    <row r="71" spans="2:7" x14ac:dyDescent="0.25">
      <c r="B71" s="2" t="s">
        <v>108</v>
      </c>
      <c r="C71" s="3">
        <v>3</v>
      </c>
      <c r="D71" s="16">
        <f>IFERROR(VLOOKUP(E71,'TABELAS (FONSECA. 2007)'!$C$31:$D$34,2,0),"-")</f>
        <v>1</v>
      </c>
      <c r="E71" s="4" t="s">
        <v>68</v>
      </c>
      <c r="F71" s="3">
        <f t="shared" si="3"/>
        <v>2.4000000000000004</v>
      </c>
      <c r="G71" s="55"/>
    </row>
    <row r="72" spans="2:7" x14ac:dyDescent="0.25">
      <c r="B72" s="2" t="s">
        <v>113</v>
      </c>
      <c r="C72" s="21">
        <v>5</v>
      </c>
      <c r="D72" s="16">
        <f>IFERROR(VLOOKUP(E72,'TABELAS (FONSECA. 2007)'!$C$35:$D$38,2,0),"-")</f>
        <v>1</v>
      </c>
      <c r="E72" s="4" t="s">
        <v>72</v>
      </c>
      <c r="F72" s="3">
        <f t="shared" si="3"/>
        <v>4</v>
      </c>
      <c r="G72" s="55"/>
    </row>
    <row r="73" spans="2:7" x14ac:dyDescent="0.25">
      <c r="B73" s="2" t="s">
        <v>8</v>
      </c>
      <c r="C73" s="3">
        <v>3</v>
      </c>
      <c r="D73" s="16">
        <f>IFERROR(VLOOKUP(E73,'TABELAS (FONSECA. 2007)'!$C$46:$D$48,2,0),"-")</f>
        <v>2</v>
      </c>
      <c r="E73" s="4" t="s">
        <v>85</v>
      </c>
      <c r="F73" s="3">
        <f t="shared" si="3"/>
        <v>4.8000000000000007</v>
      </c>
      <c r="G73" s="55"/>
    </row>
    <row r="74" spans="2:7" x14ac:dyDescent="0.25">
      <c r="B74" s="2" t="s">
        <v>9</v>
      </c>
      <c r="C74" s="3">
        <v>5</v>
      </c>
      <c r="D74" s="16">
        <f>IFERROR(VLOOKUP(E74,'TABELAS (FONSECA. 2007)'!$C$52:$D$54,2,0),"-")</f>
        <v>2</v>
      </c>
      <c r="E74" s="4" t="s">
        <v>93</v>
      </c>
      <c r="F74" s="3">
        <f t="shared" si="3"/>
        <v>8</v>
      </c>
      <c r="G74" s="55"/>
    </row>
    <row r="75" spans="2:7" ht="42" customHeight="1" x14ac:dyDescent="0.25">
      <c r="B75" s="23" t="s">
        <v>10</v>
      </c>
      <c r="C75" s="18">
        <v>5</v>
      </c>
      <c r="D75" s="19">
        <f>IFERROR(VLOOKUP(E75,'TABELAS (FONSECA. 2007)'!$C$55:$D$59,2,0),"-")</f>
        <v>3</v>
      </c>
      <c r="E75" s="28" t="s">
        <v>97</v>
      </c>
      <c r="F75" s="18">
        <f t="shared" si="3"/>
        <v>40</v>
      </c>
      <c r="G75" s="55"/>
    </row>
    <row r="76" spans="2:7" x14ac:dyDescent="0.25">
      <c r="B76" s="2" t="s">
        <v>112</v>
      </c>
      <c r="C76" s="3">
        <v>3</v>
      </c>
      <c r="D76" s="16">
        <f>IFERROR(VLOOKUP(E76,'TABELAS (FONSECA. 2007)'!$C$64:$D$65,2,0),"-")</f>
        <v>3</v>
      </c>
      <c r="E76" s="4" t="s">
        <v>105</v>
      </c>
      <c r="F76" s="3">
        <f t="shared" si="3"/>
        <v>24</v>
      </c>
      <c r="G76" s="56"/>
    </row>
    <row r="77" spans="2:7" x14ac:dyDescent="0.25">
      <c r="C77" s="1"/>
      <c r="E77" s="25" t="s">
        <v>117</v>
      </c>
      <c r="F77" s="24">
        <f>SUM(F63:F75)</f>
        <v>113.60000000000001</v>
      </c>
      <c r="G77" s="1"/>
    </row>
    <row r="83" spans="5:6" x14ac:dyDescent="0.25">
      <c r="E83" s="25" t="s">
        <v>118</v>
      </c>
      <c r="F83" s="24">
        <f>F77+F58+F39+F20</f>
        <v>538.40000000000009</v>
      </c>
    </row>
  </sheetData>
  <mergeCells count="13">
    <mergeCell ref="G6:G19"/>
    <mergeCell ref="B4:G4"/>
    <mergeCell ref="B3:G3"/>
    <mergeCell ref="B1:G1"/>
    <mergeCell ref="G44:G57"/>
    <mergeCell ref="B60:G60"/>
    <mergeCell ref="B61:G61"/>
    <mergeCell ref="G63:G76"/>
    <mergeCell ref="B22:G22"/>
    <mergeCell ref="B23:G23"/>
    <mergeCell ref="G25:G38"/>
    <mergeCell ref="B41:G41"/>
    <mergeCell ref="B42:G4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F070FD1-66F8-4AE7-A71B-04D61E411B88}">
          <x14:formula1>
            <xm:f>'TABELAS (FONSECA. 2007)'!$C$3:$C$6</xm:f>
          </x14:formula1>
          <xm:sqref>E6 E63 E44 E25</xm:sqref>
        </x14:dataValidation>
        <x14:dataValidation type="list" allowBlank="1" showInputMessage="1" showErrorMessage="1" xr:uid="{53885C65-0438-4481-85CF-80DF50E38E41}">
          <x14:formula1>
            <xm:f>'TABELAS (FONSECA. 2007)'!$C$7:$C$9</xm:f>
          </x14:formula1>
          <xm:sqref>E7 E64 E45 E26</xm:sqref>
        </x14:dataValidation>
        <x14:dataValidation type="list" allowBlank="1" showInputMessage="1" showErrorMessage="1" xr:uid="{751C3501-92E0-4D5E-99F9-F4E5C1259C7B}">
          <x14:formula1>
            <xm:f>'TABELAS (FONSECA. 2007)'!$C$10:$C$12</xm:f>
          </x14:formula1>
          <xm:sqref>E8 E65 E46 E27</xm:sqref>
        </x14:dataValidation>
        <x14:dataValidation type="list" allowBlank="1" showInputMessage="1" showErrorMessage="1" xr:uid="{8A1BB72C-E2A4-4C8A-91AF-28EB9DBD5689}">
          <x14:formula1>
            <xm:f>'TABELAS (FONSECA. 2007)'!$C$13:$C$15</xm:f>
          </x14:formula1>
          <xm:sqref>E9 E66 E47 E28</xm:sqref>
        </x14:dataValidation>
        <x14:dataValidation type="list" allowBlank="1" showInputMessage="1" showErrorMessage="1" xr:uid="{DDCA05A9-73D2-45D6-9DDA-D09D69CF3AC5}">
          <x14:formula1>
            <xm:f>'TABELAS (FONSECA. 2007)'!$C$16:$C$18</xm:f>
          </x14:formula1>
          <xm:sqref>E10 E67 E48 E29</xm:sqref>
        </x14:dataValidation>
        <x14:dataValidation type="list" allowBlank="1" showInputMessage="1" showErrorMessage="1" xr:uid="{C4B9F78E-EF98-4D56-8EC3-1493B26DEDF0}">
          <x14:formula1>
            <xm:f>'TABELAS (FONSECA. 2007)'!$C$21:$C$23</xm:f>
          </x14:formula1>
          <xm:sqref>E11 E68 E49 E30</xm:sqref>
        </x14:dataValidation>
        <x14:dataValidation type="list" allowBlank="1" showInputMessage="1" showErrorMessage="1" xr:uid="{145B7130-834E-49C0-86F3-7224A54101A6}">
          <x14:formula1>
            <xm:f>'TABELAS (FONSECA. 2007)'!$C$24:$C$26</xm:f>
          </x14:formula1>
          <xm:sqref>E12 E69 E50 E31</xm:sqref>
        </x14:dataValidation>
        <x14:dataValidation type="list" allowBlank="1" showInputMessage="1" showErrorMessage="1" xr:uid="{3228C382-C22A-40C2-97AD-DD3B1953C2D6}">
          <x14:formula1>
            <xm:f>'TABELAS (FONSECA. 2007)'!$C$27:$C$30</xm:f>
          </x14:formula1>
          <xm:sqref>E13 E70 E51 E32</xm:sqref>
        </x14:dataValidation>
        <x14:dataValidation type="list" allowBlank="1" showInputMessage="1" showErrorMessage="1" xr:uid="{9BEC76FD-2F54-4BDE-B833-A046AF6CDD9F}">
          <x14:formula1>
            <xm:f>'TABELAS (FONSECA. 2007)'!$C$31:$C$34</xm:f>
          </x14:formula1>
          <xm:sqref>E14 E71 E52 E33</xm:sqref>
        </x14:dataValidation>
        <x14:dataValidation type="list" allowBlank="1" showInputMessage="1" showErrorMessage="1" xr:uid="{14F369D3-7107-4C3E-B0D1-D61DA5DF0251}">
          <x14:formula1>
            <xm:f>'TABELAS (FONSECA. 2007)'!$C$35:$C$38</xm:f>
          </x14:formula1>
          <xm:sqref>E15 E72 E53 E34</xm:sqref>
        </x14:dataValidation>
        <x14:dataValidation type="list" allowBlank="1" showInputMessage="1" showErrorMessage="1" xr:uid="{148747C1-7376-4A2B-9987-C09F7005DD0C}">
          <x14:formula1>
            <xm:f>'TABELAS (FONSECA. 2007)'!$C$46:$C$48</xm:f>
          </x14:formula1>
          <xm:sqref>E16 E73 E54 E35</xm:sqref>
        </x14:dataValidation>
        <x14:dataValidation type="list" allowBlank="1" showInputMessage="1" showErrorMessage="1" xr:uid="{ED77718A-EBCF-4F78-AA09-B03DD8399628}">
          <x14:formula1>
            <xm:f>'TABELAS (FONSECA. 2007)'!$C$52:$C$54</xm:f>
          </x14:formula1>
          <xm:sqref>E17 E74 E55 E36</xm:sqref>
        </x14:dataValidation>
        <x14:dataValidation type="list" allowBlank="1" showInputMessage="1" showErrorMessage="1" xr:uid="{48061BA3-16A9-47B8-B0F2-84C8E08BBC24}">
          <x14:formula1>
            <xm:f>'TABELAS (FONSECA. 2007)'!$C$55:$C$59</xm:f>
          </x14:formula1>
          <xm:sqref>E18 E75 E56 E37</xm:sqref>
        </x14:dataValidation>
        <x14:dataValidation type="list" allowBlank="1" showInputMessage="1" showErrorMessage="1" xr:uid="{04FBF1F6-FEFE-4A32-AFAC-39D0178751FD}">
          <x14:formula1>
            <xm:f>'TABELAS (FONSECA. 2007)'!$C$64:$C$65</xm:f>
          </x14:formula1>
          <xm:sqref>E19 E76 E57 E38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C239-7CC7-48D9-AA2C-E00BC72F90F2}">
  <dimension ref="B2:G80"/>
  <sheetViews>
    <sheetView topLeftCell="A54" zoomScale="90" zoomScaleNormal="90" workbookViewId="0">
      <selection activeCell="E72" sqref="E72"/>
    </sheetView>
  </sheetViews>
  <sheetFormatPr defaultRowHeight="13.5" x14ac:dyDescent="0.25"/>
  <cols>
    <col min="1" max="1" width="3.28515625" customWidth="1"/>
    <col min="2" max="2" width="28.7109375" customWidth="1"/>
    <col min="3" max="4" width="3.7109375" style="1" customWidth="1"/>
    <col min="5" max="5" width="93.7109375" customWidth="1"/>
    <col min="6" max="6" width="9.140625" style="1"/>
    <col min="7" max="7" width="30.7109375" customWidth="1"/>
  </cols>
  <sheetData>
    <row r="2" spans="2:7" x14ac:dyDescent="0.25">
      <c r="B2" s="60" t="s">
        <v>107</v>
      </c>
      <c r="C2" s="61"/>
      <c r="D2" s="61"/>
      <c r="E2" s="61"/>
      <c r="F2" s="61"/>
      <c r="G2" s="62"/>
    </row>
    <row r="4" spans="2:7" x14ac:dyDescent="0.25">
      <c r="B4" s="57" t="s">
        <v>140</v>
      </c>
      <c r="C4" s="58"/>
      <c r="D4" s="58"/>
      <c r="E4" s="58"/>
      <c r="F4" s="58"/>
      <c r="G4" s="59"/>
    </row>
    <row r="5" spans="2:7" x14ac:dyDescent="0.25">
      <c r="B5" s="63" t="s">
        <v>14</v>
      </c>
      <c r="C5" s="64"/>
      <c r="D5" s="64"/>
      <c r="E5" s="64"/>
      <c r="F5" s="64"/>
      <c r="G5" s="65"/>
    </row>
    <row r="6" spans="2:7" x14ac:dyDescent="0.25">
      <c r="B6" s="5" t="s">
        <v>0</v>
      </c>
      <c r="C6" s="5" t="s">
        <v>11</v>
      </c>
      <c r="D6" s="5" t="s">
        <v>12</v>
      </c>
      <c r="E6" s="5"/>
      <c r="F6" s="5" t="s">
        <v>13</v>
      </c>
      <c r="G6" s="3" t="s">
        <v>16</v>
      </c>
    </row>
    <row r="7" spans="2:7" x14ac:dyDescent="0.25">
      <c r="B7" s="2" t="s">
        <v>109</v>
      </c>
      <c r="C7" s="3">
        <v>3</v>
      </c>
      <c r="D7" s="16">
        <f>IFERROR(VLOOKUP(E7,'TABELAS (FONSECA. 2007)'!$C$3:$D$6,2,FALSE),"-")</f>
        <v>1</v>
      </c>
      <c r="E7" s="4" t="s">
        <v>30</v>
      </c>
      <c r="F7" s="3">
        <f>IFERROR(IF(D7&lt;=2,0.8*D7*C7,(12*D7-28)*C7),"-")</f>
        <v>2.4000000000000004</v>
      </c>
      <c r="G7" s="54"/>
    </row>
    <row r="8" spans="2:7" x14ac:dyDescent="0.25">
      <c r="B8" s="2" t="s">
        <v>18</v>
      </c>
      <c r="C8" s="3">
        <v>3</v>
      </c>
      <c r="D8" s="16">
        <f>IFERROR(VLOOKUP(E8,'TABELAS (FONSECA. 2007)'!$C$7:$D$9,2,FALSE),"-")</f>
        <v>1</v>
      </c>
      <c r="E8" s="4" t="s">
        <v>37</v>
      </c>
      <c r="F8" s="3">
        <f t="shared" ref="F8:F19" si="0">IFERROR(IF(D8&lt;=2,0.8*D8*C8,(12*D8-28)*C8),"-")</f>
        <v>2.4000000000000004</v>
      </c>
      <c r="G8" s="55"/>
    </row>
    <row r="9" spans="2:7" x14ac:dyDescent="0.25">
      <c r="B9" s="2" t="s">
        <v>19</v>
      </c>
      <c r="C9" s="3">
        <v>4</v>
      </c>
      <c r="D9" s="16">
        <f>IFERROR(VLOOKUP(E9,'TABELAS (FONSECA. 2007)'!$C$10:$D$12,2,FALSE),"-")</f>
        <v>2</v>
      </c>
      <c r="E9" s="4" t="s">
        <v>41</v>
      </c>
      <c r="F9" s="3">
        <f t="shared" si="0"/>
        <v>6.4</v>
      </c>
      <c r="G9" s="55"/>
    </row>
    <row r="10" spans="2:7" x14ac:dyDescent="0.25">
      <c r="B10" s="2" t="s">
        <v>20</v>
      </c>
      <c r="C10" s="3">
        <v>5</v>
      </c>
      <c r="D10" s="16">
        <f>IFERROR(VLOOKUP(E10,'TABELAS (FONSECA. 2007)'!$C$13:$D$15,2,FALSE),"-")</f>
        <v>2</v>
      </c>
      <c r="E10" s="4" t="s">
        <v>45</v>
      </c>
      <c r="F10" s="3">
        <f t="shared" si="0"/>
        <v>8</v>
      </c>
      <c r="G10" s="55"/>
    </row>
    <row r="11" spans="2:7" x14ac:dyDescent="0.25">
      <c r="B11" s="2" t="s">
        <v>21</v>
      </c>
      <c r="C11" s="3">
        <v>3</v>
      </c>
      <c r="D11" s="16">
        <f>IFERROR(VLOOKUP(E11,'TABELAS (FONSECA. 2007)'!$C$16:$D$18,2,FALSE),"-")</f>
        <v>2</v>
      </c>
      <c r="E11" s="4" t="s">
        <v>49</v>
      </c>
      <c r="F11" s="3">
        <f t="shared" si="0"/>
        <v>4.8000000000000007</v>
      </c>
      <c r="G11" s="55"/>
    </row>
    <row r="12" spans="2:7" x14ac:dyDescent="0.25">
      <c r="B12" s="2" t="s">
        <v>22</v>
      </c>
      <c r="C12" s="3">
        <v>3</v>
      </c>
      <c r="D12" s="16">
        <f>IFERROR(VLOOKUP(E12,'TABELAS (FONSECA. 2007)'!$C$21:$D$23,2,FALSE),"-")</f>
        <v>2</v>
      </c>
      <c r="E12" s="4" t="s">
        <v>55</v>
      </c>
      <c r="F12" s="3">
        <f t="shared" si="0"/>
        <v>4.8000000000000007</v>
      </c>
      <c r="G12" s="55"/>
    </row>
    <row r="13" spans="2:7" x14ac:dyDescent="0.25">
      <c r="B13" s="2" t="s">
        <v>23</v>
      </c>
      <c r="C13" s="3">
        <v>2</v>
      </c>
      <c r="D13" s="16">
        <f>IFERROR(VLOOKUP(E13,'TABELAS (FONSECA. 2007)'!$C$27:$D$30,2,FALSE),"-")</f>
        <v>1</v>
      </c>
      <c r="E13" s="4" t="s">
        <v>63</v>
      </c>
      <c r="F13" s="3">
        <f t="shared" si="0"/>
        <v>1.6</v>
      </c>
      <c r="G13" s="55"/>
    </row>
    <row r="14" spans="2:7" x14ac:dyDescent="0.25">
      <c r="B14" s="2" t="s">
        <v>113</v>
      </c>
      <c r="C14" s="21">
        <v>2</v>
      </c>
      <c r="D14" s="16">
        <f>IFERROR(VLOOKUP(E14,'TABELAS (FONSECA. 2007)'!$C$35:$D$38,2,FALSE),"-")</f>
        <v>3</v>
      </c>
      <c r="E14" s="4" t="s">
        <v>74</v>
      </c>
      <c r="F14" s="3">
        <f t="shared" si="0"/>
        <v>16</v>
      </c>
      <c r="G14" s="55"/>
    </row>
    <row r="15" spans="2:7" x14ac:dyDescent="0.25">
      <c r="B15" s="2" t="s">
        <v>7</v>
      </c>
      <c r="C15" s="3">
        <v>2</v>
      </c>
      <c r="D15" s="16">
        <f>IFERROR(VLOOKUP(E15,'TABELAS (FONSECA. 2007)'!$C$31:$D$34,2,FALSE),"-")</f>
        <v>1</v>
      </c>
      <c r="E15" s="4" t="s">
        <v>68</v>
      </c>
      <c r="F15" s="3">
        <f t="shared" si="0"/>
        <v>1.6</v>
      </c>
      <c r="G15" s="55"/>
    </row>
    <row r="16" spans="2:7" x14ac:dyDescent="0.25">
      <c r="B16" s="2" t="s">
        <v>24</v>
      </c>
      <c r="C16" s="3">
        <v>5</v>
      </c>
      <c r="D16" s="16">
        <f>IFERROR(VLOOKUP(E16,'TABELAS (FONSECA. 2007)'!$C$39:$D$42,2,FALSE),"-")</f>
        <v>1</v>
      </c>
      <c r="E16" s="4" t="s">
        <v>77</v>
      </c>
      <c r="F16" s="3">
        <f t="shared" si="0"/>
        <v>4</v>
      </c>
      <c r="G16" s="55"/>
    </row>
    <row r="17" spans="2:7" x14ac:dyDescent="0.25">
      <c r="B17" s="2" t="s">
        <v>8</v>
      </c>
      <c r="C17" s="3">
        <v>3</v>
      </c>
      <c r="D17" s="16">
        <f>IFERROR(VLOOKUP(E17,'TABELAS (FONSECA. 2007)'!$C$46:$D$48,2,FALSE),"-")</f>
        <v>3</v>
      </c>
      <c r="E17" s="4" t="s">
        <v>86</v>
      </c>
      <c r="F17" s="3">
        <f t="shared" si="0"/>
        <v>24</v>
      </c>
      <c r="G17" s="55"/>
    </row>
    <row r="18" spans="2:7" ht="42" customHeight="1" x14ac:dyDescent="0.25">
      <c r="B18" s="17" t="s">
        <v>110</v>
      </c>
      <c r="C18" s="18">
        <v>4</v>
      </c>
      <c r="D18" s="19">
        <f>IFERROR(VLOOKUP(E18,'TABELAS (FONSECA. 2007)'!$C$55:$D$59,2,FALSE),"-")</f>
        <v>3</v>
      </c>
      <c r="E18" s="20" t="s">
        <v>97</v>
      </c>
      <c r="F18" s="18">
        <f t="shared" si="0"/>
        <v>32</v>
      </c>
      <c r="G18" s="55"/>
    </row>
    <row r="19" spans="2:7" x14ac:dyDescent="0.25">
      <c r="B19" s="2" t="s">
        <v>111</v>
      </c>
      <c r="C19" s="3">
        <v>3</v>
      </c>
      <c r="D19" s="16">
        <f>IFERROR(VLOOKUP(E19,'TABELAS (FONSECA. 2007)'!$C$60:$D$63,2,FALSE),"-")</f>
        <v>1</v>
      </c>
      <c r="E19" s="4" t="s">
        <v>100</v>
      </c>
      <c r="F19" s="3">
        <f t="shared" si="0"/>
        <v>2.4000000000000004</v>
      </c>
      <c r="G19" s="56"/>
    </row>
    <row r="20" spans="2:7" x14ac:dyDescent="0.25">
      <c r="E20" s="25" t="s">
        <v>117</v>
      </c>
      <c r="F20" s="24">
        <f>SUM(F7:F19)</f>
        <v>110.4</v>
      </c>
    </row>
    <row r="22" spans="2:7" x14ac:dyDescent="0.25">
      <c r="B22" s="57" t="s">
        <v>141</v>
      </c>
      <c r="C22" s="58"/>
      <c r="D22" s="58"/>
      <c r="E22" s="58"/>
      <c r="F22" s="58"/>
      <c r="G22" s="59"/>
    </row>
    <row r="23" spans="2:7" x14ac:dyDescent="0.25">
      <c r="B23" s="63" t="s">
        <v>14</v>
      </c>
      <c r="C23" s="64"/>
      <c r="D23" s="64"/>
      <c r="E23" s="64"/>
      <c r="F23" s="64"/>
      <c r="G23" s="65"/>
    </row>
    <row r="24" spans="2:7" x14ac:dyDescent="0.25">
      <c r="B24" s="5" t="s">
        <v>0</v>
      </c>
      <c r="C24" s="5" t="s">
        <v>11</v>
      </c>
      <c r="D24" s="5" t="s">
        <v>12</v>
      </c>
      <c r="E24" s="5"/>
      <c r="F24" s="5" t="s">
        <v>13</v>
      </c>
      <c r="G24" s="3" t="s">
        <v>16</v>
      </c>
    </row>
    <row r="25" spans="2:7" x14ac:dyDescent="0.25">
      <c r="B25" s="2" t="s">
        <v>109</v>
      </c>
      <c r="C25" s="3">
        <v>3</v>
      </c>
      <c r="D25" s="16">
        <f>IFERROR(VLOOKUP(E25,'TABELAS (FONSECA. 2007)'!$C$3:$D$6,2,FALSE),"-")</f>
        <v>1</v>
      </c>
      <c r="E25" s="4" t="s">
        <v>30</v>
      </c>
      <c r="F25" s="3">
        <f>IFERROR(IF(D25&lt;=2,0.8*D25*C25,(12*D25-28)*C25),"-")</f>
        <v>2.4000000000000004</v>
      </c>
      <c r="G25" s="54"/>
    </row>
    <row r="26" spans="2:7" x14ac:dyDescent="0.25">
      <c r="B26" s="2" t="s">
        <v>18</v>
      </c>
      <c r="C26" s="3">
        <v>3</v>
      </c>
      <c r="D26" s="16">
        <f>IFERROR(VLOOKUP(E26,'TABELAS (FONSECA. 2007)'!$C$7:$D$9,2,FALSE),"-")</f>
        <v>1</v>
      </c>
      <c r="E26" s="4" t="s">
        <v>37</v>
      </c>
      <c r="F26" s="3">
        <f t="shared" ref="F26:F37" si="1">IFERROR(IF(D26&lt;=2,0.8*D26*C26,(12*D26-28)*C26),"-")</f>
        <v>2.4000000000000004</v>
      </c>
      <c r="G26" s="55"/>
    </row>
    <row r="27" spans="2:7" x14ac:dyDescent="0.25">
      <c r="B27" s="2" t="s">
        <v>19</v>
      </c>
      <c r="C27" s="3">
        <v>4</v>
      </c>
      <c r="D27" s="16">
        <f>IFERROR(VLOOKUP(E27,'TABELAS (FONSECA. 2007)'!$C$10:$D$12,2,FALSE),"-")</f>
        <v>2</v>
      </c>
      <c r="E27" s="4" t="s">
        <v>41</v>
      </c>
      <c r="F27" s="3">
        <f t="shared" si="1"/>
        <v>6.4</v>
      </c>
      <c r="G27" s="55"/>
    </row>
    <row r="28" spans="2:7" x14ac:dyDescent="0.25">
      <c r="B28" s="2" t="s">
        <v>20</v>
      </c>
      <c r="C28" s="3">
        <v>5</v>
      </c>
      <c r="D28" s="16">
        <f>IFERROR(VLOOKUP(E28,'TABELAS (FONSECA. 2007)'!$C$13:$D$15,2,FALSE),"-")</f>
        <v>2</v>
      </c>
      <c r="E28" s="4" t="s">
        <v>45</v>
      </c>
      <c r="F28" s="3">
        <f t="shared" si="1"/>
        <v>8</v>
      </c>
      <c r="G28" s="55"/>
    </row>
    <row r="29" spans="2:7" x14ac:dyDescent="0.25">
      <c r="B29" s="2" t="s">
        <v>21</v>
      </c>
      <c r="C29" s="3">
        <v>3</v>
      </c>
      <c r="D29" s="16">
        <f>IFERROR(VLOOKUP(E29,'TABELAS (FONSECA. 2007)'!$C$16:$D$18,2,FALSE),"-")</f>
        <v>2</v>
      </c>
      <c r="E29" s="4" t="s">
        <v>49</v>
      </c>
      <c r="F29" s="3">
        <f t="shared" si="1"/>
        <v>4.8000000000000007</v>
      </c>
      <c r="G29" s="55"/>
    </row>
    <row r="30" spans="2:7" x14ac:dyDescent="0.25">
      <c r="B30" s="2" t="s">
        <v>22</v>
      </c>
      <c r="C30" s="3">
        <v>3</v>
      </c>
      <c r="D30" s="16">
        <f>IFERROR(VLOOKUP(E30,'TABELAS (FONSECA. 2007)'!$C$21:$D$23,2,FALSE),"-")</f>
        <v>3</v>
      </c>
      <c r="E30" s="4" t="s">
        <v>56</v>
      </c>
      <c r="F30" s="3">
        <f t="shared" si="1"/>
        <v>24</v>
      </c>
      <c r="G30" s="55"/>
    </row>
    <row r="31" spans="2:7" x14ac:dyDescent="0.25">
      <c r="B31" s="2" t="s">
        <v>23</v>
      </c>
      <c r="C31" s="3">
        <v>2</v>
      </c>
      <c r="D31" s="16">
        <f>IFERROR(VLOOKUP(E31,'TABELAS (FONSECA. 2007)'!$C$27:$D$30,2,FALSE),"-")</f>
        <v>1</v>
      </c>
      <c r="E31" s="4" t="s">
        <v>63</v>
      </c>
      <c r="F31" s="3">
        <f t="shared" si="1"/>
        <v>1.6</v>
      </c>
      <c r="G31" s="55"/>
    </row>
    <row r="32" spans="2:7" x14ac:dyDescent="0.25">
      <c r="B32" s="2" t="s">
        <v>113</v>
      </c>
      <c r="C32" s="21">
        <v>2</v>
      </c>
      <c r="D32" s="16">
        <f>IFERROR(VLOOKUP(E32,'TABELAS (FONSECA. 2007)'!$C$35:$D$38,2,FALSE),"-")</f>
        <v>3</v>
      </c>
      <c r="E32" s="4" t="s">
        <v>74</v>
      </c>
      <c r="F32" s="3">
        <f t="shared" si="1"/>
        <v>16</v>
      </c>
      <c r="G32" s="55"/>
    </row>
    <row r="33" spans="2:7" x14ac:dyDescent="0.25">
      <c r="B33" s="2" t="s">
        <v>7</v>
      </c>
      <c r="C33" s="3">
        <v>2</v>
      </c>
      <c r="D33" s="16">
        <f>IFERROR(VLOOKUP(E33,'TABELAS (FONSECA. 2007)'!$C$31:$D$34,2,FALSE),"-")</f>
        <v>1</v>
      </c>
      <c r="E33" s="4" t="s">
        <v>68</v>
      </c>
      <c r="F33" s="3">
        <f t="shared" si="1"/>
        <v>1.6</v>
      </c>
      <c r="G33" s="55"/>
    </row>
    <row r="34" spans="2:7" x14ac:dyDescent="0.25">
      <c r="B34" s="2" t="s">
        <v>24</v>
      </c>
      <c r="C34" s="3">
        <v>5</v>
      </c>
      <c r="D34" s="16">
        <f>IFERROR(VLOOKUP(E34,'TABELAS (FONSECA. 2007)'!$C$39:$D$42,2,FALSE),"-")</f>
        <v>1</v>
      </c>
      <c r="E34" s="4" t="s">
        <v>77</v>
      </c>
      <c r="F34" s="3">
        <f t="shared" si="1"/>
        <v>4</v>
      </c>
      <c r="G34" s="55"/>
    </row>
    <row r="35" spans="2:7" x14ac:dyDescent="0.25">
      <c r="B35" s="2" t="s">
        <v>8</v>
      </c>
      <c r="C35" s="3">
        <v>3</v>
      </c>
      <c r="D35" s="16">
        <f>IFERROR(VLOOKUP(E35,'TABELAS (FONSECA. 2007)'!$C$46:$D$48,2,FALSE),"-")</f>
        <v>3</v>
      </c>
      <c r="E35" s="4" t="s">
        <v>86</v>
      </c>
      <c r="F35" s="3">
        <f t="shared" si="1"/>
        <v>24</v>
      </c>
      <c r="G35" s="55"/>
    </row>
    <row r="36" spans="2:7" ht="42" customHeight="1" x14ac:dyDescent="0.25">
      <c r="B36" s="17" t="s">
        <v>110</v>
      </c>
      <c r="C36" s="18">
        <v>4</v>
      </c>
      <c r="D36" s="19">
        <f>IFERROR(VLOOKUP(E36,'TABELAS (FONSECA. 2007)'!$C$55:$D$59,2,FALSE),"-")</f>
        <v>3</v>
      </c>
      <c r="E36" s="20" t="s">
        <v>97</v>
      </c>
      <c r="F36" s="18">
        <f t="shared" si="1"/>
        <v>32</v>
      </c>
      <c r="G36" s="55"/>
    </row>
    <row r="37" spans="2:7" x14ac:dyDescent="0.25">
      <c r="B37" s="2" t="s">
        <v>111</v>
      </c>
      <c r="C37" s="3">
        <v>3</v>
      </c>
      <c r="D37" s="16">
        <f>IFERROR(VLOOKUP(E37,'TABELAS (FONSECA. 2007)'!$C$60:$D$63,2,FALSE),"-")</f>
        <v>1</v>
      </c>
      <c r="E37" s="4" t="s">
        <v>100</v>
      </c>
      <c r="F37" s="3">
        <f t="shared" si="1"/>
        <v>2.4000000000000004</v>
      </c>
      <c r="G37" s="56"/>
    </row>
    <row r="38" spans="2:7" x14ac:dyDescent="0.25">
      <c r="E38" s="25" t="s">
        <v>117</v>
      </c>
      <c r="F38" s="24">
        <f>SUM(F25:F37)</f>
        <v>129.6</v>
      </c>
    </row>
    <row r="40" spans="2:7" x14ac:dyDescent="0.25">
      <c r="B40" s="57" t="s">
        <v>142</v>
      </c>
      <c r="C40" s="58"/>
      <c r="D40" s="58"/>
      <c r="E40" s="58"/>
      <c r="F40" s="58"/>
      <c r="G40" s="59"/>
    </row>
    <row r="41" spans="2:7" x14ac:dyDescent="0.25">
      <c r="B41" s="63" t="s">
        <v>14</v>
      </c>
      <c r="C41" s="64"/>
      <c r="D41" s="64"/>
      <c r="E41" s="64"/>
      <c r="F41" s="64"/>
      <c r="G41" s="65"/>
    </row>
    <row r="42" spans="2:7" x14ac:dyDescent="0.25">
      <c r="B42" s="5" t="s">
        <v>0</v>
      </c>
      <c r="C42" s="5" t="s">
        <v>11</v>
      </c>
      <c r="D42" s="5" t="s">
        <v>12</v>
      </c>
      <c r="E42" s="5"/>
      <c r="F42" s="5" t="s">
        <v>13</v>
      </c>
      <c r="G42" s="3" t="s">
        <v>16</v>
      </c>
    </row>
    <row r="43" spans="2:7" x14ac:dyDescent="0.25">
      <c r="B43" s="2" t="s">
        <v>109</v>
      </c>
      <c r="C43" s="3">
        <v>3</v>
      </c>
      <c r="D43" s="16">
        <f>IFERROR(VLOOKUP(E43,'TABELAS (FONSECA. 2007)'!$C$3:$D$6,2,FALSE),"-")</f>
        <v>1</v>
      </c>
      <c r="E43" s="4" t="s">
        <v>30</v>
      </c>
      <c r="F43" s="3">
        <f>IFERROR(IF(D43&lt;=2,0.8*D43*C43,(12*D43-28)*C43),"-")</f>
        <v>2.4000000000000004</v>
      </c>
      <c r="G43" s="54"/>
    </row>
    <row r="44" spans="2:7" x14ac:dyDescent="0.25">
      <c r="B44" s="2" t="s">
        <v>18</v>
      </c>
      <c r="C44" s="3">
        <v>3</v>
      </c>
      <c r="D44" s="16">
        <f>IFERROR(VLOOKUP(E44,'TABELAS (FONSECA. 2007)'!$C$7:$D$9,2,FALSE),"-")</f>
        <v>2</v>
      </c>
      <c r="E44" s="4" t="s">
        <v>38</v>
      </c>
      <c r="F44" s="3">
        <f t="shared" ref="F44:F55" si="2">IFERROR(IF(D44&lt;=2,0.8*D44*C44,(12*D44-28)*C44),"-")</f>
        <v>4.8000000000000007</v>
      </c>
      <c r="G44" s="55"/>
    </row>
    <row r="45" spans="2:7" x14ac:dyDescent="0.25">
      <c r="B45" s="2" t="s">
        <v>19</v>
      </c>
      <c r="C45" s="3">
        <v>4</v>
      </c>
      <c r="D45" s="16">
        <f>IFERROR(VLOOKUP(E45,'TABELAS (FONSECA. 2007)'!$C$10:$D$12,2,FALSE),"-")</f>
        <v>2</v>
      </c>
      <c r="E45" s="4" t="s">
        <v>41</v>
      </c>
      <c r="F45" s="3">
        <f t="shared" si="2"/>
        <v>6.4</v>
      </c>
      <c r="G45" s="55"/>
    </row>
    <row r="46" spans="2:7" x14ac:dyDescent="0.25">
      <c r="B46" s="2" t="s">
        <v>20</v>
      </c>
      <c r="C46" s="3">
        <v>5</v>
      </c>
      <c r="D46" s="16">
        <f>IFERROR(VLOOKUP(E46,'TABELAS (FONSECA. 2007)'!$C$13:$D$15,2,FALSE),"-")</f>
        <v>2</v>
      </c>
      <c r="E46" s="4" t="s">
        <v>45</v>
      </c>
      <c r="F46" s="3">
        <f t="shared" si="2"/>
        <v>8</v>
      </c>
      <c r="G46" s="55"/>
    </row>
    <row r="47" spans="2:7" x14ac:dyDescent="0.25">
      <c r="B47" s="2" t="s">
        <v>21</v>
      </c>
      <c r="C47" s="3">
        <v>3</v>
      </c>
      <c r="D47" s="16">
        <f>IFERROR(VLOOKUP(E47,'TABELAS (FONSECA. 2007)'!$C$16:$D$18,2,FALSE),"-")</f>
        <v>2</v>
      </c>
      <c r="E47" s="4" t="s">
        <v>49</v>
      </c>
      <c r="F47" s="3">
        <f t="shared" si="2"/>
        <v>4.8000000000000007</v>
      </c>
      <c r="G47" s="55"/>
    </row>
    <row r="48" spans="2:7" x14ac:dyDescent="0.25">
      <c r="B48" s="2" t="s">
        <v>22</v>
      </c>
      <c r="C48" s="3">
        <v>3</v>
      </c>
      <c r="D48" s="16">
        <f>IFERROR(VLOOKUP(E48,'TABELAS (FONSECA. 2007)'!$C$21:$D$23,2,FALSE),"-")</f>
        <v>2</v>
      </c>
      <c r="E48" s="4" t="s">
        <v>55</v>
      </c>
      <c r="F48" s="3">
        <f t="shared" si="2"/>
        <v>4.8000000000000007</v>
      </c>
      <c r="G48" s="55"/>
    </row>
    <row r="49" spans="2:7" x14ac:dyDescent="0.25">
      <c r="B49" s="2" t="s">
        <v>23</v>
      </c>
      <c r="C49" s="3">
        <v>2</v>
      </c>
      <c r="D49" s="16">
        <f>IFERROR(VLOOKUP(E49,'TABELAS (FONSECA. 2007)'!$C$27:$D$30,2,FALSE),"-")</f>
        <v>1</v>
      </c>
      <c r="E49" s="4" t="s">
        <v>63</v>
      </c>
      <c r="F49" s="3">
        <f t="shared" si="2"/>
        <v>1.6</v>
      </c>
      <c r="G49" s="55"/>
    </row>
    <row r="50" spans="2:7" x14ac:dyDescent="0.25">
      <c r="B50" s="2" t="s">
        <v>113</v>
      </c>
      <c r="C50" s="21">
        <v>2</v>
      </c>
      <c r="D50" s="16">
        <f>IFERROR(VLOOKUP(E50,'TABELAS (FONSECA. 2007)'!$C$35:$D$38,2,FALSE),"-")</f>
        <v>3</v>
      </c>
      <c r="E50" s="4" t="s">
        <v>74</v>
      </c>
      <c r="F50" s="3">
        <f t="shared" si="2"/>
        <v>16</v>
      </c>
      <c r="G50" s="55"/>
    </row>
    <row r="51" spans="2:7" x14ac:dyDescent="0.25">
      <c r="B51" s="2" t="s">
        <v>7</v>
      </c>
      <c r="C51" s="3">
        <v>2</v>
      </c>
      <c r="D51" s="16">
        <f>IFERROR(VLOOKUP(E51,'TABELAS (FONSECA. 2007)'!$C$31:$D$34,2,FALSE),"-")</f>
        <v>1</v>
      </c>
      <c r="E51" s="4" t="s">
        <v>68</v>
      </c>
      <c r="F51" s="3">
        <f t="shared" si="2"/>
        <v>1.6</v>
      </c>
      <c r="G51" s="55"/>
    </row>
    <row r="52" spans="2:7" x14ac:dyDescent="0.25">
      <c r="B52" s="2" t="s">
        <v>24</v>
      </c>
      <c r="C52" s="3">
        <v>5</v>
      </c>
      <c r="D52" s="16">
        <f>IFERROR(VLOOKUP(E52,'TABELAS (FONSECA. 2007)'!$C$39:$D$42,2,FALSE),"-")</f>
        <v>1</v>
      </c>
      <c r="E52" s="4" t="s">
        <v>77</v>
      </c>
      <c r="F52" s="3">
        <f t="shared" si="2"/>
        <v>4</v>
      </c>
      <c r="G52" s="55"/>
    </row>
    <row r="53" spans="2:7" x14ac:dyDescent="0.25">
      <c r="B53" s="2" t="s">
        <v>8</v>
      </c>
      <c r="C53" s="3">
        <v>3</v>
      </c>
      <c r="D53" s="16">
        <f>IFERROR(VLOOKUP(E53,'TABELAS (FONSECA. 2007)'!$C$46:$D$48,2,FALSE),"-")</f>
        <v>3</v>
      </c>
      <c r="E53" s="4" t="s">
        <v>86</v>
      </c>
      <c r="F53" s="3">
        <f t="shared" si="2"/>
        <v>24</v>
      </c>
      <c r="G53" s="55"/>
    </row>
    <row r="54" spans="2:7" ht="42" customHeight="1" x14ac:dyDescent="0.25">
      <c r="B54" s="17" t="s">
        <v>110</v>
      </c>
      <c r="C54" s="18">
        <v>4</v>
      </c>
      <c r="D54" s="19">
        <f>IFERROR(VLOOKUP(E54,'TABELAS (FONSECA. 2007)'!$C$55:$D$59,2,FALSE),"-")</f>
        <v>3</v>
      </c>
      <c r="E54" s="20" t="s">
        <v>97</v>
      </c>
      <c r="F54" s="18">
        <f t="shared" si="2"/>
        <v>32</v>
      </c>
      <c r="G54" s="55"/>
    </row>
    <row r="55" spans="2:7" x14ac:dyDescent="0.25">
      <c r="B55" s="2" t="s">
        <v>111</v>
      </c>
      <c r="C55" s="3">
        <v>3</v>
      </c>
      <c r="D55" s="16">
        <f>IFERROR(VLOOKUP(E55,'TABELAS (FONSECA. 2007)'!$C$60:$D$63,2,FALSE),"-")</f>
        <v>1</v>
      </c>
      <c r="E55" s="4" t="s">
        <v>100</v>
      </c>
      <c r="F55" s="3">
        <f t="shared" si="2"/>
        <v>2.4000000000000004</v>
      </c>
      <c r="G55" s="56"/>
    </row>
    <row r="56" spans="2:7" x14ac:dyDescent="0.25">
      <c r="E56" s="27" t="s">
        <v>117</v>
      </c>
      <c r="F56" s="24">
        <f>SUM(F43:F55)</f>
        <v>112.80000000000001</v>
      </c>
    </row>
    <row r="58" spans="2:7" x14ac:dyDescent="0.25">
      <c r="B58" s="57" t="s">
        <v>143</v>
      </c>
      <c r="C58" s="58"/>
      <c r="D58" s="58"/>
      <c r="E58" s="58"/>
      <c r="F58" s="58"/>
      <c r="G58" s="59"/>
    </row>
    <row r="59" spans="2:7" x14ac:dyDescent="0.25">
      <c r="B59" s="63" t="s">
        <v>14</v>
      </c>
      <c r="C59" s="64"/>
      <c r="D59" s="64"/>
      <c r="E59" s="64"/>
      <c r="F59" s="64"/>
      <c r="G59" s="65"/>
    </row>
    <row r="60" spans="2:7" x14ac:dyDescent="0.25">
      <c r="B60" s="5" t="s">
        <v>0</v>
      </c>
      <c r="C60" s="5" t="s">
        <v>11</v>
      </c>
      <c r="D60" s="5" t="s">
        <v>12</v>
      </c>
      <c r="E60" s="5"/>
      <c r="F60" s="5" t="s">
        <v>13</v>
      </c>
      <c r="G60" s="3" t="s">
        <v>16</v>
      </c>
    </row>
    <row r="61" spans="2:7" x14ac:dyDescent="0.25">
      <c r="B61" s="2" t="s">
        <v>109</v>
      </c>
      <c r="C61" s="3">
        <v>3</v>
      </c>
      <c r="D61" s="16">
        <f>IFERROR(VLOOKUP(E61,'TABELAS (FONSECA. 2007)'!$C$3:$D$6,2,FALSE),"-")</f>
        <v>1</v>
      </c>
      <c r="E61" s="4" t="s">
        <v>30</v>
      </c>
      <c r="F61" s="3">
        <f>IFERROR(IF(D61&lt;=2,0.8*D61*C61,(12*D61-28)*C61),"-")</f>
        <v>2.4000000000000004</v>
      </c>
      <c r="G61" s="54"/>
    </row>
    <row r="62" spans="2:7" x14ac:dyDescent="0.25">
      <c r="B62" s="2" t="s">
        <v>18</v>
      </c>
      <c r="C62" s="3">
        <v>3</v>
      </c>
      <c r="D62" s="16">
        <f>IFERROR(VLOOKUP(E62,'TABELAS (FONSECA. 2007)'!$C$7:$D$9,2,FALSE),"-")</f>
        <v>1</v>
      </c>
      <c r="E62" s="4" t="s">
        <v>37</v>
      </c>
      <c r="F62" s="3">
        <f t="shared" ref="F62:F73" si="3">IFERROR(IF(D62&lt;=2,0.8*D62*C62,(12*D62-28)*C62),"-")</f>
        <v>2.4000000000000004</v>
      </c>
      <c r="G62" s="55"/>
    </row>
    <row r="63" spans="2:7" x14ac:dyDescent="0.25">
      <c r="B63" s="2" t="s">
        <v>19</v>
      </c>
      <c r="C63" s="3">
        <v>4</v>
      </c>
      <c r="D63" s="16">
        <f>IFERROR(VLOOKUP(E63,'TABELAS (FONSECA. 2007)'!$C$10:$D$12,2,FALSE),"-")</f>
        <v>2</v>
      </c>
      <c r="E63" s="4" t="s">
        <v>41</v>
      </c>
      <c r="F63" s="3">
        <f t="shared" si="3"/>
        <v>6.4</v>
      </c>
      <c r="G63" s="55"/>
    </row>
    <row r="64" spans="2:7" x14ac:dyDescent="0.25">
      <c r="B64" s="2" t="s">
        <v>20</v>
      </c>
      <c r="C64" s="3">
        <v>5</v>
      </c>
      <c r="D64" s="16">
        <f>IFERROR(VLOOKUP(E64,'TABELAS (FONSECA. 2007)'!$C$13:$D$15,2,FALSE),"-")</f>
        <v>2</v>
      </c>
      <c r="E64" s="4" t="s">
        <v>45</v>
      </c>
      <c r="F64" s="3">
        <f t="shared" si="3"/>
        <v>8</v>
      </c>
      <c r="G64" s="55"/>
    </row>
    <row r="65" spans="2:7" x14ac:dyDescent="0.25">
      <c r="B65" s="2" t="s">
        <v>21</v>
      </c>
      <c r="C65" s="3">
        <v>3</v>
      </c>
      <c r="D65" s="16">
        <f>IFERROR(VLOOKUP(E65,'TABELAS (FONSECA. 2007)'!$C$16:$D$18,2,FALSE),"-")</f>
        <v>4</v>
      </c>
      <c r="E65" s="4" t="s">
        <v>51</v>
      </c>
      <c r="F65" s="3">
        <f t="shared" si="3"/>
        <v>60</v>
      </c>
      <c r="G65" s="55"/>
    </row>
    <row r="66" spans="2:7" x14ac:dyDescent="0.25">
      <c r="B66" s="2" t="s">
        <v>22</v>
      </c>
      <c r="C66" s="3">
        <v>3</v>
      </c>
      <c r="D66" s="16">
        <f>IFERROR(VLOOKUP(E66,'TABELAS (FONSECA. 2007)'!$C$21:$D$23,2,FALSE),"-")</f>
        <v>2</v>
      </c>
      <c r="E66" s="4" t="s">
        <v>55</v>
      </c>
      <c r="F66" s="3">
        <f t="shared" si="3"/>
        <v>4.8000000000000007</v>
      </c>
      <c r="G66" s="55"/>
    </row>
    <row r="67" spans="2:7" x14ac:dyDescent="0.25">
      <c r="B67" s="2" t="s">
        <v>23</v>
      </c>
      <c r="C67" s="3">
        <v>2</v>
      </c>
      <c r="D67" s="16">
        <f>IFERROR(VLOOKUP(E67,'TABELAS (FONSECA. 2007)'!$C$27:$D$30,2,FALSE),"-")</f>
        <v>1</v>
      </c>
      <c r="E67" s="4" t="s">
        <v>63</v>
      </c>
      <c r="F67" s="3">
        <f t="shared" si="3"/>
        <v>1.6</v>
      </c>
      <c r="G67" s="55"/>
    </row>
    <row r="68" spans="2:7" x14ac:dyDescent="0.25">
      <c r="B68" s="2" t="s">
        <v>113</v>
      </c>
      <c r="C68" s="21">
        <v>2</v>
      </c>
      <c r="D68" s="16">
        <f>IFERROR(VLOOKUP(E68,'TABELAS (FONSECA. 2007)'!$C$35:$D$38,2,FALSE),"-")</f>
        <v>3</v>
      </c>
      <c r="E68" s="4" t="s">
        <v>74</v>
      </c>
      <c r="F68" s="3">
        <f t="shared" si="3"/>
        <v>16</v>
      </c>
      <c r="G68" s="55"/>
    </row>
    <row r="69" spans="2:7" x14ac:dyDescent="0.25">
      <c r="B69" s="2" t="s">
        <v>7</v>
      </c>
      <c r="C69" s="3">
        <v>2</v>
      </c>
      <c r="D69" s="16">
        <f>IFERROR(VLOOKUP(E69,'TABELAS (FONSECA. 2007)'!$C$31:$D$34,2,FALSE),"-")</f>
        <v>1</v>
      </c>
      <c r="E69" s="4" t="s">
        <v>68</v>
      </c>
      <c r="F69" s="3">
        <f t="shared" si="3"/>
        <v>1.6</v>
      </c>
      <c r="G69" s="55"/>
    </row>
    <row r="70" spans="2:7" x14ac:dyDescent="0.25">
      <c r="B70" s="2" t="s">
        <v>24</v>
      </c>
      <c r="C70" s="3">
        <v>5</v>
      </c>
      <c r="D70" s="16">
        <f>IFERROR(VLOOKUP(E70,'TABELAS (FONSECA. 2007)'!$C$39:$D$42,2,FALSE),"-")</f>
        <v>1</v>
      </c>
      <c r="E70" s="4" t="s">
        <v>77</v>
      </c>
      <c r="F70" s="3">
        <f t="shared" si="3"/>
        <v>4</v>
      </c>
      <c r="G70" s="55"/>
    </row>
    <row r="71" spans="2:7" x14ac:dyDescent="0.25">
      <c r="B71" s="2" t="s">
        <v>8</v>
      </c>
      <c r="C71" s="3">
        <v>3</v>
      </c>
      <c r="D71" s="16">
        <f>IFERROR(VLOOKUP(E71,'TABELAS (FONSECA. 2007)'!$C$46:$D$48,2,FALSE),"-")</f>
        <v>3</v>
      </c>
      <c r="E71" s="4" t="s">
        <v>86</v>
      </c>
      <c r="F71" s="3">
        <f t="shared" si="3"/>
        <v>24</v>
      </c>
      <c r="G71" s="55"/>
    </row>
    <row r="72" spans="2:7" ht="42" customHeight="1" x14ac:dyDescent="0.25">
      <c r="B72" s="17" t="s">
        <v>110</v>
      </c>
      <c r="C72" s="18">
        <v>4</v>
      </c>
      <c r="D72" s="19">
        <f>IFERROR(VLOOKUP(E72,'TABELAS (FONSECA. 2007)'!$C$55:$D$59,2,FALSE),"-")</f>
        <v>4</v>
      </c>
      <c r="E72" s="20" t="s">
        <v>98</v>
      </c>
      <c r="F72" s="18">
        <f t="shared" si="3"/>
        <v>80</v>
      </c>
      <c r="G72" s="55"/>
    </row>
    <row r="73" spans="2:7" x14ac:dyDescent="0.25">
      <c r="B73" s="2" t="s">
        <v>111</v>
      </c>
      <c r="C73" s="3">
        <v>3</v>
      </c>
      <c r="D73" s="16">
        <f>IFERROR(VLOOKUP(E73,'TABELAS (FONSECA. 2007)'!$C$60:$D$63,2,FALSE),"-")</f>
        <v>1</v>
      </c>
      <c r="E73" s="4" t="s">
        <v>100</v>
      </c>
      <c r="F73" s="3">
        <f t="shared" si="3"/>
        <v>2.4000000000000004</v>
      </c>
      <c r="G73" s="56"/>
    </row>
    <row r="74" spans="2:7" x14ac:dyDescent="0.25">
      <c r="E74" s="25" t="s">
        <v>117</v>
      </c>
      <c r="F74" s="24">
        <f>SUM(F61:F73)</f>
        <v>213.6</v>
      </c>
    </row>
    <row r="80" spans="2:7" x14ac:dyDescent="0.25">
      <c r="E80" s="25" t="s">
        <v>118</v>
      </c>
      <c r="F80" s="24">
        <f>F74+F56+F38+F20</f>
        <v>566.4</v>
      </c>
    </row>
  </sheetData>
  <mergeCells count="13">
    <mergeCell ref="G7:G19"/>
    <mergeCell ref="B2:G2"/>
    <mergeCell ref="B4:G4"/>
    <mergeCell ref="B5:G5"/>
    <mergeCell ref="B22:G22"/>
    <mergeCell ref="B58:G58"/>
    <mergeCell ref="B59:G59"/>
    <mergeCell ref="G61:G73"/>
    <mergeCell ref="B23:G23"/>
    <mergeCell ref="G25:G37"/>
    <mergeCell ref="B40:G40"/>
    <mergeCell ref="B41:G41"/>
    <mergeCell ref="G43:G5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20F51819-78FC-451A-B337-98340A52740A}">
          <x14:formula1>
            <xm:f>'TABELAS (FONSECA. 2007)'!$C$3:$C$6</xm:f>
          </x14:formula1>
          <xm:sqref>E7 E61 E43 E25</xm:sqref>
        </x14:dataValidation>
        <x14:dataValidation type="list" allowBlank="1" showInputMessage="1" showErrorMessage="1" xr:uid="{29A3F8DB-CFF4-4682-86AF-FF6319D4FBB6}">
          <x14:formula1>
            <xm:f>'TABELAS (FONSECA. 2007)'!$C$7:$C$9</xm:f>
          </x14:formula1>
          <xm:sqref>E8 E62 E44 E26</xm:sqref>
        </x14:dataValidation>
        <x14:dataValidation type="list" allowBlank="1" showInputMessage="1" showErrorMessage="1" xr:uid="{33E883ED-6AB9-4744-B7C7-9916A93960CE}">
          <x14:formula1>
            <xm:f>'TABELAS (FONSECA. 2007)'!$C$10:$C$12</xm:f>
          </x14:formula1>
          <xm:sqref>E9 E63 E45 E27</xm:sqref>
        </x14:dataValidation>
        <x14:dataValidation type="list" allowBlank="1" showInputMessage="1" showErrorMessage="1" xr:uid="{59924AE4-E650-48E6-9442-FE7CA21035F8}">
          <x14:formula1>
            <xm:f>'TABELAS (FONSECA. 2007)'!$C$13:$C$15</xm:f>
          </x14:formula1>
          <xm:sqref>E10 E64 E46 E28</xm:sqref>
        </x14:dataValidation>
        <x14:dataValidation type="list" allowBlank="1" showInputMessage="1" showErrorMessage="1" xr:uid="{CD6E87E1-F646-452F-8DA4-8C73E8D2DC0B}">
          <x14:formula1>
            <xm:f>'TABELAS (FONSECA. 2007)'!$C$16:$C$18</xm:f>
          </x14:formula1>
          <xm:sqref>E11 E65 E47 E29</xm:sqref>
        </x14:dataValidation>
        <x14:dataValidation type="list" allowBlank="1" showInputMessage="1" showErrorMessage="1" xr:uid="{10E3B91A-18C8-4969-A5EF-D83039123ACA}">
          <x14:formula1>
            <xm:f>'TABELAS (FONSECA. 2007)'!$C$21:$C$23</xm:f>
          </x14:formula1>
          <xm:sqref>E12 E66 E48 E30</xm:sqref>
        </x14:dataValidation>
        <x14:dataValidation type="list" allowBlank="1" showInputMessage="1" showErrorMessage="1" xr:uid="{FF35A6A7-2BE5-4504-AB41-BA973286C48D}">
          <x14:formula1>
            <xm:f>'TABELAS (FONSECA. 2007)'!$C$27:$C$30</xm:f>
          </x14:formula1>
          <xm:sqref>E13 E67 E49 E31</xm:sqref>
        </x14:dataValidation>
        <x14:dataValidation type="list" allowBlank="1" showInputMessage="1" showErrorMessage="1" xr:uid="{1F1F5F04-B2AE-41BA-9D8C-E65BC527F79D}">
          <x14:formula1>
            <xm:f>'TABELAS (FONSECA. 2007)'!$C$35:$C$38</xm:f>
          </x14:formula1>
          <xm:sqref>E14 E68 E50 E32</xm:sqref>
        </x14:dataValidation>
        <x14:dataValidation type="list" allowBlank="1" showInputMessage="1" showErrorMessage="1" xr:uid="{A5D35661-2051-4784-8CA7-AD294F4A18D1}">
          <x14:formula1>
            <xm:f>'TABELAS (FONSECA. 2007)'!$C$31:$C$34</xm:f>
          </x14:formula1>
          <xm:sqref>E15 E69 E51 E33</xm:sqref>
        </x14:dataValidation>
        <x14:dataValidation type="list" allowBlank="1" showInputMessage="1" showErrorMessage="1" xr:uid="{A43A83FE-C5DF-4611-A05E-581C16C918BF}">
          <x14:formula1>
            <xm:f>'TABELAS (FONSECA. 2007)'!$C$39:$C$42</xm:f>
          </x14:formula1>
          <xm:sqref>E16 E70 E52 E34</xm:sqref>
        </x14:dataValidation>
        <x14:dataValidation type="list" allowBlank="1" showInputMessage="1" showErrorMessage="1" xr:uid="{8F51A851-B245-4F5B-B601-D1A3E5DDCD2B}">
          <x14:formula1>
            <xm:f>'TABELAS (FONSECA. 2007)'!$C$46:$C$48</xm:f>
          </x14:formula1>
          <xm:sqref>E17 E71 E53 E35</xm:sqref>
        </x14:dataValidation>
        <x14:dataValidation type="list" allowBlank="1" showInputMessage="1" showErrorMessage="1" xr:uid="{780848CA-41AE-46B2-8E0C-0C4F3B795BEE}">
          <x14:formula1>
            <xm:f>'TABELAS (FONSECA. 2007)'!$C$55:$C$59</xm:f>
          </x14:formula1>
          <xm:sqref>E18 E72 E54 E36</xm:sqref>
        </x14:dataValidation>
        <x14:dataValidation type="list" allowBlank="1" showInputMessage="1" showErrorMessage="1" xr:uid="{5D8B980B-9F0A-408D-9850-2BE73629FB79}">
          <x14:formula1>
            <xm:f>'TABELAS (FONSECA. 2007)'!$C$60:$C$63</xm:f>
          </x14:formula1>
          <xm:sqref>E19 E73 E55 E37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AD60-FB1B-4378-BDB0-EEDF96DFF420}">
  <dimension ref="B2:G75"/>
  <sheetViews>
    <sheetView topLeftCell="A46" zoomScale="90" zoomScaleNormal="90" workbookViewId="0">
      <selection activeCell="E62" sqref="E62"/>
    </sheetView>
  </sheetViews>
  <sheetFormatPr defaultRowHeight="13.5" x14ac:dyDescent="0.25"/>
  <cols>
    <col min="1" max="1" width="3.28515625" customWidth="1"/>
    <col min="2" max="2" width="28.7109375" customWidth="1"/>
    <col min="3" max="3" width="3.7109375" customWidth="1"/>
    <col min="4" max="4" width="3.7109375" style="1" customWidth="1"/>
    <col min="5" max="5" width="93.7109375" customWidth="1"/>
    <col min="6" max="6" width="9.140625" style="1"/>
    <col min="7" max="7" width="30.7109375" customWidth="1"/>
  </cols>
  <sheetData>
    <row r="2" spans="2:7" x14ac:dyDescent="0.25">
      <c r="B2" s="60" t="s">
        <v>26</v>
      </c>
      <c r="C2" s="61"/>
      <c r="D2" s="61"/>
      <c r="E2" s="61"/>
      <c r="F2" s="61"/>
      <c r="G2" s="62"/>
    </row>
    <row r="4" spans="2:7" x14ac:dyDescent="0.25">
      <c r="B4" s="57" t="s">
        <v>144</v>
      </c>
      <c r="C4" s="58"/>
      <c r="D4" s="58"/>
      <c r="E4" s="58"/>
      <c r="F4" s="58"/>
      <c r="G4" s="59"/>
    </row>
    <row r="5" spans="2:7" x14ac:dyDescent="0.25">
      <c r="B5" s="63" t="s">
        <v>14</v>
      </c>
      <c r="C5" s="64"/>
      <c r="D5" s="64"/>
      <c r="E5" s="64"/>
      <c r="F5" s="64"/>
      <c r="G5" s="65"/>
    </row>
    <row r="6" spans="2:7" x14ac:dyDescent="0.25">
      <c r="B6" s="5" t="s">
        <v>0</v>
      </c>
      <c r="C6" s="5" t="s">
        <v>11</v>
      </c>
      <c r="D6" s="5" t="s">
        <v>12</v>
      </c>
      <c r="E6" s="5"/>
      <c r="F6" s="5" t="s">
        <v>13</v>
      </c>
      <c r="G6" s="3" t="s">
        <v>16</v>
      </c>
    </row>
    <row r="7" spans="2:7" x14ac:dyDescent="0.25">
      <c r="B7" s="2" t="s">
        <v>115</v>
      </c>
      <c r="C7" s="3">
        <v>3</v>
      </c>
      <c r="D7" s="16">
        <f>IFERROR(VLOOKUP(E7,'TABELAS (FONSECA. 2007)'!$C$3:$D$6,2,FALSE),"-")</f>
        <v>1</v>
      </c>
      <c r="E7" s="4" t="s">
        <v>30</v>
      </c>
      <c r="F7" s="3">
        <f>IFERROR(IF(D7&lt;=2,0.8*D7*C7,(12*D7-28)*C7),"-")</f>
        <v>2.4000000000000004</v>
      </c>
      <c r="G7" s="54"/>
    </row>
    <row r="8" spans="2:7" x14ac:dyDescent="0.25">
      <c r="B8" s="2" t="s">
        <v>18</v>
      </c>
      <c r="C8" s="3">
        <v>3</v>
      </c>
      <c r="D8" s="16">
        <f>IFERROR(VLOOKUP(E8,'TABELAS (FONSECA. 2007)'!$C$7:$D$9,2,FALSE),"-")</f>
        <v>1</v>
      </c>
      <c r="E8" s="4" t="s">
        <v>37</v>
      </c>
      <c r="F8" s="3">
        <f t="shared" ref="F8:F18" si="0">IFERROR(IF(D8&lt;=2,0.8*D8*C8,(12*D8-28)*C8),"-")</f>
        <v>2.4000000000000004</v>
      </c>
      <c r="G8" s="55"/>
    </row>
    <row r="9" spans="2:7" x14ac:dyDescent="0.25">
      <c r="B9" s="2" t="s">
        <v>19</v>
      </c>
      <c r="C9" s="3">
        <v>3</v>
      </c>
      <c r="D9" s="16">
        <f>IFERROR(VLOOKUP(E9,'TABELAS (FONSECA. 2007)'!$C$10:$D$12,2,FALSE),"-")</f>
        <v>2</v>
      </c>
      <c r="E9" s="4" t="s">
        <v>41</v>
      </c>
      <c r="F9" s="3">
        <f t="shared" si="0"/>
        <v>4.8000000000000007</v>
      </c>
      <c r="G9" s="55"/>
    </row>
    <row r="10" spans="2:7" x14ac:dyDescent="0.25">
      <c r="B10" s="2" t="s">
        <v>20</v>
      </c>
      <c r="C10" s="3">
        <v>5</v>
      </c>
      <c r="D10" s="16">
        <f>IFERROR(VLOOKUP(E10,'TABELAS (FONSECA. 2007)'!$C$13:$D$15,2,FALSE),"-")</f>
        <v>2</v>
      </c>
      <c r="E10" s="4" t="s">
        <v>45</v>
      </c>
      <c r="F10" s="3">
        <f t="shared" si="0"/>
        <v>8</v>
      </c>
      <c r="G10" s="55"/>
    </row>
    <row r="11" spans="2:7" x14ac:dyDescent="0.25">
      <c r="B11" s="2" t="s">
        <v>21</v>
      </c>
      <c r="C11" s="3">
        <v>3</v>
      </c>
      <c r="D11" s="16">
        <f>IFERROR(VLOOKUP(E11,'TABELAS (FONSECA. 2007)'!$C$16:$D$18,2,FALSE),"-")</f>
        <v>3</v>
      </c>
      <c r="E11" s="4" t="s">
        <v>50</v>
      </c>
      <c r="F11" s="3">
        <f t="shared" si="0"/>
        <v>24</v>
      </c>
      <c r="G11" s="55"/>
    </row>
    <row r="12" spans="2:7" x14ac:dyDescent="0.25">
      <c r="B12" s="2" t="s">
        <v>22</v>
      </c>
      <c r="C12" s="3">
        <v>3</v>
      </c>
      <c r="D12" s="16">
        <f>IFERROR(VLOOKUP(E12,'TABELAS (FONSECA. 2007)'!$C$21:$D$23,2,FALSE),"-")</f>
        <v>2</v>
      </c>
      <c r="E12" s="4" t="s">
        <v>55</v>
      </c>
      <c r="F12" s="3">
        <f t="shared" si="0"/>
        <v>4.8000000000000007</v>
      </c>
      <c r="G12" s="55"/>
    </row>
    <row r="13" spans="2:7" x14ac:dyDescent="0.25">
      <c r="B13" s="2" t="s">
        <v>23</v>
      </c>
      <c r="C13" s="3">
        <v>2</v>
      </c>
      <c r="D13" s="16">
        <f>IFERROR(VLOOKUP(E13,'TABELAS (FONSECA. 2007)'!$C$27:$D$30,2,FALSE),"-")</f>
        <v>1</v>
      </c>
      <c r="E13" s="4" t="s">
        <v>63</v>
      </c>
      <c r="F13" s="3">
        <f t="shared" si="0"/>
        <v>1.6</v>
      </c>
      <c r="G13" s="55"/>
    </row>
    <row r="14" spans="2:7" x14ac:dyDescent="0.25">
      <c r="B14" s="2" t="s">
        <v>27</v>
      </c>
      <c r="C14" s="3">
        <v>2</v>
      </c>
      <c r="D14" s="16">
        <f>IFERROR(VLOOKUP(E14,'TABELAS (FONSECA. 2007)'!$C$31:$D$34,2,FALSE),"-")</f>
        <v>1</v>
      </c>
      <c r="E14" s="4" t="s">
        <v>68</v>
      </c>
      <c r="F14" s="3">
        <f t="shared" si="0"/>
        <v>1.6</v>
      </c>
      <c r="G14" s="55"/>
    </row>
    <row r="15" spans="2:7" x14ac:dyDescent="0.25">
      <c r="B15" s="2" t="s">
        <v>114</v>
      </c>
      <c r="C15" s="21">
        <v>2</v>
      </c>
      <c r="D15" s="16">
        <f>IFERROR(VLOOKUP(E15,'TABELAS (FONSECA. 2007)'!$C$35:$D$38,2,FALSE),"-")</f>
        <v>1</v>
      </c>
      <c r="E15" s="4" t="s">
        <v>72</v>
      </c>
      <c r="F15" s="3">
        <f t="shared" si="0"/>
        <v>1.6</v>
      </c>
      <c r="G15" s="55"/>
    </row>
    <row r="16" spans="2:7" x14ac:dyDescent="0.25">
      <c r="B16" s="2" t="s">
        <v>24</v>
      </c>
      <c r="C16" s="3">
        <v>5</v>
      </c>
      <c r="D16" s="16">
        <f>IFERROR(VLOOKUP(E16,'TABELAS (FONSECA. 2007)'!$C$39:$D$42,2,FALSE),"-")</f>
        <v>1</v>
      </c>
      <c r="E16" s="4" t="s">
        <v>77</v>
      </c>
      <c r="F16" s="3">
        <f t="shared" si="0"/>
        <v>4</v>
      </c>
      <c r="G16" s="55"/>
    </row>
    <row r="17" spans="2:7" x14ac:dyDescent="0.25">
      <c r="B17" s="2" t="s">
        <v>116</v>
      </c>
      <c r="C17" s="3">
        <v>3</v>
      </c>
      <c r="D17" s="16">
        <f>IFERROR(VLOOKUP(E17,'TABELAS (FONSECA. 2007)'!$C$46:$D$48,2,FALSE),"-")</f>
        <v>2</v>
      </c>
      <c r="E17" s="4" t="s">
        <v>85</v>
      </c>
      <c r="F17" s="3">
        <f t="shared" si="0"/>
        <v>4.8000000000000007</v>
      </c>
      <c r="G17" s="55"/>
    </row>
    <row r="18" spans="2:7" x14ac:dyDescent="0.25">
      <c r="B18" s="2" t="s">
        <v>111</v>
      </c>
      <c r="C18" s="3">
        <v>3</v>
      </c>
      <c r="D18" s="16">
        <f>IFERROR(VLOOKUP(E18,'TABELAS (FONSECA. 2007)'!$C$60:$D$63,2,FALSE),"-")</f>
        <v>1</v>
      </c>
      <c r="E18" s="4" t="s">
        <v>100</v>
      </c>
      <c r="F18" s="3">
        <f t="shared" si="0"/>
        <v>2.4000000000000004</v>
      </c>
      <c r="G18" s="56"/>
    </row>
    <row r="19" spans="2:7" x14ac:dyDescent="0.25">
      <c r="E19" s="25" t="s">
        <v>117</v>
      </c>
      <c r="F19" s="24">
        <f>SUM(F7:F18)</f>
        <v>62.400000000000013</v>
      </c>
    </row>
    <row r="21" spans="2:7" x14ac:dyDescent="0.25">
      <c r="B21" s="57" t="s">
        <v>145</v>
      </c>
      <c r="C21" s="58"/>
      <c r="D21" s="58"/>
      <c r="E21" s="58"/>
      <c r="F21" s="58"/>
      <c r="G21" s="59"/>
    </row>
    <row r="22" spans="2:7" x14ac:dyDescent="0.25">
      <c r="B22" s="63" t="s">
        <v>14</v>
      </c>
      <c r="C22" s="64"/>
      <c r="D22" s="64"/>
      <c r="E22" s="64"/>
      <c r="F22" s="64"/>
      <c r="G22" s="65"/>
    </row>
    <row r="23" spans="2:7" x14ac:dyDescent="0.25">
      <c r="B23" s="5" t="s">
        <v>0</v>
      </c>
      <c r="C23" s="5" t="s">
        <v>11</v>
      </c>
      <c r="D23" s="5" t="s">
        <v>12</v>
      </c>
      <c r="E23" s="5"/>
      <c r="F23" s="5" t="s">
        <v>13</v>
      </c>
      <c r="G23" s="3" t="s">
        <v>16</v>
      </c>
    </row>
    <row r="24" spans="2:7" x14ac:dyDescent="0.25">
      <c r="B24" s="2" t="s">
        <v>115</v>
      </c>
      <c r="C24" s="3">
        <v>3</v>
      </c>
      <c r="D24" s="16">
        <f>IFERROR(VLOOKUP(E24,'TABELAS (FONSECA. 2007)'!$C$3:$D$6,2,FALSE),"-")</f>
        <v>1</v>
      </c>
      <c r="E24" s="4" t="s">
        <v>30</v>
      </c>
      <c r="F24" s="3">
        <f>IFERROR(IF(D24&lt;=2,0.8*D24*C24,(12*D24-28)*C24),"-")</f>
        <v>2.4000000000000004</v>
      </c>
      <c r="G24" s="54"/>
    </row>
    <row r="25" spans="2:7" x14ac:dyDescent="0.25">
      <c r="B25" s="2" t="s">
        <v>18</v>
      </c>
      <c r="C25" s="3">
        <v>3</v>
      </c>
      <c r="D25" s="16">
        <f>IFERROR(VLOOKUP(E25,'TABELAS (FONSECA. 2007)'!$C$7:$D$9,2,FALSE),"-")</f>
        <v>1</v>
      </c>
      <c r="E25" s="4" t="s">
        <v>37</v>
      </c>
      <c r="F25" s="3">
        <f t="shared" ref="F25:F35" si="1">IFERROR(IF(D25&lt;=2,0.8*D25*C25,(12*D25-28)*C25),"-")</f>
        <v>2.4000000000000004</v>
      </c>
      <c r="G25" s="55"/>
    </row>
    <row r="26" spans="2:7" x14ac:dyDescent="0.25">
      <c r="B26" s="2" t="s">
        <v>19</v>
      </c>
      <c r="C26" s="3">
        <v>3</v>
      </c>
      <c r="D26" s="16">
        <f>IFERROR(VLOOKUP(E26,'TABELAS (FONSECA. 2007)'!$C$10:$D$12,2,FALSE),"-")</f>
        <v>2</v>
      </c>
      <c r="E26" s="4" t="s">
        <v>41</v>
      </c>
      <c r="F26" s="3">
        <f t="shared" si="1"/>
        <v>4.8000000000000007</v>
      </c>
      <c r="G26" s="55"/>
    </row>
    <row r="27" spans="2:7" x14ac:dyDescent="0.25">
      <c r="B27" s="2" t="s">
        <v>20</v>
      </c>
      <c r="C27" s="3">
        <v>5</v>
      </c>
      <c r="D27" s="16">
        <f>IFERROR(VLOOKUP(E27,'TABELAS (FONSECA. 2007)'!$C$13:$D$15,2,FALSE),"-")</f>
        <v>2</v>
      </c>
      <c r="E27" s="4" t="s">
        <v>45</v>
      </c>
      <c r="F27" s="3">
        <f t="shared" si="1"/>
        <v>8</v>
      </c>
      <c r="G27" s="55"/>
    </row>
    <row r="28" spans="2:7" x14ac:dyDescent="0.25">
      <c r="B28" s="2" t="s">
        <v>21</v>
      </c>
      <c r="C28" s="3">
        <v>3</v>
      </c>
      <c r="D28" s="16">
        <f>IFERROR(VLOOKUP(E28,'TABELAS (FONSECA. 2007)'!$C$16:$D$18,2,FALSE),"-")</f>
        <v>4</v>
      </c>
      <c r="E28" s="4" t="s">
        <v>51</v>
      </c>
      <c r="F28" s="3">
        <f t="shared" si="1"/>
        <v>60</v>
      </c>
      <c r="G28" s="55"/>
    </row>
    <row r="29" spans="2:7" x14ac:dyDescent="0.25">
      <c r="B29" s="2" t="s">
        <v>22</v>
      </c>
      <c r="C29" s="3">
        <v>3</v>
      </c>
      <c r="D29" s="16">
        <f>IFERROR(VLOOKUP(E29,'TABELAS (FONSECA. 2007)'!$C$21:$D$23,2,FALSE),"-")</f>
        <v>2</v>
      </c>
      <c r="E29" s="4" t="s">
        <v>55</v>
      </c>
      <c r="F29" s="3">
        <f t="shared" si="1"/>
        <v>4.8000000000000007</v>
      </c>
      <c r="G29" s="55"/>
    </row>
    <row r="30" spans="2:7" x14ac:dyDescent="0.25">
      <c r="B30" s="2" t="s">
        <v>23</v>
      </c>
      <c r="C30" s="3">
        <v>2</v>
      </c>
      <c r="D30" s="16">
        <f>IFERROR(VLOOKUP(E30,'TABELAS (FONSECA. 2007)'!$C$27:$D$30,2,FALSE),"-")</f>
        <v>1</v>
      </c>
      <c r="E30" s="4" t="s">
        <v>63</v>
      </c>
      <c r="F30" s="3">
        <f t="shared" si="1"/>
        <v>1.6</v>
      </c>
      <c r="G30" s="55"/>
    </row>
    <row r="31" spans="2:7" x14ac:dyDescent="0.25">
      <c r="B31" s="2" t="s">
        <v>27</v>
      </c>
      <c r="C31" s="3">
        <v>2</v>
      </c>
      <c r="D31" s="16">
        <f>IFERROR(VLOOKUP(E31,'TABELAS (FONSECA. 2007)'!$C$31:$D$34,2,FALSE),"-")</f>
        <v>1</v>
      </c>
      <c r="E31" s="4" t="s">
        <v>68</v>
      </c>
      <c r="F31" s="3">
        <f t="shared" si="1"/>
        <v>1.6</v>
      </c>
      <c r="G31" s="55"/>
    </row>
    <row r="32" spans="2:7" x14ac:dyDescent="0.25">
      <c r="B32" s="2" t="s">
        <v>114</v>
      </c>
      <c r="C32" s="21">
        <v>2</v>
      </c>
      <c r="D32" s="16">
        <f>IFERROR(VLOOKUP(E32,'TABELAS (FONSECA. 2007)'!$C$35:$D$38,2,FALSE),"-")</f>
        <v>1</v>
      </c>
      <c r="E32" s="4" t="s">
        <v>72</v>
      </c>
      <c r="F32" s="3">
        <f t="shared" si="1"/>
        <v>1.6</v>
      </c>
      <c r="G32" s="55"/>
    </row>
    <row r="33" spans="2:7" x14ac:dyDescent="0.25">
      <c r="B33" s="2" t="s">
        <v>24</v>
      </c>
      <c r="C33" s="3">
        <v>5</v>
      </c>
      <c r="D33" s="16">
        <f>IFERROR(VLOOKUP(E33,'TABELAS (FONSECA. 2007)'!$C$39:$D$42,2,FALSE),"-")</f>
        <v>1</v>
      </c>
      <c r="E33" s="4" t="s">
        <v>77</v>
      </c>
      <c r="F33" s="3">
        <f t="shared" si="1"/>
        <v>4</v>
      </c>
      <c r="G33" s="55"/>
    </row>
    <row r="34" spans="2:7" x14ac:dyDescent="0.25">
      <c r="B34" s="2" t="s">
        <v>116</v>
      </c>
      <c r="C34" s="3">
        <v>3</v>
      </c>
      <c r="D34" s="16">
        <f>IFERROR(VLOOKUP(E34,'TABELAS (FONSECA. 2007)'!$C$46:$D$48,2,FALSE),"-")</f>
        <v>4</v>
      </c>
      <c r="E34" s="4" t="s">
        <v>87</v>
      </c>
      <c r="F34" s="3">
        <f t="shared" si="1"/>
        <v>60</v>
      </c>
      <c r="G34" s="55"/>
    </row>
    <row r="35" spans="2:7" x14ac:dyDescent="0.25">
      <c r="B35" s="2" t="s">
        <v>111</v>
      </c>
      <c r="C35" s="3">
        <v>3</v>
      </c>
      <c r="D35" s="16">
        <f>IFERROR(VLOOKUP(E35,'TABELAS (FONSECA. 2007)'!$C$60:$D$63,2,FALSE),"-")</f>
        <v>1</v>
      </c>
      <c r="E35" s="4" t="s">
        <v>100</v>
      </c>
      <c r="F35" s="3">
        <f t="shared" si="1"/>
        <v>2.4000000000000004</v>
      </c>
      <c r="G35" s="56"/>
    </row>
    <row r="36" spans="2:7" x14ac:dyDescent="0.25">
      <c r="E36" s="25" t="s">
        <v>117</v>
      </c>
      <c r="F36" s="24">
        <f>SUM(F24:F35)</f>
        <v>153.6</v>
      </c>
    </row>
    <row r="38" spans="2:7" x14ac:dyDescent="0.25">
      <c r="B38" s="57" t="s">
        <v>146</v>
      </c>
      <c r="C38" s="58"/>
      <c r="D38" s="58"/>
      <c r="E38" s="58"/>
      <c r="F38" s="58"/>
      <c r="G38" s="59"/>
    </row>
    <row r="39" spans="2:7" x14ac:dyDescent="0.25">
      <c r="B39" s="63" t="s">
        <v>14</v>
      </c>
      <c r="C39" s="64"/>
      <c r="D39" s="64"/>
      <c r="E39" s="64"/>
      <c r="F39" s="64"/>
      <c r="G39" s="65"/>
    </row>
    <row r="40" spans="2:7" x14ac:dyDescent="0.25">
      <c r="B40" s="5" t="s">
        <v>0</v>
      </c>
      <c r="C40" s="5" t="s">
        <v>11</v>
      </c>
      <c r="D40" s="5" t="s">
        <v>12</v>
      </c>
      <c r="E40" s="5"/>
      <c r="F40" s="5" t="s">
        <v>13</v>
      </c>
      <c r="G40" s="3" t="s">
        <v>16</v>
      </c>
    </row>
    <row r="41" spans="2:7" x14ac:dyDescent="0.25">
      <c r="B41" s="2" t="s">
        <v>115</v>
      </c>
      <c r="C41" s="3">
        <v>3</v>
      </c>
      <c r="D41" s="16">
        <f>IFERROR(VLOOKUP(E41,'TABELAS (FONSECA. 2007)'!$C$3:$D$6,2,FALSE),"-")</f>
        <v>1</v>
      </c>
      <c r="E41" s="4" t="s">
        <v>30</v>
      </c>
      <c r="F41" s="3">
        <f>IFERROR(IF(D41&lt;=2,0.8*D41*C41,(12*D41-28)*C41),"-")</f>
        <v>2.4000000000000004</v>
      </c>
      <c r="G41" s="54"/>
    </row>
    <row r="42" spans="2:7" x14ac:dyDescent="0.25">
      <c r="B42" s="2" t="s">
        <v>18</v>
      </c>
      <c r="C42" s="3">
        <v>3</v>
      </c>
      <c r="D42" s="16">
        <f>IFERROR(VLOOKUP(E42,'TABELAS (FONSECA. 2007)'!$C$7:$D$9,2,FALSE),"-")</f>
        <v>1</v>
      </c>
      <c r="E42" s="4" t="s">
        <v>37</v>
      </c>
      <c r="F42" s="3">
        <f t="shared" ref="F42:F52" si="2">IFERROR(IF(D42&lt;=2,0.8*D42*C42,(12*D42-28)*C42),"-")</f>
        <v>2.4000000000000004</v>
      </c>
      <c r="G42" s="55"/>
    </row>
    <row r="43" spans="2:7" x14ac:dyDescent="0.25">
      <c r="B43" s="2" t="s">
        <v>19</v>
      </c>
      <c r="C43" s="3">
        <v>3</v>
      </c>
      <c r="D43" s="16">
        <f>IFERROR(VLOOKUP(E43,'TABELAS (FONSECA. 2007)'!$C$10:$D$12,2,FALSE),"-")</f>
        <v>2</v>
      </c>
      <c r="E43" s="4" t="s">
        <v>41</v>
      </c>
      <c r="F43" s="3">
        <f t="shared" si="2"/>
        <v>4.8000000000000007</v>
      </c>
      <c r="G43" s="55"/>
    </row>
    <row r="44" spans="2:7" x14ac:dyDescent="0.25">
      <c r="B44" s="2" t="s">
        <v>20</v>
      </c>
      <c r="C44" s="3">
        <v>5</v>
      </c>
      <c r="D44" s="16">
        <f>IFERROR(VLOOKUP(E44,'TABELAS (FONSECA. 2007)'!$C$13:$D$15,2,FALSE),"-")</f>
        <v>2</v>
      </c>
      <c r="E44" s="4" t="s">
        <v>45</v>
      </c>
      <c r="F44" s="3">
        <f t="shared" si="2"/>
        <v>8</v>
      </c>
      <c r="G44" s="55"/>
    </row>
    <row r="45" spans="2:7" x14ac:dyDescent="0.25">
      <c r="B45" s="2" t="s">
        <v>21</v>
      </c>
      <c r="C45" s="3">
        <v>3</v>
      </c>
      <c r="D45" s="16">
        <f>IFERROR(VLOOKUP(E45,'TABELAS (FONSECA. 2007)'!$C$16:$D$18,2,FALSE),"-")</f>
        <v>2</v>
      </c>
      <c r="E45" s="4" t="s">
        <v>49</v>
      </c>
      <c r="F45" s="3">
        <f t="shared" si="2"/>
        <v>4.8000000000000007</v>
      </c>
      <c r="G45" s="55"/>
    </row>
    <row r="46" spans="2:7" x14ac:dyDescent="0.25">
      <c r="B46" s="2" t="s">
        <v>22</v>
      </c>
      <c r="C46" s="3">
        <v>3</v>
      </c>
      <c r="D46" s="16">
        <f>IFERROR(VLOOKUP(E46,'TABELAS (FONSECA. 2007)'!$C$21:$D$23,2,FALSE),"-")</f>
        <v>2</v>
      </c>
      <c r="E46" s="4" t="s">
        <v>55</v>
      </c>
      <c r="F46" s="3">
        <f t="shared" si="2"/>
        <v>4.8000000000000007</v>
      </c>
      <c r="G46" s="55"/>
    </row>
    <row r="47" spans="2:7" x14ac:dyDescent="0.25">
      <c r="B47" s="2" t="s">
        <v>23</v>
      </c>
      <c r="C47" s="3">
        <v>2</v>
      </c>
      <c r="D47" s="16">
        <f>IFERROR(VLOOKUP(E47,'TABELAS (FONSECA. 2007)'!$C$27:$D$30,2,FALSE),"-")</f>
        <v>1</v>
      </c>
      <c r="E47" s="4" t="s">
        <v>63</v>
      </c>
      <c r="F47" s="3">
        <f t="shared" si="2"/>
        <v>1.6</v>
      </c>
      <c r="G47" s="55"/>
    </row>
    <row r="48" spans="2:7" x14ac:dyDescent="0.25">
      <c r="B48" s="2" t="s">
        <v>27</v>
      </c>
      <c r="C48" s="3">
        <v>2</v>
      </c>
      <c r="D48" s="16">
        <f>IFERROR(VLOOKUP(E48,'TABELAS (FONSECA. 2007)'!$C$31:$D$34,2,FALSE),"-")</f>
        <v>1</v>
      </c>
      <c r="E48" s="4" t="s">
        <v>68</v>
      </c>
      <c r="F48" s="3">
        <f t="shared" si="2"/>
        <v>1.6</v>
      </c>
      <c r="G48" s="55"/>
    </row>
    <row r="49" spans="2:7" x14ac:dyDescent="0.25">
      <c r="B49" s="2" t="s">
        <v>114</v>
      </c>
      <c r="C49" s="21">
        <v>2</v>
      </c>
      <c r="D49" s="16">
        <f>IFERROR(VLOOKUP(E49,'TABELAS (FONSECA. 2007)'!$C$35:$D$38,2,FALSE),"-")</f>
        <v>2</v>
      </c>
      <c r="E49" s="4" t="s">
        <v>73</v>
      </c>
      <c r="F49" s="3">
        <f t="shared" si="2"/>
        <v>3.2</v>
      </c>
      <c r="G49" s="55"/>
    </row>
    <row r="50" spans="2:7" x14ac:dyDescent="0.25">
      <c r="B50" s="2" t="s">
        <v>24</v>
      </c>
      <c r="C50" s="3">
        <v>5</v>
      </c>
      <c r="D50" s="16">
        <f>IFERROR(VLOOKUP(E50,'TABELAS (FONSECA. 2007)'!$C$39:$D$42,2,FALSE),"-")</f>
        <v>1</v>
      </c>
      <c r="E50" s="4" t="s">
        <v>77</v>
      </c>
      <c r="F50" s="3">
        <f t="shared" si="2"/>
        <v>4</v>
      </c>
      <c r="G50" s="55"/>
    </row>
    <row r="51" spans="2:7" x14ac:dyDescent="0.25">
      <c r="B51" s="2" t="s">
        <v>116</v>
      </c>
      <c r="C51" s="3">
        <v>3</v>
      </c>
      <c r="D51" s="16">
        <f>IFERROR(VLOOKUP(E51,'TABELAS (FONSECA. 2007)'!$C$46:$D$48,2,FALSE),"-")</f>
        <v>2</v>
      </c>
      <c r="E51" s="4" t="s">
        <v>85</v>
      </c>
      <c r="F51" s="3">
        <f t="shared" si="2"/>
        <v>4.8000000000000007</v>
      </c>
      <c r="G51" s="55"/>
    </row>
    <row r="52" spans="2:7" x14ac:dyDescent="0.25">
      <c r="B52" s="2" t="s">
        <v>111</v>
      </c>
      <c r="C52" s="3">
        <v>3</v>
      </c>
      <c r="D52" s="16">
        <f>IFERROR(VLOOKUP(E52,'TABELAS (FONSECA. 2007)'!$C$60:$D$63,2,FALSE),"-")</f>
        <v>1</v>
      </c>
      <c r="E52" s="4" t="s">
        <v>100</v>
      </c>
      <c r="F52" s="3">
        <f t="shared" si="2"/>
        <v>2.4000000000000004</v>
      </c>
      <c r="G52" s="56"/>
    </row>
    <row r="53" spans="2:7" x14ac:dyDescent="0.25">
      <c r="E53" s="25" t="s">
        <v>117</v>
      </c>
      <c r="F53" s="24">
        <f>SUM(F41:F52)</f>
        <v>44.800000000000004</v>
      </c>
    </row>
    <row r="55" spans="2:7" x14ac:dyDescent="0.25">
      <c r="B55" s="57" t="s">
        <v>147</v>
      </c>
      <c r="C55" s="58"/>
      <c r="D55" s="58"/>
      <c r="E55" s="58"/>
      <c r="F55" s="58"/>
      <c r="G55" s="59"/>
    </row>
    <row r="56" spans="2:7" x14ac:dyDescent="0.25">
      <c r="B56" s="63" t="s">
        <v>14</v>
      </c>
      <c r="C56" s="64"/>
      <c r="D56" s="64"/>
      <c r="E56" s="64"/>
      <c r="F56" s="64"/>
      <c r="G56" s="65"/>
    </row>
    <row r="57" spans="2:7" x14ac:dyDescent="0.25">
      <c r="B57" s="5" t="s">
        <v>0</v>
      </c>
      <c r="C57" s="5" t="s">
        <v>11</v>
      </c>
      <c r="D57" s="5" t="s">
        <v>12</v>
      </c>
      <c r="E57" s="5"/>
      <c r="F57" s="5" t="s">
        <v>13</v>
      </c>
      <c r="G57" s="3" t="s">
        <v>16</v>
      </c>
    </row>
    <row r="58" spans="2:7" x14ac:dyDescent="0.25">
      <c r="B58" s="2" t="s">
        <v>115</v>
      </c>
      <c r="C58" s="3">
        <v>3</v>
      </c>
      <c r="D58" s="16">
        <f>IFERROR(VLOOKUP(E58,'TABELAS (FONSECA. 2007)'!$C$3:$D$6,2,FALSE),"-")</f>
        <v>1</v>
      </c>
      <c r="E58" s="4" t="s">
        <v>30</v>
      </c>
      <c r="F58" s="3">
        <f>IFERROR(IF(D58&lt;=2,0.8*D58*C58,(12*D58-28)*C58),"-")</f>
        <v>2.4000000000000004</v>
      </c>
      <c r="G58" s="54"/>
    </row>
    <row r="59" spans="2:7" x14ac:dyDescent="0.25">
      <c r="B59" s="2" t="s">
        <v>18</v>
      </c>
      <c r="C59" s="3">
        <v>3</v>
      </c>
      <c r="D59" s="16">
        <f>IFERROR(VLOOKUP(E59,'TABELAS (FONSECA. 2007)'!$C$7:$D$9,2,FALSE),"-")</f>
        <v>1</v>
      </c>
      <c r="E59" s="4" t="s">
        <v>37</v>
      </c>
      <c r="F59" s="3">
        <f t="shared" ref="F59:F69" si="3">IFERROR(IF(D59&lt;=2,0.8*D59*C59,(12*D59-28)*C59),"-")</f>
        <v>2.4000000000000004</v>
      </c>
      <c r="G59" s="55"/>
    </row>
    <row r="60" spans="2:7" x14ac:dyDescent="0.25">
      <c r="B60" s="2" t="s">
        <v>19</v>
      </c>
      <c r="C60" s="3">
        <v>3</v>
      </c>
      <c r="D60" s="16">
        <f>IFERROR(VLOOKUP(E60,'TABELAS (FONSECA. 2007)'!$C$10:$D$12,2,FALSE),"-")</f>
        <v>2</v>
      </c>
      <c r="E60" s="4" t="s">
        <v>41</v>
      </c>
      <c r="F60" s="3">
        <f t="shared" si="3"/>
        <v>4.8000000000000007</v>
      </c>
      <c r="G60" s="55"/>
    </row>
    <row r="61" spans="2:7" x14ac:dyDescent="0.25">
      <c r="B61" s="2" t="s">
        <v>20</v>
      </c>
      <c r="C61" s="3">
        <v>5</v>
      </c>
      <c r="D61" s="16">
        <f>IFERROR(VLOOKUP(E61,'TABELAS (FONSECA. 2007)'!$C$13:$D$15,2,FALSE),"-")</f>
        <v>2</v>
      </c>
      <c r="E61" s="4" t="s">
        <v>45</v>
      </c>
      <c r="F61" s="3">
        <f t="shared" si="3"/>
        <v>8</v>
      </c>
      <c r="G61" s="55"/>
    </row>
    <row r="62" spans="2:7" x14ac:dyDescent="0.25">
      <c r="B62" s="2" t="s">
        <v>21</v>
      </c>
      <c r="C62" s="3">
        <v>3</v>
      </c>
      <c r="D62" s="16">
        <f>IFERROR(VLOOKUP(E62,'TABELAS (FONSECA. 2007)'!$C$16:$D$18,2,FALSE),"-")</f>
        <v>3</v>
      </c>
      <c r="E62" s="4" t="s">
        <v>50</v>
      </c>
      <c r="F62" s="3">
        <f t="shared" si="3"/>
        <v>24</v>
      </c>
      <c r="G62" s="55"/>
    </row>
    <row r="63" spans="2:7" x14ac:dyDescent="0.25">
      <c r="B63" s="2" t="s">
        <v>22</v>
      </c>
      <c r="C63" s="3">
        <v>3</v>
      </c>
      <c r="D63" s="16">
        <f>IFERROR(VLOOKUP(E63,'TABELAS (FONSECA. 2007)'!$C$21:$D$23,2,FALSE),"-")</f>
        <v>2</v>
      </c>
      <c r="E63" s="4" t="s">
        <v>55</v>
      </c>
      <c r="F63" s="3">
        <f t="shared" si="3"/>
        <v>4.8000000000000007</v>
      </c>
      <c r="G63" s="55"/>
    </row>
    <row r="64" spans="2:7" x14ac:dyDescent="0.25">
      <c r="B64" s="2" t="s">
        <v>23</v>
      </c>
      <c r="C64" s="3">
        <v>2</v>
      </c>
      <c r="D64" s="16">
        <f>IFERROR(VLOOKUP(E64,'TABELAS (FONSECA. 2007)'!$C$27:$D$30,2,FALSE),"-")</f>
        <v>1</v>
      </c>
      <c r="E64" s="4" t="s">
        <v>63</v>
      </c>
      <c r="F64" s="3">
        <f t="shared" si="3"/>
        <v>1.6</v>
      </c>
      <c r="G64" s="55"/>
    </row>
    <row r="65" spans="2:7" x14ac:dyDescent="0.25">
      <c r="B65" s="2" t="s">
        <v>27</v>
      </c>
      <c r="C65" s="3">
        <v>2</v>
      </c>
      <c r="D65" s="16">
        <f>IFERROR(VLOOKUP(E65,'TABELAS (FONSECA. 2007)'!$C$31:$D$34,2,FALSE),"-")</f>
        <v>1</v>
      </c>
      <c r="E65" s="4" t="s">
        <v>68</v>
      </c>
      <c r="F65" s="3">
        <f t="shared" si="3"/>
        <v>1.6</v>
      </c>
      <c r="G65" s="55"/>
    </row>
    <row r="66" spans="2:7" x14ac:dyDescent="0.25">
      <c r="B66" s="2" t="s">
        <v>114</v>
      </c>
      <c r="C66" s="21">
        <v>2</v>
      </c>
      <c r="D66" s="16">
        <f>IFERROR(VLOOKUP(E66,'TABELAS (FONSECA. 2007)'!$C$35:$D$38,2,FALSE),"-")</f>
        <v>1</v>
      </c>
      <c r="E66" s="4" t="s">
        <v>72</v>
      </c>
      <c r="F66" s="3">
        <f t="shared" si="3"/>
        <v>1.6</v>
      </c>
      <c r="G66" s="55"/>
    </row>
    <row r="67" spans="2:7" x14ac:dyDescent="0.25">
      <c r="B67" s="2" t="s">
        <v>24</v>
      </c>
      <c r="C67" s="3">
        <v>5</v>
      </c>
      <c r="D67" s="16">
        <f>IFERROR(VLOOKUP(E67,'TABELAS (FONSECA. 2007)'!$C$39:$D$42,2,FALSE),"-")</f>
        <v>1</v>
      </c>
      <c r="E67" s="4" t="s">
        <v>77</v>
      </c>
      <c r="F67" s="3">
        <f t="shared" si="3"/>
        <v>4</v>
      </c>
      <c r="G67" s="55"/>
    </row>
    <row r="68" spans="2:7" x14ac:dyDescent="0.25">
      <c r="B68" s="2" t="s">
        <v>116</v>
      </c>
      <c r="C68" s="3">
        <v>3</v>
      </c>
      <c r="D68" s="16">
        <f>IFERROR(VLOOKUP(E68,'TABELAS (FONSECA. 2007)'!$C$46:$D$48,2,FALSE),"-")</f>
        <v>2</v>
      </c>
      <c r="E68" s="4" t="s">
        <v>85</v>
      </c>
      <c r="F68" s="3">
        <f t="shared" si="3"/>
        <v>4.8000000000000007</v>
      </c>
      <c r="G68" s="55"/>
    </row>
    <row r="69" spans="2:7" x14ac:dyDescent="0.25">
      <c r="B69" s="2" t="s">
        <v>111</v>
      </c>
      <c r="C69" s="3">
        <v>3</v>
      </c>
      <c r="D69" s="16">
        <f>IFERROR(VLOOKUP(E69,'TABELAS (FONSECA. 2007)'!$C$60:$D$63,2,FALSE),"-")</f>
        <v>1</v>
      </c>
      <c r="E69" s="4" t="s">
        <v>100</v>
      </c>
      <c r="F69" s="3">
        <f t="shared" si="3"/>
        <v>2.4000000000000004</v>
      </c>
      <c r="G69" s="56"/>
    </row>
    <row r="70" spans="2:7" x14ac:dyDescent="0.25">
      <c r="E70" s="25" t="s">
        <v>117</v>
      </c>
      <c r="F70" s="24">
        <f>SUM(F58:F69)</f>
        <v>62.400000000000013</v>
      </c>
    </row>
    <row r="75" spans="2:7" x14ac:dyDescent="0.25">
      <c r="E75" s="25" t="s">
        <v>118</v>
      </c>
      <c r="F75" s="1">
        <f>F70+F53+F36+F19</f>
        <v>323.20000000000005</v>
      </c>
    </row>
  </sheetData>
  <mergeCells count="13">
    <mergeCell ref="B2:G2"/>
    <mergeCell ref="B4:G4"/>
    <mergeCell ref="B5:G5"/>
    <mergeCell ref="G7:G18"/>
    <mergeCell ref="B21:G21"/>
    <mergeCell ref="B55:G55"/>
    <mergeCell ref="B56:G56"/>
    <mergeCell ref="G58:G69"/>
    <mergeCell ref="B22:G22"/>
    <mergeCell ref="G24:G35"/>
    <mergeCell ref="B38:G38"/>
    <mergeCell ref="B39:G39"/>
    <mergeCell ref="G41:G5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6AEC1F7-E22D-43B2-8785-957A1242517E}">
          <x14:formula1>
            <xm:f>'TABELAS (FONSECA. 2007)'!$C$3:$C$6</xm:f>
          </x14:formula1>
          <xm:sqref>E7 E58 E41 E24</xm:sqref>
        </x14:dataValidation>
        <x14:dataValidation type="list" allowBlank="1" showInputMessage="1" showErrorMessage="1" xr:uid="{F9B0812F-DDBC-47D8-BB8D-66F5BED5A7BA}">
          <x14:formula1>
            <xm:f>'TABELAS (FONSECA. 2007)'!$C$7:$C$9</xm:f>
          </x14:formula1>
          <xm:sqref>E8 E59 E42 E25</xm:sqref>
        </x14:dataValidation>
        <x14:dataValidation type="list" allowBlank="1" showInputMessage="1" showErrorMessage="1" xr:uid="{B2CFD668-9572-4063-AE56-6FB4F6FC588F}">
          <x14:formula1>
            <xm:f>'TABELAS (FONSECA. 2007)'!$C$10:$C$12</xm:f>
          </x14:formula1>
          <xm:sqref>E9 E60 E43 E26</xm:sqref>
        </x14:dataValidation>
        <x14:dataValidation type="list" allowBlank="1" showInputMessage="1" showErrorMessage="1" xr:uid="{14F4C8DD-0688-4D09-AC8E-B0F2434A6DA8}">
          <x14:formula1>
            <xm:f>'TABELAS (FONSECA. 2007)'!$C$13:$C$15</xm:f>
          </x14:formula1>
          <xm:sqref>E10 E61 E44 E27</xm:sqref>
        </x14:dataValidation>
        <x14:dataValidation type="list" allowBlank="1" showInputMessage="1" showErrorMessage="1" xr:uid="{58F437F1-EEE5-4E3A-80A4-D2D1FDD4746F}">
          <x14:formula1>
            <xm:f>'TABELAS (FONSECA. 2007)'!$C$16:$C$18</xm:f>
          </x14:formula1>
          <xm:sqref>E11 E62 E45 E28</xm:sqref>
        </x14:dataValidation>
        <x14:dataValidation type="list" allowBlank="1" showInputMessage="1" showErrorMessage="1" xr:uid="{964E949D-928E-4E1A-96D9-F8B53FF49FAD}">
          <x14:formula1>
            <xm:f>'TABELAS (FONSECA. 2007)'!$C$21:$C$23</xm:f>
          </x14:formula1>
          <xm:sqref>E12 E63 E46 E29</xm:sqref>
        </x14:dataValidation>
        <x14:dataValidation type="list" allowBlank="1" showInputMessage="1" showErrorMessage="1" xr:uid="{0F0D4F82-B886-419A-B490-5AB2C312FFE1}">
          <x14:formula1>
            <xm:f>'TABELAS (FONSECA. 2007)'!$C$27:$C$30</xm:f>
          </x14:formula1>
          <xm:sqref>E13 E64 E47 E30</xm:sqref>
        </x14:dataValidation>
        <x14:dataValidation type="list" allowBlank="1" showInputMessage="1" showErrorMessage="1" xr:uid="{211EE226-B8E3-420D-80A7-909168F22946}">
          <x14:formula1>
            <xm:f>'TABELAS (FONSECA. 2007)'!$C$31:$C$34</xm:f>
          </x14:formula1>
          <xm:sqref>E14 E65 E48 E31</xm:sqref>
        </x14:dataValidation>
        <x14:dataValidation type="list" allowBlank="1" showInputMessage="1" showErrorMessage="1" xr:uid="{3650205D-916E-4B62-A359-A79F64DD41DB}">
          <x14:formula1>
            <xm:f>'TABELAS (FONSECA. 2007)'!$C$35:$C$38</xm:f>
          </x14:formula1>
          <xm:sqref>E15 E66 E49 E32</xm:sqref>
        </x14:dataValidation>
        <x14:dataValidation type="list" allowBlank="1" showInputMessage="1" showErrorMessage="1" xr:uid="{0CDB2992-1DBB-4351-AB36-12D393B136E2}">
          <x14:formula1>
            <xm:f>'TABELAS (FONSECA. 2007)'!$C$39:$C$42</xm:f>
          </x14:formula1>
          <xm:sqref>E16 E67 E50 E33</xm:sqref>
        </x14:dataValidation>
        <x14:dataValidation type="list" allowBlank="1" showInputMessage="1" showErrorMessage="1" xr:uid="{5F018FFC-D405-49C2-9033-4FF0DFBD59D5}">
          <x14:formula1>
            <xm:f>'TABELAS (FONSECA. 2007)'!$C$46:$C$48</xm:f>
          </x14:formula1>
          <xm:sqref>E17 E68 E51 E34</xm:sqref>
        </x14:dataValidation>
        <x14:dataValidation type="list" allowBlank="1" showInputMessage="1" showErrorMessage="1" xr:uid="{09607B8C-8C7C-4E5F-B75C-A280601E826B}">
          <x14:formula1>
            <xm:f>'TABELAS (FONSECA. 2007)'!$C$60:$C$63</xm:f>
          </x14:formula1>
          <xm:sqref>E18 E69 E52 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FE53-0781-422D-B8F8-935E6906DE3F}">
  <dimension ref="B2:M14"/>
  <sheetViews>
    <sheetView tabSelected="1" zoomScale="90" zoomScaleNormal="90" workbookViewId="0">
      <selection activeCell="R59" sqref="R59"/>
    </sheetView>
  </sheetViews>
  <sheetFormatPr defaultRowHeight="13.5" x14ac:dyDescent="0.25"/>
  <cols>
    <col min="1" max="1" width="3.28515625" customWidth="1"/>
    <col min="3" max="3" width="7.7109375" customWidth="1"/>
    <col min="4" max="4" width="10" bestFit="1" customWidth="1"/>
    <col min="5" max="5" width="7.7109375" customWidth="1"/>
    <col min="6" max="6" width="12.42578125" bestFit="1" customWidth="1"/>
    <col min="7" max="8" width="7.7109375" customWidth="1"/>
    <col min="9" max="9" width="8.5703125" bestFit="1" customWidth="1"/>
    <col min="12" max="12" width="9.5703125" bestFit="1" customWidth="1"/>
  </cols>
  <sheetData>
    <row r="2" spans="2:13" ht="13.5" customHeight="1" x14ac:dyDescent="0.25">
      <c r="B2" s="29" t="s">
        <v>120</v>
      </c>
      <c r="C2" s="29" t="s">
        <v>119</v>
      </c>
      <c r="D2" s="29" t="s">
        <v>129</v>
      </c>
      <c r="E2" s="29" t="s">
        <v>125</v>
      </c>
      <c r="F2" s="29" t="s">
        <v>128</v>
      </c>
      <c r="G2" s="29" t="s">
        <v>126</v>
      </c>
      <c r="H2" s="29" t="s">
        <v>127</v>
      </c>
      <c r="I2" s="29" t="s">
        <v>151</v>
      </c>
      <c r="J2" s="1"/>
      <c r="K2" s="29" t="s">
        <v>150</v>
      </c>
      <c r="L2" s="29" t="s">
        <v>152</v>
      </c>
      <c r="M2" s="1"/>
    </row>
    <row r="3" spans="2:13" ht="13.5" customHeight="1" x14ac:dyDescent="0.25">
      <c r="B3" s="30" t="s">
        <v>121</v>
      </c>
      <c r="C3" s="31">
        <f>PILARES!F20</f>
        <v>228.8</v>
      </c>
      <c r="D3" s="31">
        <f>LARGE(PILARES!F6:F19,1)</f>
        <v>100</v>
      </c>
      <c r="E3" s="33">
        <f>D3*(1+(C3-D3)/C3)</f>
        <v>156.29370629370629</v>
      </c>
      <c r="F3" s="66">
        <f>LARGE(E3:E6,1)</f>
        <v>156.29370629370629</v>
      </c>
      <c r="G3" s="66">
        <f>F3*(SQRT(1+(SUM(E3:E6)-F3)/SUM(E3:E6)))</f>
        <v>194.76121661952703</v>
      </c>
      <c r="H3" s="31">
        <v>5</v>
      </c>
      <c r="I3" s="68">
        <f>G3*H3</f>
        <v>973.80608309763511</v>
      </c>
      <c r="K3" s="3">
        <f>SUM(H3:H14)</f>
        <v>56</v>
      </c>
      <c r="L3" s="26">
        <f>SUM(I3:I14)</f>
        <v>2257.1772317459163</v>
      </c>
    </row>
    <row r="4" spans="2:13" x14ac:dyDescent="0.25">
      <c r="B4" s="30" t="s">
        <v>122</v>
      </c>
      <c r="C4" s="31">
        <f>PILARES!F39</f>
        <v>101.60000000000001</v>
      </c>
      <c r="D4" s="31">
        <f>LARGE(PILARES!F25:F38,1)</f>
        <v>40</v>
      </c>
      <c r="E4" s="33">
        <f t="shared" ref="E4:E14" si="0">D4*(1+(C4-D4)/C4)</f>
        <v>64.251968503937007</v>
      </c>
      <c r="F4" s="66"/>
      <c r="G4" s="66"/>
      <c r="H4" s="31">
        <v>5</v>
      </c>
      <c r="I4" s="69"/>
    </row>
    <row r="5" spans="2:13" x14ac:dyDescent="0.25">
      <c r="B5" s="30" t="s">
        <v>123</v>
      </c>
      <c r="C5" s="31">
        <f>PILARES!F58</f>
        <v>94.4</v>
      </c>
      <c r="D5" s="31">
        <f>LARGE(PILARES!F44:F57,1)</f>
        <v>40</v>
      </c>
      <c r="E5" s="33">
        <f t="shared" si="0"/>
        <v>63.050847457627121</v>
      </c>
      <c r="F5" s="66"/>
      <c r="G5" s="66"/>
      <c r="H5" s="31">
        <v>5</v>
      </c>
      <c r="I5" s="69"/>
      <c r="K5" s="34" t="s">
        <v>153</v>
      </c>
      <c r="L5" s="35">
        <f>L3/K3</f>
        <v>40.306736281177074</v>
      </c>
    </row>
    <row r="6" spans="2:13" x14ac:dyDescent="0.25">
      <c r="B6" s="30" t="s">
        <v>124</v>
      </c>
      <c r="C6" s="31">
        <f>PILARES!F77</f>
        <v>113.60000000000001</v>
      </c>
      <c r="D6" s="31">
        <f>LARGE(PILARES!F63:F76,1)</f>
        <v>40</v>
      </c>
      <c r="E6" s="33">
        <f t="shared" si="0"/>
        <v>65.91549295774648</v>
      </c>
      <c r="F6" s="66"/>
      <c r="G6" s="66"/>
      <c r="H6" s="31">
        <v>5</v>
      </c>
      <c r="I6" s="70"/>
    </row>
    <row r="7" spans="2:13" x14ac:dyDescent="0.25">
      <c r="B7" s="32" t="s">
        <v>130</v>
      </c>
      <c r="C7" s="3">
        <f>VIGAS!F20</f>
        <v>110.4</v>
      </c>
      <c r="D7" s="3">
        <f>LARGE(VIGAS!F7:F19,1)</f>
        <v>32</v>
      </c>
      <c r="E7" s="26">
        <f>D7*(1+(C7-D7)/C7)</f>
        <v>54.724637681159422</v>
      </c>
      <c r="F7" s="67">
        <f t="shared" ref="F7" si="1">LARGE(E7:E10,1)</f>
        <v>130.0374531835206</v>
      </c>
      <c r="G7" s="67">
        <f t="shared" ref="G7" si="2">F7*(SQRT(1+(SUM(E7:E10)-F7)/SUM(E7:E10)))</f>
        <v>162.43555699963701</v>
      </c>
      <c r="H7" s="3">
        <v>5</v>
      </c>
      <c r="I7" s="71">
        <f>G7*H7</f>
        <v>812.17778499818507</v>
      </c>
    </row>
    <row r="8" spans="2:13" x14ac:dyDescent="0.25">
      <c r="B8" s="32" t="s">
        <v>131</v>
      </c>
      <c r="C8" s="3">
        <f>VIGAS!F38</f>
        <v>129.6</v>
      </c>
      <c r="D8" s="3">
        <f>LARGE(VIGAS!F25:F37,1)</f>
        <v>32</v>
      </c>
      <c r="E8" s="26">
        <f t="shared" si="0"/>
        <v>56.098765432098766</v>
      </c>
      <c r="F8" s="67"/>
      <c r="G8" s="67"/>
      <c r="H8" s="3">
        <v>5</v>
      </c>
      <c r="I8" s="72"/>
    </row>
    <row r="9" spans="2:13" x14ac:dyDescent="0.25">
      <c r="B9" s="32" t="s">
        <v>132</v>
      </c>
      <c r="C9" s="3">
        <f>VIGAS!F56</f>
        <v>112.80000000000001</v>
      </c>
      <c r="D9" s="3">
        <f>LARGE(VIGAS!F43:F55,1)</f>
        <v>32</v>
      </c>
      <c r="E9" s="26">
        <f t="shared" si="0"/>
        <v>54.921985815602838</v>
      </c>
      <c r="F9" s="67"/>
      <c r="G9" s="67"/>
      <c r="H9" s="3">
        <v>5</v>
      </c>
      <c r="I9" s="72"/>
    </row>
    <row r="10" spans="2:13" x14ac:dyDescent="0.25">
      <c r="B10" s="32" t="s">
        <v>133</v>
      </c>
      <c r="C10" s="3">
        <f>VIGAS!F74</f>
        <v>213.6</v>
      </c>
      <c r="D10" s="3">
        <f>LARGE(VIGAS!F61:F73,1)</f>
        <v>80</v>
      </c>
      <c r="E10" s="26">
        <f t="shared" si="0"/>
        <v>130.0374531835206</v>
      </c>
      <c r="F10" s="67"/>
      <c r="G10" s="67"/>
      <c r="H10" s="3">
        <v>5</v>
      </c>
      <c r="I10" s="73"/>
    </row>
    <row r="11" spans="2:13" x14ac:dyDescent="0.25">
      <c r="B11" s="30" t="s">
        <v>134</v>
      </c>
      <c r="C11" s="31">
        <f>LAJES!F19</f>
        <v>62.400000000000013</v>
      </c>
      <c r="D11" s="31">
        <f>LARGE(LAJES!F7:F18,1)</f>
        <v>24</v>
      </c>
      <c r="E11" s="33">
        <f>D11*(1+(C11-D11)/C11)</f>
        <v>38.769230769230774</v>
      </c>
      <c r="F11" s="66">
        <f t="shared" ref="F11" si="3">LARGE(E11:E14,1)</f>
        <v>96.5625</v>
      </c>
      <c r="G11" s="66">
        <f t="shared" ref="G11" si="4">F11*(SQRT(1+(SUM(E11:E14)-F11)/SUM(E11:E14)))</f>
        <v>117.79834091252405</v>
      </c>
      <c r="H11" s="31">
        <v>4</v>
      </c>
      <c r="I11" s="68">
        <f>H11*G11</f>
        <v>471.19336365009622</v>
      </c>
    </row>
    <row r="12" spans="2:13" x14ac:dyDescent="0.25">
      <c r="B12" s="30" t="s">
        <v>135</v>
      </c>
      <c r="C12" s="31">
        <f>LAJES!F36</f>
        <v>153.6</v>
      </c>
      <c r="D12" s="31">
        <f>LARGE(LAJES!F24:F35,1)</f>
        <v>60</v>
      </c>
      <c r="E12" s="33">
        <f t="shared" si="0"/>
        <v>96.5625</v>
      </c>
      <c r="F12" s="66"/>
      <c r="G12" s="66"/>
      <c r="H12" s="31">
        <v>4</v>
      </c>
      <c r="I12" s="69"/>
    </row>
    <row r="13" spans="2:13" x14ac:dyDescent="0.25">
      <c r="B13" s="30" t="s">
        <v>136</v>
      </c>
      <c r="C13" s="31">
        <f>LAJES!F53</f>
        <v>44.800000000000004</v>
      </c>
      <c r="D13" s="31">
        <f>LARGE(LAJES!F41:F52,1)</f>
        <v>8</v>
      </c>
      <c r="E13" s="33">
        <f t="shared" si="0"/>
        <v>14.571428571428571</v>
      </c>
      <c r="F13" s="66"/>
      <c r="G13" s="66"/>
      <c r="H13" s="31">
        <v>4</v>
      </c>
      <c r="I13" s="69"/>
    </row>
    <row r="14" spans="2:13" x14ac:dyDescent="0.25">
      <c r="B14" s="30" t="s">
        <v>137</v>
      </c>
      <c r="C14" s="31">
        <f>LAJES!F70</f>
        <v>62.400000000000013</v>
      </c>
      <c r="D14" s="31">
        <f>LARGE(LAJES!F58:F69,1)</f>
        <v>24</v>
      </c>
      <c r="E14" s="33">
        <f t="shared" si="0"/>
        <v>38.769230769230774</v>
      </c>
      <c r="F14" s="66"/>
      <c r="G14" s="66"/>
      <c r="H14" s="31">
        <v>4</v>
      </c>
      <c r="I14" s="70"/>
    </row>
  </sheetData>
  <mergeCells count="9">
    <mergeCell ref="I11:I14"/>
    <mergeCell ref="I7:I10"/>
    <mergeCell ref="I3:I6"/>
    <mergeCell ref="F3:F6"/>
    <mergeCell ref="F7:F10"/>
    <mergeCell ref="F11:F14"/>
    <mergeCell ref="G3:G6"/>
    <mergeCell ref="G7:G10"/>
    <mergeCell ref="G11:G14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TABELAS (FONSECA. 2007)</vt:lpstr>
      <vt:lpstr>PILARES</vt:lpstr>
      <vt:lpstr>VIGAS</vt:lpstr>
      <vt:lpstr>LAJES</vt:lpstr>
      <vt:lpstr>CALCULOS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H. G. Duarte Gomes Duarte</dc:creator>
  <cp:lastModifiedBy>Pedro H. G. Duarte Gomes Duarte</cp:lastModifiedBy>
  <dcterms:created xsi:type="dcterms:W3CDTF">2024-11-26T11:47:36Z</dcterms:created>
  <dcterms:modified xsi:type="dcterms:W3CDTF">2024-11-28T02:33:59Z</dcterms:modified>
</cp:coreProperties>
</file>