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yer\Desktop\Productions\Production Programs\"/>
    </mc:Choice>
  </mc:AlternateContent>
  <xr:revisionPtr revIDLastSave="0" documentId="13_ncr:1_{62B3FA77-AFE3-4D5D-820B-A60A1C8A15C6}" xr6:coauthVersionLast="36" xr6:coauthVersionMax="36" xr10:uidLastSave="{00000000-0000-0000-0000-000000000000}"/>
  <bookViews>
    <workbookView xWindow="0" yWindow="0" windowWidth="28800" windowHeight="11880" xr2:uid="{1B337E46-A5BE-4F45-A112-85A064E31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R24" i="1" s="1"/>
  <c r="K24" i="1"/>
  <c r="D31" i="1" l="1"/>
  <c r="D24" i="1"/>
  <c r="E24" i="1"/>
  <c r="D19" i="1"/>
  <c r="E19" i="1"/>
  <c r="E18" i="1"/>
  <c r="D18" i="1"/>
  <c r="C31" i="1"/>
  <c r="C24" i="1"/>
  <c r="O24" i="1"/>
  <c r="B24" i="1" l="1"/>
  <c r="P31" i="1" l="1"/>
  <c r="G31" i="1"/>
  <c r="H31" i="1" s="1"/>
  <c r="O31" i="1"/>
  <c r="C19" i="1"/>
  <c r="H24" i="1"/>
  <c r="I24" i="1"/>
  <c r="J24" i="1" s="1"/>
  <c r="C9" i="1"/>
  <c r="E9" i="1" s="1"/>
  <c r="I31" i="1" l="1"/>
  <c r="J31" i="1" s="1"/>
  <c r="C18" i="1"/>
  <c r="B18" i="1" s="1"/>
  <c r="E31" i="1"/>
  <c r="K31" i="1" l="1"/>
  <c r="M31" i="1" s="1"/>
  <c r="R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Sayer, William</author>
  </authors>
  <commentList>
    <comment ref="E24" authorId="0" shapeId="0" xr:uid="{1E1FFA03-0C0C-4E37-A238-554F25297A99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uses flow seen across a single branch</t>
        </r>
      </text>
    </comment>
    <comment ref="G24" authorId="0" shapeId="0" xr:uid="{77D218B0-50D3-4B95-9EFA-62C2ABAC6321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0.00015 ft is the default used in the Pump Program</t>
        </r>
      </text>
    </comment>
    <comment ref="I24" authorId="0" shapeId="0" xr:uid="{E52DB3BC-B470-43A3-B9FB-D4993AD7E009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this is the value used in the Pump Program (ref. Slurry.py)</t>
        </r>
      </text>
    </comment>
    <comment ref="P24" authorId="0" shapeId="0" xr:uid="{6BA3877E-EC40-4BF6-B8F6-1F15F6EC8D27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ref. Sir Isaac Newton (ca. 1687)</t>
        </r>
      </text>
    </comment>
    <comment ref="R24" authorId="0" shapeId="0" xr:uid="{2656B1B2-5B3E-4D30-B235-F88B6FE0D5C8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calculated using Darcy equation</t>
        </r>
      </text>
    </comment>
    <comment ref="E31" authorId="0" shapeId="0" xr:uid="{B24F0DB5-B55A-43AC-BDDC-90B5D626D20F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uses total flow across all branches</t>
        </r>
      </text>
    </comment>
    <comment ref="R31" authorId="0" shapeId="0" xr:uid="{BCA17255-0B24-41C7-A7C2-8EE471F22FC5}">
      <text>
        <r>
          <rPr>
            <b/>
            <sz val="9"/>
            <color indexed="81"/>
            <rFont val="Tahoma"/>
            <family val="2"/>
          </rPr>
          <t>Sayer, William:</t>
        </r>
        <r>
          <rPr>
            <sz val="9"/>
            <color indexed="81"/>
            <rFont val="Tahoma"/>
            <family val="2"/>
          </rPr>
          <t xml:space="preserve">
calculated using Darcy equation</t>
        </r>
      </text>
    </comment>
  </commentList>
</comments>
</file>

<file path=xl/sharedStrings.xml><?xml version="1.0" encoding="utf-8"?>
<sst xmlns="http://schemas.openxmlformats.org/spreadsheetml/2006/main" count="83" uniqueCount="36">
  <si>
    <t>Diameter</t>
  </si>
  <si>
    <t>Area</t>
  </si>
  <si>
    <t>Velocity</t>
  </si>
  <si>
    <t>Flow</t>
  </si>
  <si>
    <t>in</t>
  </si>
  <si>
    <t>sqft</t>
  </si>
  <si>
    <t>fps</t>
  </si>
  <si>
    <t>cfs</t>
  </si>
  <si>
    <t>roughness</t>
  </si>
  <si>
    <t>ft</t>
  </si>
  <si>
    <t>kin visc</t>
  </si>
  <si>
    <t>Re</t>
  </si>
  <si>
    <t>m^2/s</t>
  </si>
  <si>
    <t>ft^2/s</t>
  </si>
  <si>
    <t>frict coef</t>
  </si>
  <si>
    <t>head</t>
  </si>
  <si>
    <t>Length</t>
  </si>
  <si>
    <t>-</t>
  </si>
  <si>
    <t>ft/s^2</t>
  </si>
  <si>
    <t>g</t>
  </si>
  <si>
    <r>
      <t>*</t>
    </r>
    <r>
      <rPr>
        <b/>
        <i/>
        <sz val="11"/>
        <color theme="1"/>
        <rFont val="Calibri"/>
        <family val="2"/>
        <scheme val="minor"/>
      </rPr>
      <t>number of branches</t>
    </r>
    <r>
      <rPr>
        <i/>
        <sz val="11"/>
        <color theme="1"/>
        <rFont val="Calibri"/>
        <family val="2"/>
        <scheme val="minor"/>
      </rPr>
      <t xml:space="preserve"> after split</t>
    </r>
  </si>
  <si>
    <t xml:space="preserve">  Step 1: Input Pipe Parameters</t>
  </si>
  <si>
    <r>
      <t xml:space="preserve">*details of the </t>
    </r>
    <r>
      <rPr>
        <b/>
        <i/>
        <sz val="11"/>
        <color theme="1"/>
        <rFont val="Calibri"/>
        <family val="2"/>
        <scheme val="minor"/>
      </rPr>
      <t>input pipe</t>
    </r>
    <r>
      <rPr>
        <i/>
        <sz val="11"/>
        <color theme="1"/>
        <rFont val="Calibri"/>
        <family val="2"/>
        <scheme val="minor"/>
      </rPr>
      <t xml:space="preserve"> (i.e. subline landing or pipe going into the split)</t>
    </r>
  </si>
  <si>
    <t xml:space="preserve">  Step 2: Branch Pipe Parameters</t>
  </si>
  <si>
    <t># of Branches</t>
  </si>
  <si>
    <r>
      <t xml:space="preserve">* </t>
    </r>
    <r>
      <rPr>
        <b/>
        <i/>
        <sz val="11"/>
        <color theme="1"/>
        <rFont val="Calibri"/>
        <family val="2"/>
        <scheme val="minor"/>
      </rPr>
      <t>branches should be of equal length</t>
    </r>
    <r>
      <rPr>
        <i/>
        <sz val="11"/>
        <color theme="1"/>
        <rFont val="Calibri"/>
        <family val="2"/>
        <scheme val="minor"/>
      </rPr>
      <t xml:space="preserve"> --- this is because the system will balance such that the </t>
    </r>
    <r>
      <rPr>
        <i/>
        <u/>
        <sz val="11"/>
        <color theme="1"/>
        <rFont val="Calibri"/>
        <family val="2"/>
        <scheme val="minor"/>
      </rPr>
      <t>head loss seen across each branch is equal</t>
    </r>
    <r>
      <rPr>
        <i/>
        <sz val="11"/>
        <color theme="1"/>
        <rFont val="Calibri"/>
        <family val="2"/>
        <scheme val="minor"/>
      </rPr>
      <t xml:space="preserve">. Therefore if one branch is significantly longer than another, it will see significantly lower velocity which </t>
    </r>
    <r>
      <rPr>
        <i/>
        <u/>
        <sz val="11"/>
        <color theme="1"/>
        <rFont val="Calibri"/>
        <family val="2"/>
        <scheme val="minor"/>
      </rPr>
      <t>could result in bedding</t>
    </r>
    <r>
      <rPr>
        <i/>
        <sz val="11"/>
        <color theme="1"/>
        <rFont val="Calibri"/>
        <family val="2"/>
        <scheme val="minor"/>
      </rPr>
      <t xml:space="preserve"> in that branch of the pipe (assuming same density, material, and diameters b/w those branches) </t>
    </r>
  </si>
  <si>
    <t>Length of Branches (ft)</t>
  </si>
  <si>
    <r>
      <t xml:space="preserve">*this row calculates the </t>
    </r>
    <r>
      <rPr>
        <b/>
        <i/>
        <sz val="11"/>
        <color theme="1"/>
        <rFont val="Calibri"/>
        <family val="2"/>
        <scheme val="minor"/>
      </rPr>
      <t>required pipe diameter</t>
    </r>
    <r>
      <rPr>
        <i/>
        <sz val="11"/>
        <color theme="1"/>
        <rFont val="Calibri"/>
        <family val="2"/>
        <scheme val="minor"/>
      </rPr>
      <t xml:space="preserve"> by setting </t>
    </r>
    <r>
      <rPr>
        <b/>
        <i/>
        <sz val="11"/>
        <color theme="1"/>
        <rFont val="Calibri"/>
        <family val="2"/>
        <scheme val="minor"/>
      </rPr>
      <t>branch velocity equal to the input velocity</t>
    </r>
    <r>
      <rPr>
        <i/>
        <sz val="11"/>
        <color theme="1"/>
        <rFont val="Calibri"/>
        <family val="2"/>
        <scheme val="minor"/>
      </rPr>
      <t xml:space="preserve"> (informational purposes only)</t>
    </r>
  </si>
  <si>
    <t xml:space="preserve">   Modeling Parallel Flow Using Pump4000</t>
  </si>
  <si>
    <t xml:space="preserve"> Head in One Branch of the Split</t>
  </si>
  <si>
    <t xml:space="preserve">  Step 3: Remodel the Multiple Branches as a Single Branch</t>
  </si>
  <si>
    <r>
      <t xml:space="preserve">*this row calculates </t>
    </r>
    <r>
      <rPr>
        <b/>
        <i/>
        <sz val="11"/>
        <color theme="1"/>
        <rFont val="Calibri"/>
        <family val="2"/>
        <scheme val="minor"/>
      </rPr>
      <t>branch velocity</t>
    </r>
    <r>
      <rPr>
        <i/>
        <sz val="11"/>
        <color theme="1"/>
        <rFont val="Calibri"/>
        <family val="2"/>
        <scheme val="minor"/>
      </rPr>
      <t xml:space="preserve"> by </t>
    </r>
    <r>
      <rPr>
        <b/>
        <i/>
        <sz val="11"/>
        <color theme="1"/>
        <rFont val="Calibri"/>
        <family val="2"/>
        <scheme val="minor"/>
      </rPr>
      <t>choosing branch pipe diameter</t>
    </r>
    <r>
      <rPr>
        <i/>
        <sz val="11"/>
        <color theme="1"/>
        <rFont val="Calibri"/>
        <family val="2"/>
        <scheme val="minor"/>
      </rPr>
      <t xml:space="preserve"> (this pipe diameter is </t>
    </r>
    <r>
      <rPr>
        <b/>
        <i/>
        <u/>
        <sz val="11"/>
        <color theme="1"/>
        <rFont val="Calibri"/>
        <family val="2"/>
        <scheme val="minor"/>
      </rPr>
      <t>used in the head calculation below</t>
    </r>
    <r>
      <rPr>
        <i/>
        <sz val="11"/>
        <color theme="1"/>
        <rFont val="Calibri"/>
        <family val="2"/>
        <scheme val="minor"/>
      </rPr>
      <t>)</t>
    </r>
  </si>
  <si>
    <t>Rel. Roughness</t>
  </si>
  <si>
    <t>Head when branches are remodeled as one branch</t>
  </si>
  <si>
    <r>
      <t xml:space="preserve">*by using </t>
    </r>
    <r>
      <rPr>
        <b/>
        <i/>
        <sz val="11"/>
        <color theme="1"/>
        <rFont val="Calibri"/>
        <family val="2"/>
        <scheme val="minor"/>
      </rPr>
      <t>total flow across all braches</t>
    </r>
    <r>
      <rPr>
        <i/>
        <sz val="11"/>
        <color theme="1"/>
        <rFont val="Calibri"/>
        <family val="2"/>
        <scheme val="minor"/>
      </rPr>
      <t xml:space="preserve"> and setting </t>
    </r>
    <r>
      <rPr>
        <b/>
        <i/>
        <sz val="11"/>
        <color theme="1"/>
        <rFont val="Calibri"/>
        <family val="2"/>
        <scheme val="minor"/>
      </rPr>
      <t>head loss equal to head loss of a singe branch</t>
    </r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</si>
  <si>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This spreadsheet scales </t>
    </r>
    <r>
      <rPr>
        <b/>
        <i/>
        <sz val="11"/>
        <color theme="1"/>
        <rFont val="Calibri"/>
        <family val="2"/>
        <scheme val="minor"/>
      </rPr>
      <t>assuming salt water (not slurry)</t>
    </r>
    <r>
      <rPr>
        <i/>
        <sz val="11"/>
        <color theme="1"/>
        <rFont val="Calibri"/>
        <family val="2"/>
        <scheme val="minor"/>
      </rPr>
      <t xml:space="preserve">. Results may vary slightly for slurry flow depending on the slurry. It also </t>
    </r>
    <r>
      <rPr>
        <i/>
        <u/>
        <sz val="11"/>
        <color theme="1"/>
        <rFont val="Calibri"/>
        <family val="2"/>
        <scheme val="minor"/>
      </rPr>
      <t>doesn't take into account</t>
    </r>
    <r>
      <rPr>
        <i/>
        <sz val="11"/>
        <color theme="1"/>
        <rFont val="Calibri"/>
        <family val="2"/>
        <scheme val="minor"/>
      </rPr>
      <t xml:space="preserve"> the </t>
    </r>
    <r>
      <rPr>
        <b/>
        <i/>
        <sz val="11"/>
        <color theme="1"/>
        <rFont val="Calibri"/>
        <family val="2"/>
        <scheme val="minor"/>
      </rPr>
      <t>head loss at the pipe split</t>
    </r>
    <r>
      <rPr>
        <i/>
        <sz val="11"/>
        <color theme="1"/>
        <rFont val="Calibri"/>
        <family val="2"/>
        <scheme val="minor"/>
      </rPr>
      <t xml:space="preserve"> (due to fork or valve)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</si>
</sst>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164" fontId="0" fillId="6" borderId="1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2" fontId="3" fillId="9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9" fillId="10" borderId="3" xfId="0" applyNumberFormat="1" applyFont="1" applyFill="1" applyBorder="1" applyAlignment="1">
      <alignment horizontal="center"/>
    </xf>
    <xf numFmtId="164" fontId="9" fillId="10" borderId="6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8" borderId="8" xfId="0" applyFont="1" applyFill="1" applyBorder="1" applyAlignment="1"/>
    <xf numFmtId="0" fontId="2" fillId="8" borderId="9" xfId="0" applyFont="1" applyFill="1" applyBorder="1" applyAlignme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2" fillId="0" borderId="17" xfId="0" applyFont="1" applyFill="1" applyBorder="1" applyAlignment="1">
      <alignment horizontal="left" vertical="center"/>
    </xf>
    <xf numFmtId="0" fontId="2" fillId="8" borderId="19" xfId="0" applyFont="1" applyFill="1" applyBorder="1" applyAlignment="1"/>
    <xf numFmtId="0" fontId="0" fillId="0" borderId="2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2" fillId="8" borderId="8" xfId="0" applyFont="1" applyFill="1" applyBorder="1" applyAlignment="1">
      <alignment horizontal="left"/>
    </xf>
    <xf numFmtId="0" fontId="2" fillId="8" borderId="9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left"/>
    </xf>
    <xf numFmtId="0" fontId="7" fillId="5" borderId="22" xfId="0" applyFont="1" applyFill="1" applyBorder="1" applyAlignment="1">
      <alignment horizontal="left" vertical="center"/>
    </xf>
    <xf numFmtId="0" fontId="7" fillId="5" borderId="17" xfId="0" applyFont="1" applyFill="1" applyBorder="1" applyAlignment="1">
      <alignment horizontal="left" vertical="center"/>
    </xf>
    <xf numFmtId="0" fontId="7" fillId="5" borderId="23" xfId="0" applyFont="1" applyFill="1" applyBorder="1" applyAlignment="1">
      <alignment horizontal="left" vertical="center"/>
    </xf>
    <xf numFmtId="0" fontId="7" fillId="5" borderId="18" xfId="0" applyFont="1" applyFill="1" applyBorder="1" applyAlignment="1">
      <alignment horizontal="lef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4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left" wrapText="1"/>
    </xf>
    <xf numFmtId="0" fontId="6" fillId="10" borderId="0" xfId="0" applyFont="1" applyFill="1" applyBorder="1" applyAlignment="1">
      <alignment horizontal="left" wrapText="1"/>
    </xf>
    <xf numFmtId="0" fontId="6" fillId="10" borderId="22" xfId="0" applyFont="1" applyFill="1" applyBorder="1" applyAlignment="1">
      <alignment horizontal="left" wrapText="1"/>
    </xf>
    <xf numFmtId="0" fontId="6" fillId="10" borderId="23" xfId="0" applyFont="1" applyFill="1" applyBorder="1" applyAlignment="1">
      <alignment horizontal="left" wrapText="1"/>
    </xf>
    <xf numFmtId="0" fontId="6" fillId="10" borderId="21" xfId="0" applyFont="1" applyFill="1" applyBorder="1" applyAlignment="1">
      <alignment horizontal="left" wrapText="1"/>
    </xf>
    <xf numFmtId="0" fontId="6" fillId="10" borderId="25" xfId="0" applyFont="1" applyFill="1" applyBorder="1" applyAlignment="1">
      <alignment horizontal="left" wrapText="1"/>
    </xf>
    <xf numFmtId="0" fontId="6" fillId="10" borderId="18" xfId="0" applyFont="1" applyFill="1" applyBorder="1" applyAlignment="1">
      <alignment horizontal="left" wrapText="1"/>
    </xf>
    <xf numFmtId="0" fontId="6" fillId="10" borderId="20" xfId="0" applyFont="1" applyFill="1" applyBorder="1" applyAlignment="1">
      <alignment horizontal="left" wrapText="1"/>
    </xf>
    <xf numFmtId="0" fontId="6" fillId="10" borderId="24" xfId="0" applyFont="1" applyFill="1" applyBorder="1" applyAlignment="1">
      <alignment horizontal="left" wrapText="1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FF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8660</xdr:colOff>
      <xdr:row>23</xdr:row>
      <xdr:rowOff>103909</xdr:rowOff>
    </xdr:from>
    <xdr:to>
      <xdr:col>19</xdr:col>
      <xdr:colOff>51954</xdr:colOff>
      <xdr:row>23</xdr:row>
      <xdr:rowOff>103909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D15EE28-D3F3-4120-9460-CF48182DBC9C}"/>
            </a:ext>
          </a:extLst>
        </xdr:cNvPr>
        <xdr:cNvCxnSpPr/>
      </xdr:nvCxnSpPr>
      <xdr:spPr>
        <a:xfrm flipH="1">
          <a:off x="11932228" y="4104409"/>
          <a:ext cx="649431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5196</xdr:colOff>
      <xdr:row>30</xdr:row>
      <xdr:rowOff>91787</xdr:rowOff>
    </xdr:from>
    <xdr:to>
      <xdr:col>19</xdr:col>
      <xdr:colOff>48490</xdr:colOff>
      <xdr:row>30</xdr:row>
      <xdr:rowOff>91787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8ED7867-4D44-4005-8B7C-FDA317B8AC73}"/>
            </a:ext>
          </a:extLst>
        </xdr:cNvPr>
        <xdr:cNvCxnSpPr/>
      </xdr:nvCxnSpPr>
      <xdr:spPr>
        <a:xfrm flipH="1">
          <a:off x="11928764" y="5235287"/>
          <a:ext cx="649431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43295</xdr:colOff>
      <xdr:row>23</xdr:row>
      <xdr:rowOff>103909</xdr:rowOff>
    </xdr:from>
    <xdr:to>
      <xdr:col>19</xdr:col>
      <xdr:colOff>51954</xdr:colOff>
      <xdr:row>30</xdr:row>
      <xdr:rowOff>103909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1E9C2AA-8428-47B3-AE64-2CBC07DDBFDC}"/>
            </a:ext>
          </a:extLst>
        </xdr:cNvPr>
        <xdr:cNvCxnSpPr/>
      </xdr:nvCxnSpPr>
      <xdr:spPr>
        <a:xfrm>
          <a:off x="12573000" y="4104409"/>
          <a:ext cx="8659" cy="11430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493566</xdr:colOff>
      <xdr:row>23</xdr:row>
      <xdr:rowOff>199158</xdr:rowOff>
    </xdr:from>
    <xdr:to>
      <xdr:col>23</xdr:col>
      <xdr:colOff>450272</xdr:colOff>
      <xdr:row>29</xdr:row>
      <xdr:rowOff>112567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A7D07F-13A5-4398-B7EE-4F744F4E37B8}"/>
            </a:ext>
          </a:extLst>
        </xdr:cNvPr>
        <xdr:cNvSpPr txBox="1"/>
      </xdr:nvSpPr>
      <xdr:spPr>
        <a:xfrm>
          <a:off x="13309021" y="4840431"/>
          <a:ext cx="2381251" cy="1168977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Goal seek </a:t>
          </a:r>
          <a:r>
            <a:rPr lang="en-US" sz="1100" b="1">
              <a:solidFill>
                <a:srgbClr val="FF0000"/>
              </a:solidFill>
            </a:rPr>
            <a:t>R31</a:t>
          </a:r>
          <a:r>
            <a:rPr lang="en-US" sz="1100"/>
            <a:t> to match </a:t>
          </a:r>
          <a:r>
            <a:rPr lang="en-US" sz="1100" b="1">
              <a:solidFill>
                <a:srgbClr val="FF0000"/>
              </a:solidFill>
            </a:rPr>
            <a:t>R24</a:t>
          </a:r>
          <a:r>
            <a:rPr lang="en-US" sz="1100" b="1"/>
            <a:t> </a:t>
          </a:r>
          <a:r>
            <a:rPr lang="en-US" sz="1100"/>
            <a:t>by changing pipe diameter in </a:t>
          </a:r>
          <a:r>
            <a:rPr lang="en-US" sz="1100" b="1">
              <a:solidFill>
                <a:srgbClr val="33CC33"/>
              </a:solidFill>
            </a:rPr>
            <a:t>B31</a:t>
          </a:r>
          <a:r>
            <a:rPr lang="en-US" sz="1100" b="1"/>
            <a:t>.</a:t>
          </a:r>
          <a:r>
            <a:rPr lang="en-US" sz="1100" b="1" baseline="0"/>
            <a:t> </a:t>
          </a:r>
          <a:r>
            <a:rPr lang="en-US" sz="1100" b="0" baseline="0"/>
            <a:t>The resulting pipe diameter is the </a:t>
          </a:r>
          <a:r>
            <a:rPr lang="en-US" sz="1100" b="1" u="sng" baseline="0"/>
            <a:t>pipe diameter to use in the Pump Program </a:t>
          </a:r>
          <a:r>
            <a:rPr lang="en-US" sz="1100" b="0" baseline="0"/>
            <a:t>when remodeling the parallel flow of multiple branches as a single branch.</a:t>
          </a:r>
          <a:endParaRPr lang="en-US" sz="1100" b="1"/>
        </a:p>
      </xdr:txBody>
    </xdr:sp>
    <xdr:clientData/>
  </xdr:twoCellAnchor>
  <xdr:twoCellAnchor>
    <xdr:from>
      <xdr:col>19</xdr:col>
      <xdr:colOff>51954</xdr:colOff>
      <xdr:row>26</xdr:row>
      <xdr:rowOff>0</xdr:rowOff>
    </xdr:from>
    <xdr:to>
      <xdr:col>19</xdr:col>
      <xdr:colOff>493566</xdr:colOff>
      <xdr:row>26</xdr:row>
      <xdr:rowOff>4329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8673EF1-A0C1-4A7C-85FA-92200BF2857F}"/>
            </a:ext>
          </a:extLst>
        </xdr:cNvPr>
        <xdr:cNvCxnSpPr>
          <a:stCxn id="7" idx="1"/>
        </xdr:cNvCxnSpPr>
      </xdr:nvCxnSpPr>
      <xdr:spPr>
        <a:xfrm flipH="1" flipV="1">
          <a:off x="12867409" y="5420591"/>
          <a:ext cx="441612" cy="432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5195</xdr:colOff>
      <xdr:row>31</xdr:row>
      <xdr:rowOff>187036</xdr:rowOff>
    </xdr:from>
    <xdr:to>
      <xdr:col>6</xdr:col>
      <xdr:colOff>103909</xdr:colOff>
      <xdr:row>34</xdr:row>
      <xdr:rowOff>60614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4934A1C-36DA-4C77-9297-20A3BADC891D}"/>
            </a:ext>
          </a:extLst>
        </xdr:cNvPr>
        <xdr:cNvSpPr txBox="1"/>
      </xdr:nvSpPr>
      <xdr:spPr>
        <a:xfrm>
          <a:off x="1356013" y="6482195"/>
          <a:ext cx="2705101" cy="445078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Pipe diameter to use in the Pump Program (after running </a:t>
          </a:r>
          <a:r>
            <a:rPr lang="en-US" sz="1100" b="1"/>
            <a:t>Goal Seek</a:t>
          </a:r>
          <a:r>
            <a:rPr lang="en-US" sz="1100" b="0"/>
            <a:t>)</a:t>
          </a:r>
        </a:p>
      </xdr:txBody>
    </xdr:sp>
    <xdr:clientData/>
  </xdr:twoCellAnchor>
  <xdr:twoCellAnchor>
    <xdr:from>
      <xdr:col>1</xdr:col>
      <xdr:colOff>536864</xdr:colOff>
      <xdr:row>30</xdr:row>
      <xdr:rowOff>190502</xdr:rowOff>
    </xdr:from>
    <xdr:to>
      <xdr:col>1</xdr:col>
      <xdr:colOff>536865</xdr:colOff>
      <xdr:row>33</xdr:row>
      <xdr:rowOff>34636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1DCB465-9C5F-4287-8C93-83EC6D22C8B7}"/>
            </a:ext>
          </a:extLst>
        </xdr:cNvPr>
        <xdr:cNvCxnSpPr/>
      </xdr:nvCxnSpPr>
      <xdr:spPr>
        <a:xfrm flipV="1">
          <a:off x="831273" y="6286502"/>
          <a:ext cx="1" cy="424293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536864</xdr:colOff>
      <xdr:row>33</xdr:row>
      <xdr:rowOff>28575</xdr:rowOff>
    </xdr:from>
    <xdr:to>
      <xdr:col>2</xdr:col>
      <xdr:colOff>5195</xdr:colOff>
      <xdr:row>33</xdr:row>
      <xdr:rowOff>34637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8E9A4E70-1332-4220-805F-397AECF5B167}"/>
            </a:ext>
          </a:extLst>
        </xdr:cNvPr>
        <xdr:cNvCxnSpPr>
          <a:endCxn id="28" idx="1"/>
        </xdr:cNvCxnSpPr>
      </xdr:nvCxnSpPr>
      <xdr:spPr>
        <a:xfrm flipV="1">
          <a:off x="831273" y="6704734"/>
          <a:ext cx="524740" cy="606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368874</xdr:colOff>
      <xdr:row>35</xdr:row>
      <xdr:rowOff>178376</xdr:rowOff>
    </xdr:from>
    <xdr:to>
      <xdr:col>15</xdr:col>
      <xdr:colOff>484908</xdr:colOff>
      <xdr:row>42</xdr:row>
      <xdr:rowOff>17319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70315A5-1E2F-4C38-AE61-A76FF5D5FC5C}"/>
            </a:ext>
          </a:extLst>
        </xdr:cNvPr>
        <xdr:cNvSpPr txBox="1"/>
      </xdr:nvSpPr>
      <xdr:spPr>
        <a:xfrm>
          <a:off x="7001738" y="7244194"/>
          <a:ext cx="3969329" cy="1181102"/>
        </a:xfrm>
        <a:prstGeom prst="rect">
          <a:avLst/>
        </a:prstGeom>
        <a:solidFill>
          <a:schemeClr val="lt1"/>
        </a:solidFill>
        <a:ln w="2857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none"/>
            <a:t>Assuming</a:t>
          </a:r>
          <a:r>
            <a:rPr lang="en-US" sz="1100" b="0" u="none" baseline="0"/>
            <a:t> </a:t>
          </a:r>
          <a:r>
            <a:rPr lang="en-US" sz="1100" b="1" u="none" baseline="0"/>
            <a:t>turbulent flow </a:t>
          </a:r>
          <a:r>
            <a:rPr lang="en-US" sz="1100" b="0" u="none" baseline="0"/>
            <a:t>u</a:t>
          </a:r>
          <a:r>
            <a:rPr lang="en-US" sz="1100" b="0" u="none"/>
            <a:t>ses</a:t>
          </a:r>
          <a:r>
            <a:rPr lang="en-US" sz="1100" b="0" u="none" baseline="0"/>
            <a:t> </a:t>
          </a:r>
          <a:r>
            <a:rPr lang="en-US" sz="1100" b="0" i="1" u="none" baseline="0"/>
            <a:t>Swamee-Jain equation</a:t>
          </a:r>
          <a:r>
            <a:rPr lang="en-US" sz="1100" b="0" u="none" baseline="0"/>
            <a:t>, which is technically an approximation that claims to have &lt; 1% error (measured against </a:t>
          </a:r>
          <a:r>
            <a:rPr lang="en-US" sz="1100" b="0" i="1" u="none" baseline="0"/>
            <a:t>Colebrook equation</a:t>
          </a:r>
          <a:r>
            <a:rPr lang="en-US" sz="1100" b="0" u="none" baseline="0"/>
            <a:t>) for </a:t>
          </a:r>
          <a:r>
            <a:rPr lang="en-US" sz="1100" b="1" u="none" baseline="0"/>
            <a:t>relative roughnesses </a:t>
          </a:r>
          <a:r>
            <a:rPr lang="en-US" sz="1100" b="0" u="none" baseline="0"/>
            <a:t>b/w </a:t>
          </a:r>
          <a:r>
            <a:rPr lang="en-US" sz="1100" b="1" u="none" baseline="0"/>
            <a:t>0.000001</a:t>
          </a:r>
          <a:r>
            <a:rPr lang="en-US" sz="1100" b="0" u="none" baseline="0"/>
            <a:t> and </a:t>
          </a:r>
          <a:r>
            <a:rPr lang="en-US" sz="1100" b="1" u="none" baseline="0"/>
            <a:t>0.01</a:t>
          </a:r>
          <a:r>
            <a:rPr lang="en-US" sz="1100" b="0" u="none" baseline="0"/>
            <a:t> and </a:t>
          </a:r>
          <a:r>
            <a:rPr lang="en-US" sz="1100" b="1" u="none" baseline="0"/>
            <a:t>Reynolds numbers </a:t>
          </a:r>
          <a:r>
            <a:rPr lang="en-US" sz="1100" b="0" u="none" baseline="0"/>
            <a:t>b/w </a:t>
          </a:r>
          <a:r>
            <a:rPr lang="en-US" sz="1100" b="1" u="none" baseline="0"/>
            <a:t>5,000</a:t>
          </a:r>
          <a:r>
            <a:rPr lang="en-US" sz="1100" b="0" u="none" baseline="0"/>
            <a:t> and </a:t>
          </a:r>
          <a:r>
            <a:rPr lang="en-US" sz="1100" b="1" u="none" baseline="0"/>
            <a:t>100,000,000. </a:t>
          </a:r>
          <a:r>
            <a:rPr lang="en-US" sz="1100" b="0" u="none" baseline="0"/>
            <a:t>Produces </a:t>
          </a:r>
          <a:r>
            <a:rPr lang="en-US" sz="1100" b="0" u="sng" baseline="0"/>
            <a:t>more accurate results</a:t>
          </a:r>
          <a:r>
            <a:rPr lang="en-US" sz="1100" b="0" u="none" baseline="0"/>
            <a:t> than can be read from a </a:t>
          </a:r>
          <a:r>
            <a:rPr lang="en-US" sz="1100" b="0" i="1" u="none" baseline="0"/>
            <a:t>Moody friction factor chart.</a:t>
          </a:r>
          <a:endParaRPr lang="en-US" sz="1100" b="1" i="1" u="none"/>
        </a:p>
      </xdr:txBody>
    </xdr:sp>
    <xdr:clientData/>
  </xdr:twoCellAnchor>
  <xdr:twoCellAnchor>
    <xdr:from>
      <xdr:col>12</xdr:col>
      <xdr:colOff>303068</xdr:colOff>
      <xdr:row>30</xdr:row>
      <xdr:rowOff>190500</xdr:rowOff>
    </xdr:from>
    <xdr:to>
      <xdr:col>12</xdr:col>
      <xdr:colOff>318653</xdr:colOff>
      <xdr:row>35</xdr:row>
      <xdr:rowOff>178376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AA31554-D3B2-49A3-A8E4-483E122AC808}"/>
            </a:ext>
          </a:extLst>
        </xdr:cNvPr>
        <xdr:cNvCxnSpPr>
          <a:stCxn id="10" idx="0"/>
        </xdr:cNvCxnSpPr>
      </xdr:nvCxnSpPr>
      <xdr:spPr>
        <a:xfrm flipH="1" flipV="1">
          <a:off x="8970818" y="6286500"/>
          <a:ext cx="15585" cy="95769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ECED-14DE-4641-9E66-834A37549A3D}">
  <dimension ref="A1:V38"/>
  <sheetViews>
    <sheetView tabSelected="1" zoomScale="110" zoomScaleNormal="110" workbookViewId="0">
      <selection activeCell="F42" sqref="F42"/>
    </sheetView>
  </sheetViews>
  <sheetFormatPr defaultRowHeight="15" x14ac:dyDescent="0.25"/>
  <cols>
    <col min="1" max="1" width="4.42578125" customWidth="1"/>
    <col min="2" max="2" width="15.85546875" customWidth="1"/>
    <col min="4" max="4" width="9.5703125" bestFit="1" customWidth="1"/>
    <col min="5" max="5" width="11.28515625" customWidth="1"/>
    <col min="7" max="7" width="11.7109375" bestFit="1" customWidth="1"/>
    <col min="8" max="8" width="16.42578125" customWidth="1"/>
    <col min="9" max="9" width="12" bestFit="1" customWidth="1"/>
    <col min="10" max="10" width="12.28515625" bestFit="1" customWidth="1"/>
  </cols>
  <sheetData>
    <row r="1" spans="1:22" ht="15" customHeight="1" x14ac:dyDescent="0.25">
      <c r="A1" s="60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22" ht="15" customHeight="1" thickBot="1" x14ac:dyDescent="0.3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4" spans="1:22" ht="15.75" thickBot="1" x14ac:dyDescent="0.3"/>
    <row r="5" spans="1:22" ht="22.5" customHeight="1" thickBot="1" x14ac:dyDescent="0.3">
      <c r="A5" s="53" t="s">
        <v>21</v>
      </c>
      <c r="B5" s="54"/>
      <c r="C5" s="54"/>
      <c r="D5" s="54"/>
      <c r="E5" s="55"/>
    </row>
    <row r="6" spans="1:22" ht="6.75" customHeight="1" thickBot="1" x14ac:dyDescent="0.3">
      <c r="A6" s="48"/>
      <c r="B6" s="48"/>
      <c r="C6" s="48"/>
      <c r="D6" s="48"/>
      <c r="E6" s="48"/>
    </row>
    <row r="7" spans="1:22" x14ac:dyDescent="0.25">
      <c r="B7" s="8" t="s">
        <v>0</v>
      </c>
      <c r="C7" s="9" t="s">
        <v>1</v>
      </c>
      <c r="D7" s="9" t="s">
        <v>2</v>
      </c>
      <c r="E7" s="10" t="s">
        <v>3</v>
      </c>
    </row>
    <row r="8" spans="1:22" ht="15.75" thickBot="1" x14ac:dyDescent="0.3">
      <c r="B8" s="27" t="s">
        <v>4</v>
      </c>
      <c r="C8" s="28" t="s">
        <v>5</v>
      </c>
      <c r="D8" s="28" t="s">
        <v>6</v>
      </c>
      <c r="E8" s="29" t="s">
        <v>7</v>
      </c>
    </row>
    <row r="9" spans="1:22" ht="15.75" thickBot="1" x14ac:dyDescent="0.3">
      <c r="B9" s="16">
        <v>30</v>
      </c>
      <c r="C9" s="17">
        <f>(B9/12)^2*0.25*PI()</f>
        <v>4.908738521234052</v>
      </c>
      <c r="D9" s="18">
        <v>16</v>
      </c>
      <c r="E9" s="19">
        <f>C9*D9</f>
        <v>78.539816339744831</v>
      </c>
      <c r="G9" s="2" t="s">
        <v>22</v>
      </c>
    </row>
    <row r="10" spans="1:22" ht="15.75" thickBot="1" x14ac:dyDescent="0.3"/>
    <row r="11" spans="1:22" ht="27.75" customHeight="1" thickBot="1" x14ac:dyDescent="0.3">
      <c r="A11" s="53" t="s">
        <v>23</v>
      </c>
      <c r="B11" s="54"/>
      <c r="C11" s="54"/>
      <c r="D11" s="54"/>
      <c r="E11" s="55"/>
    </row>
    <row r="12" spans="1:22" ht="7.5" customHeight="1" thickBot="1" x14ac:dyDescent="0.3">
      <c r="B12" s="6"/>
      <c r="C12" s="6"/>
      <c r="D12" s="6"/>
      <c r="E12" s="6"/>
    </row>
    <row r="13" spans="1:22" x14ac:dyDescent="0.25">
      <c r="B13" s="33" t="s">
        <v>24</v>
      </c>
      <c r="C13" s="34">
        <v>2</v>
      </c>
      <c r="G13" s="2" t="s">
        <v>20</v>
      </c>
    </row>
    <row r="14" spans="1:22" ht="31.5" customHeight="1" thickBot="1" x14ac:dyDescent="0.3">
      <c r="B14" s="35" t="s">
        <v>26</v>
      </c>
      <c r="C14" s="36">
        <v>5000</v>
      </c>
      <c r="G14" s="56" t="s">
        <v>25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2" ht="8.25" customHeight="1" thickBot="1" x14ac:dyDescent="0.3">
      <c r="B15" s="4"/>
      <c r="C15" s="5"/>
      <c r="G15" s="2"/>
    </row>
    <row r="16" spans="1:22" x14ac:dyDescent="0.25">
      <c r="B16" s="8" t="s">
        <v>0</v>
      </c>
      <c r="C16" s="9" t="s">
        <v>1</v>
      </c>
      <c r="D16" s="9" t="s">
        <v>2</v>
      </c>
      <c r="E16" s="10" t="s">
        <v>3</v>
      </c>
    </row>
    <row r="17" spans="1:18" ht="15.75" thickBot="1" x14ac:dyDescent="0.3">
      <c r="B17" s="27" t="s">
        <v>4</v>
      </c>
      <c r="C17" s="28" t="s">
        <v>5</v>
      </c>
      <c r="D17" s="28" t="s">
        <v>6</v>
      </c>
      <c r="E17" s="29" t="s">
        <v>7</v>
      </c>
    </row>
    <row r="18" spans="1:18" x14ac:dyDescent="0.25">
      <c r="B18" s="32">
        <f>SQRT(C18*4/PI())*12</f>
        <v>21.213203435596427</v>
      </c>
      <c r="C18" s="11">
        <f>C9/C13</f>
        <v>2.454369260617026</v>
      </c>
      <c r="D18" s="30">
        <f>E18/C18</f>
        <v>16</v>
      </c>
      <c r="E18" s="12">
        <f>E9/C13</f>
        <v>39.269908169872416</v>
      </c>
      <c r="G18" s="2" t="s">
        <v>27</v>
      </c>
    </row>
    <row r="19" spans="1:18" ht="15.75" thickBot="1" x14ac:dyDescent="0.3">
      <c r="B19" s="13">
        <v>21</v>
      </c>
      <c r="C19" s="14">
        <f>(B19/12)^2*0.25*PI()</f>
        <v>2.4052818754046852</v>
      </c>
      <c r="D19" s="31">
        <f>E19/C19</f>
        <v>16.326530612244898</v>
      </c>
      <c r="E19" s="15">
        <f>E9/C13</f>
        <v>39.269908169872416</v>
      </c>
      <c r="G19" s="2" t="s">
        <v>31</v>
      </c>
    </row>
    <row r="20" spans="1:18" ht="15.75" thickBot="1" x14ac:dyDescent="0.3">
      <c r="B20" s="1"/>
      <c r="C20" s="1"/>
      <c r="D20" s="1"/>
      <c r="E20" s="1"/>
    </row>
    <row r="21" spans="1:18" ht="15.75" thickBot="1" x14ac:dyDescent="0.3">
      <c r="B21" s="57" t="s">
        <v>29</v>
      </c>
      <c r="C21" s="58"/>
      <c r="D21" s="5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B22" s="37" t="s">
        <v>0</v>
      </c>
      <c r="C22" s="38" t="s">
        <v>1</v>
      </c>
      <c r="D22" s="38" t="s">
        <v>2</v>
      </c>
      <c r="E22" s="10" t="s">
        <v>3</v>
      </c>
      <c r="F22" s="1"/>
      <c r="G22" s="8" t="s">
        <v>8</v>
      </c>
      <c r="H22" s="9" t="s">
        <v>32</v>
      </c>
      <c r="I22" s="9" t="s">
        <v>10</v>
      </c>
      <c r="J22" s="9" t="s">
        <v>10</v>
      </c>
      <c r="K22" s="10" t="s">
        <v>11</v>
      </c>
      <c r="L22" s="1"/>
      <c r="M22" s="20" t="s">
        <v>14</v>
      </c>
      <c r="N22" s="1"/>
      <c r="O22" s="8" t="s">
        <v>16</v>
      </c>
      <c r="P22" s="10" t="s">
        <v>19</v>
      </c>
      <c r="Q22" s="1"/>
      <c r="R22" s="20" t="s">
        <v>15</v>
      </c>
    </row>
    <row r="23" spans="1:18" ht="15.75" thickBot="1" x14ac:dyDescent="0.3">
      <c r="B23" s="27" t="s">
        <v>4</v>
      </c>
      <c r="C23" s="28" t="s">
        <v>5</v>
      </c>
      <c r="D23" s="28" t="s">
        <v>6</v>
      </c>
      <c r="E23" s="29" t="s">
        <v>7</v>
      </c>
      <c r="F23" s="1"/>
      <c r="G23" s="27" t="s">
        <v>9</v>
      </c>
      <c r="H23" s="28" t="s">
        <v>17</v>
      </c>
      <c r="I23" s="28" t="s">
        <v>12</v>
      </c>
      <c r="J23" s="28" t="s">
        <v>13</v>
      </c>
      <c r="K23" s="29" t="s">
        <v>17</v>
      </c>
      <c r="L23" s="1"/>
      <c r="M23" s="45" t="s">
        <v>17</v>
      </c>
      <c r="N23" s="1"/>
      <c r="O23" s="27" t="s">
        <v>9</v>
      </c>
      <c r="P23" s="29" t="s">
        <v>18</v>
      </c>
      <c r="Q23" s="1"/>
      <c r="R23" s="45" t="s">
        <v>9</v>
      </c>
    </row>
    <row r="24" spans="1:18" ht="15.75" thickBot="1" x14ac:dyDescent="0.3">
      <c r="B24" s="47">
        <f>B19</f>
        <v>21</v>
      </c>
      <c r="C24" s="17">
        <f>(B24/12)^2*0.25*PI()</f>
        <v>2.4052818754046852</v>
      </c>
      <c r="D24" s="17">
        <f>E24/C24</f>
        <v>16.326530612244898</v>
      </c>
      <c r="E24" s="46">
        <f>E19</f>
        <v>39.269908169872416</v>
      </c>
      <c r="F24" s="1"/>
      <c r="G24" s="23">
        <v>1.4999999999999999E-4</v>
      </c>
      <c r="H24" s="24">
        <f>G24/(B24/12)</f>
        <v>8.5714285714285713E-5</v>
      </c>
      <c r="I24" s="25">
        <f>1.15*10^-6</f>
        <v>1.1499999999999998E-6</v>
      </c>
      <c r="J24" s="24">
        <f>I24*3.2808^2</f>
        <v>1.2378195936E-5</v>
      </c>
      <c r="K24" s="26">
        <f>B24/12*D24/J24</f>
        <v>2308206.1973452163</v>
      </c>
      <c r="L24" s="1"/>
      <c r="M24" s="75">
        <f>0.25/LOG10(H24/3.7+5.74/K24^0.9)^2</f>
        <v>1.2515203886238198E-2</v>
      </c>
      <c r="N24" s="1"/>
      <c r="O24" s="21">
        <f>C14</f>
        <v>5000</v>
      </c>
      <c r="P24" s="22">
        <v>32.173999999999999</v>
      </c>
      <c r="Q24" s="1"/>
      <c r="R24" s="3">
        <f>M24*O24*D24^2/(2*B24/12*P24)</f>
        <v>148.12304984297612</v>
      </c>
    </row>
    <row r="25" spans="1:18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30" customHeight="1" thickBot="1" x14ac:dyDescent="0.3">
      <c r="A26" s="53" t="s">
        <v>30</v>
      </c>
      <c r="B26" s="54"/>
      <c r="C26" s="54"/>
      <c r="D26" s="54"/>
      <c r="E26" s="54"/>
      <c r="F26" s="5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6.75" customHeight="1" thickBot="1" x14ac:dyDescent="0.3">
      <c r="B27" s="6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thickBot="1" x14ac:dyDescent="0.3">
      <c r="B28" s="39" t="s">
        <v>33</v>
      </c>
      <c r="C28" s="40"/>
      <c r="D28" s="40"/>
      <c r="E28" s="49"/>
      <c r="F28" s="50"/>
      <c r="G28" s="52" t="s">
        <v>34</v>
      </c>
      <c r="H28" s="51"/>
      <c r="I28" s="5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B29" s="8" t="s">
        <v>0</v>
      </c>
      <c r="C29" s="9" t="s">
        <v>1</v>
      </c>
      <c r="D29" s="9" t="s">
        <v>2</v>
      </c>
      <c r="E29" s="10" t="s">
        <v>3</v>
      </c>
      <c r="F29" s="1"/>
      <c r="G29" s="8" t="s">
        <v>8</v>
      </c>
      <c r="H29" s="9" t="s">
        <v>32</v>
      </c>
      <c r="I29" s="9" t="s">
        <v>10</v>
      </c>
      <c r="J29" s="9" t="s">
        <v>10</v>
      </c>
      <c r="K29" s="10" t="s">
        <v>11</v>
      </c>
      <c r="L29" s="1"/>
      <c r="M29" s="20" t="s">
        <v>14</v>
      </c>
      <c r="N29" s="1"/>
      <c r="O29" s="8" t="s">
        <v>16</v>
      </c>
      <c r="P29" s="10" t="s">
        <v>19</v>
      </c>
      <c r="Q29" s="1"/>
      <c r="R29" s="20" t="s">
        <v>15</v>
      </c>
    </row>
    <row r="30" spans="1:18" ht="15.75" thickBot="1" x14ac:dyDescent="0.3">
      <c r="B30" s="44" t="s">
        <v>4</v>
      </c>
      <c r="C30" s="28" t="s">
        <v>5</v>
      </c>
      <c r="D30" s="28" t="s">
        <v>6</v>
      </c>
      <c r="E30" s="29" t="s">
        <v>7</v>
      </c>
      <c r="F30" s="1"/>
      <c r="G30" s="27" t="s">
        <v>9</v>
      </c>
      <c r="H30" s="28" t="s">
        <v>17</v>
      </c>
      <c r="I30" s="28" t="s">
        <v>12</v>
      </c>
      <c r="J30" s="28" t="s">
        <v>13</v>
      </c>
      <c r="K30" s="29" t="s">
        <v>17</v>
      </c>
      <c r="L30" s="1"/>
      <c r="M30" s="45" t="s">
        <v>17</v>
      </c>
      <c r="N30" s="1"/>
      <c r="O30" s="27" t="s">
        <v>9</v>
      </c>
      <c r="P30" s="29" t="s">
        <v>18</v>
      </c>
      <c r="Q30" s="1"/>
      <c r="R30" s="45" t="s">
        <v>9</v>
      </c>
    </row>
    <row r="31" spans="1:18" ht="15.75" thickBot="1" x14ac:dyDescent="0.3">
      <c r="B31" s="7">
        <v>27.391829439240318</v>
      </c>
      <c r="C31" s="43">
        <f>(B31/12)^2*0.25*PI()</f>
        <v>4.0923188758667317</v>
      </c>
      <c r="D31" s="17">
        <f>E31/C31</f>
        <v>19.192007935381259</v>
      </c>
      <c r="E31" s="46">
        <f>E24*C13</f>
        <v>78.539816339744831</v>
      </c>
      <c r="F31" s="1"/>
      <c r="G31" s="41">
        <f>G24</f>
        <v>1.4999999999999999E-4</v>
      </c>
      <c r="H31" s="24">
        <f>G31/(B31/12)</f>
        <v>6.5713025995313757E-5</v>
      </c>
      <c r="I31" s="24">
        <f>I24</f>
        <v>1.1499999999999998E-6</v>
      </c>
      <c r="J31" s="24">
        <f>I31*3.2808^2</f>
        <v>1.2378195936E-5</v>
      </c>
      <c r="K31" s="26">
        <f>B31/12*D31/J31</f>
        <v>3539181.6564694466</v>
      </c>
      <c r="L31" s="1"/>
      <c r="M31" s="75">
        <f>0.25/LOG10(H31/3.7+5.74/K31^0.9)^2</f>
        <v>1.1811897876755422E-2</v>
      </c>
      <c r="N31" s="1"/>
      <c r="O31" s="41">
        <f>O24</f>
        <v>5000</v>
      </c>
      <c r="P31" s="42">
        <f>P24</f>
        <v>32.173999999999999</v>
      </c>
      <c r="Q31" s="1"/>
      <c r="R31" s="3">
        <f>M31*O31*D31^2/(2*B31/12*P31)</f>
        <v>148.10020886399062</v>
      </c>
    </row>
    <row r="32" spans="1:1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5" spans="2:8" ht="15.75" thickBot="1" x14ac:dyDescent="0.3"/>
    <row r="36" spans="2:8" ht="15" customHeight="1" x14ac:dyDescent="0.25">
      <c r="B36" s="68" t="s">
        <v>35</v>
      </c>
      <c r="C36" s="66"/>
      <c r="D36" s="66"/>
      <c r="E36" s="66"/>
      <c r="F36" s="66"/>
      <c r="G36" s="66"/>
      <c r="H36" s="69"/>
    </row>
    <row r="37" spans="2:8" x14ac:dyDescent="0.25">
      <c r="B37" s="70"/>
      <c r="C37" s="67"/>
      <c r="D37" s="67"/>
      <c r="E37" s="67"/>
      <c r="F37" s="67"/>
      <c r="G37" s="67"/>
      <c r="H37" s="71"/>
    </row>
    <row r="38" spans="2:8" ht="15.75" thickBot="1" x14ac:dyDescent="0.3">
      <c r="B38" s="72"/>
      <c r="C38" s="73"/>
      <c r="D38" s="73"/>
      <c r="E38" s="73"/>
      <c r="F38" s="73"/>
      <c r="G38" s="73"/>
      <c r="H38" s="74"/>
    </row>
  </sheetData>
  <mergeCells count="7">
    <mergeCell ref="A1:R2"/>
    <mergeCell ref="B36:H38"/>
    <mergeCell ref="A11:E11"/>
    <mergeCell ref="A5:E5"/>
    <mergeCell ref="A26:F26"/>
    <mergeCell ref="G14:V14"/>
    <mergeCell ref="B21:D2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Great Lakes Dredge and Dock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Sayer, William</dc:creator>
  <cp:lastModifiedBy>Sayer, William</cp:lastModifiedBy>
  <dcterms:created xsi:type="dcterms:W3CDTF">2021-01-05T22:31:12Z</dcterms:created>
  <dcterms:modified xsi:type="dcterms:W3CDTF">2021-03-05T01:52:10Z</dcterms:modified>
</cp:coreProperties>
</file>